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revisions/revisionLog118.xml" ContentType="application/vnd.openxmlformats-officedocument.spreadsheetml.revisionLog+xml"/>
  <Override PartName="/xl/revisions/revisionLog11911.xml" ContentType="application/vnd.openxmlformats-officedocument.spreadsheetml.revisionLog+xml"/>
  <Override PartName="/xl/revisions/revisionLog1103.xml" ContentType="application/vnd.openxmlformats-officedocument.spreadsheetml.revisionLog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revisions/revisionLog1251.xml" ContentType="application/vnd.openxmlformats-officedocument.spreadsheetml.revisionLog+xml"/>
  <Override PartName="/xl/revisions/revisionLog11211.xml" ContentType="application/vnd.openxmlformats-officedocument.spreadsheetml.revisionLog+xml"/>
  <Default Extension="xml" ContentType="application/xml"/>
  <Override PartName="/xl/revisions/revisionLog16.xml" ContentType="application/vnd.openxmlformats-officedocument.spreadsheetml.revisionLog+xml"/>
  <Override PartName="/xl/revisions/revisionLog121.xml" ContentType="application/vnd.openxmlformats-officedocument.spreadsheetml.revisionLog+xml"/>
  <Override PartName="/xl/revisions/revisionLog132.xml" ContentType="application/vnd.openxmlformats-officedocument.spreadsheetml.revisionLog+xml"/>
  <Override PartName="/xl/revisions/revisionLog1721.xml" ContentType="application/vnd.openxmlformats-officedocument.spreadsheetml.revisionLog+xml"/>
  <Override PartName="/xl/revisions/revisionLog16111.xml" ContentType="application/vnd.openxmlformats-officedocument.spreadsheetml.revisionLog+xml"/>
  <Override PartName="/xl/worksheets/sheet3.xml" ContentType="application/vnd.openxmlformats-officedocument.spreadsheetml.worksheet+xml"/>
  <Override PartName="/xl/revisions/revisionLog110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211.xml" ContentType="application/vnd.openxmlformats-officedocument.spreadsheetml.revisionLog+xml"/>
  <Override PartName="/xl/revisions/revisionLog12011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5211.xml" ContentType="application/vnd.openxmlformats-officedocument.spreadsheetml.revisionLog+xml"/>
  <Override PartName="/xl/revisions/revisionLog11312.xml" ContentType="application/vnd.openxmlformats-officedocument.spreadsheetml.revisionLog+xml"/>
  <Override PartName="/xl/revisions/revisionLog11811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5.xml" ContentType="application/vnd.openxmlformats-officedocument.spreadsheetml.revisionLog+xml"/>
  <Override PartName="/xl/revisions/revisionLog191111.xml" ContentType="application/vnd.openxmlformats-officedocument.spreadsheetml.revisionLog+xml"/>
  <Override PartName="/xl/revisions/revisionLog1411111.xml" ContentType="application/vnd.openxmlformats-officedocument.spreadsheetml.revisionLog+xml"/>
  <Override PartName="/xl/revisions/revisionLog1191.xml" ContentType="application/vnd.openxmlformats-officedocument.spreadsheetml.revisionLog+xml"/>
  <Override PartName="/xl/worksheets/sheet18.xml" ContentType="application/vnd.openxmlformats-officedocument.spreadsheetml.worksheet+xml"/>
  <Override PartName="/xl/revisions/revisionLog11111.xml" ContentType="application/vnd.openxmlformats-officedocument.spreadsheetml.revisionLog+xml"/>
  <Override PartName="/xl/revisions/revisionLog1151.xml" ContentType="application/vnd.openxmlformats-officedocument.spreadsheetml.revisionLog+xml"/>
  <Override PartName="/xl/revisions/revisionLog161121.xml" ContentType="application/vnd.openxmlformats-officedocument.spreadsheetml.revisionLog+xml"/>
  <Override PartName="/xl/revisions/revisionLog1811.xml" ContentType="application/vnd.openxmlformats-officedocument.spreadsheetml.revisionLog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revisions/revisionLog1111.xml" ContentType="application/vnd.openxmlformats-officedocument.spreadsheetml.revisionLog+xml"/>
  <Override PartName="/xl/revisions/revisionLog119.xml" ContentType="application/vnd.openxmlformats-officedocument.spreadsheetml.revisionLog+xml"/>
  <Override PartName="/xl/revisions/revisionLog1621.xml" ContentType="application/vnd.openxmlformats-officedocument.spreadsheetml.revisionLog+xml"/>
  <Override PartName="/xl/revisions/revisionLog19211.xml" ContentType="application/vnd.openxmlformats-officedocument.spreadsheetml.revisionLog+xml"/>
  <Override PartName="/xl/revisions/revisionLog12611.xml" ContentType="application/vnd.openxmlformats-officedocument.spreadsheetml.revisionLog+xml"/>
  <Override PartName="/xl/revisions/revisionLog1122.xml" ContentType="application/vnd.openxmlformats-officedocument.spreadsheetml.revisionLog+xml"/>
  <Override PartName="/xl/worksheets/sheet14.xml" ContentType="application/vnd.openxmlformats-officedocument.spreadsheetml.worksheet+xml"/>
  <Override PartName="/xl/revisions/revisionLog173.xml" ContentType="application/vnd.openxmlformats-officedocument.spreadsheetml.revisionLog+xml"/>
  <Override PartName="/xl/revisions/revisionLog191.xml" ContentType="application/vnd.openxmlformats-officedocument.spreadsheetml.revisionLog+xml"/>
  <Override PartName="/xl/revisions/revisionLog173111.xml" ContentType="application/vnd.openxmlformats-officedocument.spreadsheetml.revisionLog+xml"/>
  <Override PartName="/xl/revisions/revisionLog126.xml" ContentType="application/vnd.openxmlformats-officedocument.spreadsheetml.revisionLog+xml"/>
  <Override PartName="/xl/worksheets/sheet8.xml" ContentType="application/vnd.openxmlformats-officedocument.spreadsheetml.worksheet+xml"/>
  <Override PartName="/xl/worksheets/sheet21.xml" ContentType="application/vnd.openxmlformats-officedocument.spreadsheetml.worksheet+xml"/>
  <Override PartName="/xl/revisions/revisionLog151.xml" ContentType="application/vnd.openxmlformats-officedocument.spreadsheetml.revisionLog+xml"/>
  <Override PartName="/xl/revisions/revisionLog115.xml" ContentType="application/vnd.openxmlformats-officedocument.spreadsheetml.revisionLog+xml"/>
  <Override PartName="/xl/revisions/revisionLog16112.xml" ContentType="application/vnd.openxmlformats-officedocument.spreadsheetml.revisionLog+xml"/>
  <Override PartName="/xl/revisions/revisionLog11711.xml" ContentType="application/vnd.openxmlformats-officedocument.spreadsheetml.revisionLog+xml"/>
  <Override PartName="/xl/revisions/revisionLog133.xml" ContentType="application/vnd.openxmlformats-officedocument.spreadsheetml.revisionLog+xml"/>
  <Override PartName="/xl/revisions/revisionLog15111.xml" ContentType="application/vnd.openxmlformats-officedocument.spreadsheetml.revisionLog+xml"/>
  <Override PartName="/xl/revisions/revisionLog162.xml" ContentType="application/vnd.openxmlformats-officedocument.spreadsheetml.revisionLog+xml"/>
  <Override PartName="/xl/revisions/revisionLog11212.xml" ContentType="application/vnd.openxmlformats-officedocument.spreadsheetml.revisionLo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revisions/revisionLog17.xml" ContentType="application/vnd.openxmlformats-officedocument.spreadsheetml.revisionLog+xml"/>
  <Override PartName="/xl/revisions/revisionLog111111.xml" ContentType="application/vnd.openxmlformats-officedocument.spreadsheetml.revisionLog+xml"/>
  <Override PartName="/xl/revisions/revisionLog122.xml" ContentType="application/vnd.openxmlformats-officedocument.spreadsheetml.revisionLog+xml"/>
  <Override PartName="/xl/revisions/revisionLog122111.xml" ContentType="application/vnd.openxmlformats-officedocument.spreadsheetml.revisionLog+xml"/>
  <Override PartName="/xl/revisions/revisionLog1711.xml" ContentType="application/vnd.openxmlformats-officedocument.spreadsheetml.revisionLog+xml"/>
  <Override PartName="/xl/revisions/revisionLog1241.xml" ContentType="application/vnd.openxmlformats-officedocument.spreadsheetml.revisionLog+xml"/>
  <Override PartName="/xl/revisions/revisionLog1212.xml" ContentType="application/vnd.openxmlformats-officedocument.spreadsheetml.revisionLog+xml"/>
  <Override PartName="/xl/revisions/revisionHeaders.xml" ContentType="application/vnd.openxmlformats-officedocument.spreadsheetml.revisionHeaders+xml"/>
  <Override PartName="/xl/revisions/revisionLog111.xml" ContentType="application/vnd.openxmlformats-officedocument.spreadsheetml.revisionLog+xml"/>
  <Override PartName="/xl/revisions/revisionLog1711111.xml" ContentType="application/vnd.openxmlformats-officedocument.spreadsheetml.revisionLog+xml"/>
  <Override PartName="/xl/revisions/revisionLog1201.xml" ContentType="application/vnd.openxmlformats-officedocument.spreadsheetml.revisionLog+xml"/>
  <Override PartName="/xl/revisions/revisionLog12511.xml" ContentType="application/vnd.openxmlformats-officedocument.spreadsheetml.revisionLog+xml"/>
  <Override PartName="/xl/revisions/revisionLog14211.xml" ContentType="application/vnd.openxmlformats-officedocument.spreadsheetml.revisionLog+xml"/>
  <Override PartName="/xl/revisions/revisionLog11011.xml" ContentType="application/vnd.openxmlformats-officedocument.spreadsheetml.revisionLog+xml"/>
  <Override PartName="/xl/calcChain.xml" ContentType="application/vnd.openxmlformats-officedocument.spreadsheetml.calcChain+xml"/>
  <Override PartName="/xl/revisions/revisionLog13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9111.xml" ContentType="application/vnd.openxmlformats-officedocument.spreadsheetml.revisionLog+xml"/>
  <Override PartName="/xl/revisions/revisionLog1521.xml" ContentType="application/vnd.openxmlformats-officedocument.spreadsheetml.revisionLog+xml"/>
  <Override PartName="/xl/revisions/revisionLog191112.xml" ContentType="application/vnd.openxmlformats-officedocument.spreadsheetml.revisionLog+xml"/>
  <Override PartName="/xl/revisions/revisionLog17411.xml" ContentType="application/vnd.openxmlformats-officedocument.spreadsheetml.revisionLog+xml"/>
  <Override PartName="/xl/worksheets/sheet19.xml" ContentType="application/vnd.openxmlformats-officedocument.spreadsheetml.worksheet+xml"/>
  <Override PartName="/xl/revisions/revisionLog115111.xml" ContentType="application/vnd.openxmlformats-officedocument.spreadsheetml.revisionLog+xml"/>
  <Override PartName="/xl/revisions/revisionLog1181.xml" ContentType="application/vnd.openxmlformats-officedocument.spreadsheetml.revisionLog+xml"/>
  <Override PartName="/xl/revisions/revisionLog1192.xml" ContentType="application/vnd.openxmlformats-officedocument.spreadsheetml.revisionLog+xml"/>
  <Override PartName="/docProps/core.xml" ContentType="application/vnd.openxmlformats-package.core-properties+xml"/>
  <Override PartName="/xl/revisions/revisionLog11611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123.xml" ContentType="application/vnd.openxmlformats-officedocument.spreadsheetml.revisionLog+xml"/>
  <Override PartName="/xl/worksheets/sheet15.xml" ContentType="application/vnd.openxmlformats-officedocument.spreadsheetml.worksheet+xml"/>
  <Override PartName="/xl/revisions/revisionLog1611.xml" ContentType="application/vnd.openxmlformats-officedocument.spreadsheetml.revisionLog+xml"/>
  <Override PartName="/xl/revisions/revisionLog1141.xml" ContentType="application/vnd.openxmlformats-officedocument.spreadsheetml.revisionLog+xml"/>
  <Override PartName="/xl/revisions/revisionLog18211.xml" ContentType="application/vnd.openxmlformats-officedocument.spreadsheetml.revisionLog+xml"/>
  <Override PartName="/xl/revisions/revisionLog161111.xml" ContentType="application/vnd.openxmlformats-officedocument.spreadsheetml.revisionLog+xml"/>
  <Override PartName="/xl/revisions/revisionLog172111.xml" ContentType="application/vnd.openxmlformats-officedocument.spreadsheetml.revisionLog+xml"/>
  <Override PartName="/xl/revisions/revisionLog174.xml" ContentType="application/vnd.openxmlformats-officedocument.spreadsheetml.revisionLog+xml"/>
  <Override PartName="/xl/revisions/revisionLog127.xml" ContentType="application/vnd.openxmlformats-officedocument.spreadsheetml.revisionLog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revisions/userNames.xml" ContentType="application/vnd.openxmlformats-officedocument.spreadsheetml.userNames+xml"/>
  <Override PartName="/xl/revisions/revisionLog1101.xml" ContentType="application/vnd.openxmlformats-officedocument.spreadsheetml.revisionLog+xml"/>
  <Override PartName="/xl/revisions/revisionLog14111.xml" ContentType="application/vnd.openxmlformats-officedocument.spreadsheetml.revisionLog+xml"/>
  <Override PartName="/xl/revisions/revisionLog116.xml" ContentType="application/vnd.openxmlformats-officedocument.spreadsheetml.revisionLog+xml"/>
  <Override PartName="/xl/revisions/revisionLog12411.xml" ContentType="application/vnd.openxmlformats-officedocument.spreadsheetml.revisionLog+xml"/>
  <Override PartName="/xl/revisions/revisionLog163.xml" ContentType="application/vnd.openxmlformats-officedocument.spreadsheetml.revisionLog+xml"/>
  <Override PartName="/xl/revisions/revisionLog11231.xml" ContentType="application/vnd.openxmlformats-officedocument.spreadsheetml.revisionLog+xml"/>
  <Override PartName="/xl/revisions/revisionLog192.xml" ContentType="application/vnd.openxmlformats-officedocument.spreadsheetml.revisionLog+xml"/>
  <Override PartName="/xl/worksheets/sheet11.xml" ContentType="application/vnd.openxmlformats-officedocument.spreadsheetml.worksheet+xml"/>
  <Default Extension="rels" ContentType="application/vnd.openxmlformats-package.relationships+xml"/>
  <Override PartName="/xl/revisions/revisionLog181.xml" ContentType="application/vnd.openxmlformats-officedocument.spreadsheetml.revisionLog+xml"/>
  <Override PartName="/xl/revisions/revisionLog152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110111.xml" ContentType="application/vnd.openxmlformats-officedocument.spreadsheetml.revisionLog+xml"/>
  <Override PartName="/xl/revisions/revisionLog17311.xml" ContentType="application/vnd.openxmlformats-officedocument.spreadsheetml.revisionLog+xml"/>
  <Override PartName="/xl/revisions/revisionLog123.xml" ContentType="application/vnd.openxmlformats-officedocument.spreadsheetml.revisionLog+xml"/>
  <Override PartName="/xl/revisions/revisionLog121111.xml" ContentType="application/vnd.openxmlformats-officedocument.spreadsheetml.revisionLog+xml"/>
  <Override PartName="/xl/revisions/revisionLog111112.xml" ContentType="application/vnd.openxmlformats-officedocument.spreadsheetml.revisionLog+xml"/>
  <Override PartName="/xl/revisions/revisionLog1421.xml" ContentType="application/vnd.openxmlformats-officedocument.spreadsheetml.revisionLog+xml"/>
  <Override PartName="/xl/revisions/revisionLog1242.xml" ContentType="application/vnd.openxmlformats-officedocument.spreadsheetml.revisionLog+xml"/>
  <Override PartName="/xl/worksheets/sheet5.xml" ContentType="application/vnd.openxmlformats-officedocument.spreadsheetml.worksheet+xml"/>
  <Override PartName="/xl/revisions/revisionLog141.xml" ContentType="application/vnd.openxmlformats-officedocument.spreadsheetml.revisionLog+xml"/>
  <Override PartName="/xl/revisions/revisionLog112.xml" ContentType="application/vnd.openxmlformats-officedocument.spreadsheetml.revisionLog+xml"/>
  <Override PartName="/xl/revisions/revisionLog12221.xml" ContentType="application/vnd.openxmlformats-officedocument.spreadsheetml.revisionLog+xml"/>
  <Override PartName="/xl/revisions/revisionLog1741.xml" ContentType="application/vnd.openxmlformats-officedocument.spreadsheetml.revisionLog+xml"/>
  <Override PartName="/xl/revisions/revisionLog1231.xml" ContentType="application/vnd.openxmlformats-officedocument.spreadsheetml.revisionLog+xml"/>
  <Override PartName="/xl/revisions/revisionLog1213.xml" ContentType="application/vnd.openxmlformats-officedocument.spreadsheetml.revisionLog+xml"/>
  <Override PartName="/xl/revisions/revisionLog118211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18111.xml" ContentType="application/vnd.openxmlformats-officedocument.spreadsheetml.revisionLog+xml"/>
  <Override PartName="/xl/revisions/revisionLog1522.xml" ContentType="application/vnd.openxmlformats-officedocument.spreadsheetml.revisionLog+xml"/>
  <Override PartName="/xl/revisions/revisionLog13211.xml" ContentType="application/vnd.openxmlformats-officedocument.spreadsheetml.revisionLog+xml"/>
  <Override PartName="/xl/revisions/revisionLog113121.xml" ContentType="application/vnd.openxmlformats-officedocument.spreadsheetml.revisionLog+xml"/>
  <Override PartName="/xl/revisions/revisionLog11511.xml" ContentType="application/vnd.openxmlformats-officedocument.spreadsheetml.revisionLog+xml"/>
  <Override PartName="/xl/worksheets/sheet1.xml" ContentType="application/vnd.openxmlformats-officedocument.spreadsheetml.worksheet+xml"/>
  <Override PartName="/xl/revisions/revisionLog11321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5111.xml" ContentType="application/vnd.openxmlformats-officedocument.spreadsheetml.revisionLog+xml"/>
  <Override PartName="/xl/revisions/revisionLog1511.xml" ContentType="application/vnd.openxmlformats-officedocument.spreadsheetml.revisionLog+xml"/>
  <Override PartName="/xl/revisions/revisionLog191113.xml" ContentType="application/vnd.openxmlformats-officedocument.spreadsheetml.revisionLog+xml"/>
  <Override PartName="/xl/revisions/revisionLog1182.xml" ContentType="application/vnd.openxmlformats-officedocument.spreadsheetml.revisionLog+xml"/>
  <Override PartName="/xl/revisions/revisionLog1321.xml" ContentType="application/vnd.openxmlformats-officedocument.spreadsheetml.revisionLog+xml"/>
  <Override PartName="/xl/revisions/revisionLog12311.xml" ContentType="application/vnd.openxmlformats-officedocument.spreadsheetml.revisionLog+xml"/>
  <Override PartName="/xl/revisions/revisionLog171111.xml" ContentType="application/vnd.openxmlformats-officedocument.spreadsheetml.revisionLog+xml"/>
  <Override PartName="/xl/revisions/revisionLog17211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13211.xml" ContentType="application/vnd.openxmlformats-officedocument.spreadsheetml.revisionLog+xml"/>
  <Override PartName="/xl/revisions/revisionLog161112.xml" ContentType="application/vnd.openxmlformats-officedocument.spreadsheetml.revisionLog+xml"/>
  <Override PartName="/xl/revisions/revisionLog1171.xml" ContentType="application/vnd.openxmlformats-officedocument.spreadsheetml.revisionLog+xml"/>
  <Override PartName="/xl/worksheets/sheet16.xml" ContentType="application/vnd.openxmlformats-officedocument.spreadsheetml.worksheet+xml"/>
  <Override PartName="/xl/revisions/revisionLog1131.xml" ContentType="application/vnd.openxmlformats-officedocument.spreadsheetml.revisionLog+xml"/>
  <Override PartName="/xl/revisions/revisionLog1102.xml" ContentType="application/vnd.openxmlformats-officedocument.spreadsheetml.revisionLog+xml"/>
  <Override PartName="/xl/revisions/revisionLog11411.xml" ContentType="application/vnd.openxmlformats-officedocument.spreadsheetml.revisionLog+xml"/>
  <Override PartName="/xl/revisions/revisionLog1101111.xml" ContentType="application/vnd.openxmlformats-officedocument.spreadsheetml.revisionLog+xml"/>
  <Override PartName="/xl/revisions/revisionLog13111.xml" ContentType="application/vnd.openxmlformats-officedocument.spreadsheetml.revisionLog+xml"/>
  <Override PartName="/xl/revisions/revisionLog128.xml" ContentType="application/vnd.openxmlformats-officedocument.spreadsheetml.revisionLog+xml"/>
  <Override PartName="/xl/worksheets/sheet23.xml" ContentType="application/vnd.openxmlformats-officedocument.spreadsheetml.worksheet+xml"/>
  <Override PartName="/xl/revisions/revisionLog117.xml" ContentType="application/vnd.openxmlformats-officedocument.spreadsheetml.revisionLog+xml"/>
  <Override PartName="/xl/revisions/revisionLog1811111.xml" ContentType="application/vnd.openxmlformats-officedocument.spreadsheetml.revisionLog+xml"/>
  <Override PartName="/xl/revisions/revisionLog110112.xml" ContentType="application/vnd.openxmlformats-officedocument.spreadsheetml.revisionLog+xml"/>
  <Override PartName="/xl/revisions/revisionLog120111.xml" ContentType="application/vnd.openxmlformats-officedocument.spreadsheetml.revisionLog+xml"/>
  <Override PartName="/xl/revisions/revisionLog182.xml" ContentType="application/vnd.openxmlformats-officedocument.spreadsheetml.revisionLog+xml"/>
  <Override PartName="/xl/revisions/revisionLog164.xml" ContentType="application/vnd.openxmlformats-officedocument.spreadsheetml.revisionLog+xml"/>
  <Override PartName="/xl/worksheets/sheet6.xml" ContentType="application/vnd.openxmlformats-officedocument.spreadsheetml.worksheet+xml"/>
  <Override PartName="/xl/worksheets/sheet12.xml" ContentType="application/vnd.openxmlformats-officedocument.spreadsheetml.worksheet+xml"/>
  <Override PartName="/xl/revisions/revisionLog171.xml" ContentType="application/vnd.openxmlformats-officedocument.spreadsheetml.revisionLog+xml"/>
  <Override PartName="/xl/revisions/revisionLog142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1411.xml" ContentType="application/vnd.openxmlformats-officedocument.spreadsheetml.revisionLog+xml"/>
  <Override PartName="/xl/revisions/revisionLog1611211.xml" ContentType="application/vnd.openxmlformats-officedocument.spreadsheetml.revisionLog+xml"/>
  <Override PartName="/xl/revisions/revisionLog124.xml" ContentType="application/vnd.openxmlformats-officedocument.spreadsheetml.revisionLog+xml"/>
  <Override PartName="/xl/revisions/revisionLog1261.xml" ContentType="application/vnd.openxmlformats-officedocument.spreadsheetml.revisionLog+xml"/>
  <Override PartName="/xl/revisions/revisionLog11221.xml" ContentType="application/vnd.openxmlformats-officedocument.spreadsheetml.revisionLog+xml"/>
  <Override PartName="/xl/revisions/revisionLog1921.xml" ContentType="application/vnd.openxmlformats-officedocument.spreadsheetml.revisionLog+xml"/>
  <Override PartName="/xl/revisions/revisionLog1221.xml" ContentType="application/vnd.openxmlformats-officedocument.spreadsheetml.revisionLog+xml"/>
  <Override PartName="/xl/revisions/revisionLog131.xml" ContentType="application/vnd.openxmlformats-officedocument.spreadsheetml.revisionLog+xml"/>
  <Override PartName="/xl/revisions/revisionLog113.xml" ContentType="application/vnd.openxmlformats-officedocument.spreadsheetml.revisionLog+xml"/>
  <Override PartName="/xl/revisions/revisionLog1731.xml" ContentType="application/vnd.openxmlformats-officedocument.spreadsheetml.revisionLog+xml"/>
  <Override PartName="/xl/revisions/revisionLog12211.xml" ContentType="application/vnd.openxmlformats-officedocument.spreadsheetml.revisionLog+xml"/>
  <Override PartName="/xl/revisions/revisionLog11031.xml" ContentType="application/vnd.openxmlformats-officedocument.spreadsheetml.revisionLog+xml"/>
  <Override PartName="/xl/revisions/revisionLog1731111.xml" ContentType="application/vnd.openxmlformats-officedocument.spreadsheetml.revisionLog+xml"/>
  <Override PartName="/xl/revisions/revisionLog1232.xml" ContentType="application/vnd.openxmlformats-officedocument.spreadsheetml.revisionLog+xml"/>
  <Override PartName="/xl/worksheets/sheet2.xml" ContentType="application/vnd.openxmlformats-officedocument.spreadsheetml.worksheet+xml"/>
  <Override PartName="/xl/revisions/revisionLog15.xml" ContentType="application/vnd.openxmlformats-officedocument.spreadsheetml.revisionLog+xml"/>
  <Override PartName="/xl/revisions/revisionLog17111.xml" ContentType="application/vnd.openxmlformats-officedocument.spreadsheetml.revisionLog+xml"/>
  <Override PartName="/xl/revisions/revisionLog120.xml" ContentType="application/vnd.openxmlformats-officedocument.spreadsheetml.revisionLog+xml"/>
  <Override PartName="/xl/revisions/revisionLog124111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1311.xml" ContentType="application/vnd.openxmlformats-officedocument.spreadsheetml.revisionLog+xml"/>
  <Override PartName="/xl/revisions/revisionLog1911121.xml" ContentType="application/vnd.openxmlformats-officedocument.spreadsheetml.revisionLog+xml"/>
  <Override PartName="/xl/revisions/revisionLog11821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81111.xml" ContentType="application/vnd.openxmlformats-officedocument.spreadsheetml.revisionLog+xml"/>
  <Override PartName="/xl/revisions/revisionLog1821.xml" ContentType="application/vnd.openxmlformats-officedocument.spreadsheetml.revisionLog+xml"/>
  <Override PartName="/xl/revisions/revisionLog16211.xml" ContentType="application/vnd.openxmlformats-officedocument.spreadsheetml.revisionLog+xml"/>
  <Override PartName="/xl/revisions/revisionLog4.xml" ContentType="application/vnd.openxmlformats-officedocument.spreadsheetml.revisionLog+xml"/>
  <Override PartName="/xl/worksheets/sheet17.xml" ContentType="application/vnd.openxmlformats-officedocument.spreadsheetml.worksheet+xml"/>
  <Override PartName="/xl/revisions/revisionLog1161.xml" ContentType="application/vnd.openxmlformats-officedocument.spreadsheetml.revisionLog+xml"/>
  <Override PartName="/xl/revisions/revisionLog1132.xml" ContentType="application/vnd.openxmlformats-officedocument.spreadsheetml.revisionLog+xml"/>
  <Override PartName="/xl/revisions/revisionLog1611111.xml" ContentType="application/vnd.openxmlformats-officedocument.spreadsheetml.revisionLog+xml"/>
  <Override PartName="/xl/revisions/revisionLog112211.xml" ContentType="application/vnd.openxmlformats-officedocument.spreadsheetml.revisionLog+xml"/>
  <Override PartName="/xl/revisions/revisionLog1311.xml" ContentType="application/vnd.openxmlformats-officedocument.spreadsheetml.revisionLog+xml"/>
  <Override PartName="/xl/revisions/revisionLog12111.xml" ContentType="application/vnd.openxmlformats-officedocument.spreadsheetml.revisionLog+xml"/>
  <Override PartName="/xl/revisions/revisionLog1111111.xml" ContentType="application/vnd.openxmlformats-officedocument.spreadsheetml.revisionLog+xml"/>
  <Override PartName="/xl/revisions/revisionLog1121.xml" ContentType="application/vnd.openxmlformats-officedocument.spreadsheetml.revisionLog+xml"/>
  <Override PartName="/xl/revisions/revisionLog172.xml" ContentType="application/vnd.openxmlformats-officedocument.spreadsheetml.revisionLog+xml"/>
  <Override PartName="/xl/revisions/revisionLog141111.xml" ContentType="application/vnd.openxmlformats-officedocument.spreadsheetml.revisionLog+xml"/>
  <Override PartName="/xl/revisions/revisionLog125.xml" ContentType="application/vnd.openxmlformats-officedocument.spreadsheetml.revisionLog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revisions/revisionLog161.xml" ContentType="application/vnd.openxmlformats-officedocument.spreadsheetml.revisionLog+xml"/>
  <Override PartName="/xl/revisions/revisionLog1911.xml" ContentType="application/vnd.openxmlformats-officedocument.spreadsheetml.revisionLog+xml"/>
  <Override PartName="/xl/revisions/revisionLog114.xml" ContentType="application/vnd.openxmlformats-officedocument.spreadsheetml.revisionLog+xml"/>
  <Override PartName="/xl/revisions/revisionLog1241111.xml" ContentType="application/vnd.openxmlformats-officedocument.spreadsheetml.revisionLog+xml"/>
  <Override PartName="/xl/revisions/revisionLog122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codeName="ЭтаКнига" defaultThemeVersion="124226"/>
  <bookViews>
    <workbookView xWindow="120" yWindow="120" windowWidth="9720" windowHeight="7320" tabRatio="695" firstSheet="2" activeTab="2"/>
  </bookViews>
  <sheets>
    <sheet name="Консол" sheetId="1" state="hidden" r:id="rId1"/>
    <sheet name="Справка" sheetId="2" state="hidden" r:id="rId2"/>
    <sheet name="район" sheetId="3" r:id="rId3"/>
    <sheet name="Лист5" sheetId="24" state="hidden" r:id="rId4"/>
    <sheet name="Але" sheetId="4" state="hidden" r:id="rId5"/>
    <sheet name="Сун" sheetId="5" state="hidden" r:id="rId6"/>
    <sheet name="Иль" sheetId="6" state="hidden" r:id="rId7"/>
    <sheet name="Кад" sheetId="7" state="hidden" r:id="rId8"/>
    <sheet name="Мор" sheetId="8" state="hidden" r:id="rId9"/>
    <sheet name="Мос" sheetId="9" state="hidden" r:id="rId10"/>
    <sheet name="Ори" sheetId="10" state="hidden" r:id="rId11"/>
    <sheet name="Сят" sheetId="11" state="hidden" r:id="rId12"/>
    <sheet name="Тор" sheetId="12" state="hidden" r:id="rId13"/>
    <sheet name="Хор" sheetId="13" state="hidden" r:id="rId14"/>
    <sheet name="Чум" sheetId="14" state="hidden" r:id="rId15"/>
    <sheet name="Шать" sheetId="15" state="hidden" r:id="rId16"/>
    <sheet name="Юнг" sheetId="16" state="hidden" r:id="rId17"/>
    <sheet name="Юсь" sheetId="17" state="hidden" r:id="rId18"/>
    <sheet name="Яра" sheetId="18" state="hidden" r:id="rId19"/>
    <sheet name="Ярос" sheetId="19" state="hidden" r:id="rId20"/>
    <sheet name="Лист1" sheetId="20" state="hidden" r:id="rId21"/>
    <sheet name="Лист2" sheetId="21" state="hidden" r:id="rId22"/>
    <sheet name="Лист3" sheetId="22" state="hidden" r:id="rId23"/>
    <sheet name="Лист4" sheetId="23" state="hidden" r:id="rId24"/>
    <sheet name="Лист6" sheetId="25" state="hidden" r:id="rId25"/>
  </sheets>
  <definedNames>
    <definedName name="Z_1718F1EE_9F48_4DBE_9531_3B70F9C4A5DD_.wvu.Cols" localSheetId="1" hidden="1">Справка!$BB:$BD,Справка!$BH:$BJ,Справка!$BN:$BV,Справка!$BZ:$CE,Справка!$DD:$DL</definedName>
    <definedName name="Z_1718F1EE_9F48_4DBE_9531_3B70F9C4A5DD_.wvu.PrintArea" localSheetId="6" hidden="1">Иль!$A$1:$F$103</definedName>
    <definedName name="Z_1718F1EE_9F48_4DBE_9531_3B70F9C4A5DD_.wvu.PrintArea" localSheetId="0" hidden="1">Консол!$A$1:$H$52</definedName>
    <definedName name="Z_1718F1EE_9F48_4DBE_9531_3B70F9C4A5DD_.wvu.PrintArea" localSheetId="8" hidden="1">Мор!$A$1:$F$101</definedName>
    <definedName name="Z_1718F1EE_9F48_4DBE_9531_3B70F9C4A5DD_.wvu.PrintArea" localSheetId="1" hidden="1">Справка!$A$1:$FE$31</definedName>
    <definedName name="Z_1718F1EE_9F48_4DBE_9531_3B70F9C4A5DD_.wvu.PrintArea" localSheetId="12" hidden="1">Тор!$A$1:$F$101</definedName>
    <definedName name="Z_1718F1EE_9F48_4DBE_9531_3B70F9C4A5DD_.wvu.PrintArea" localSheetId="16" hidden="1">Юнг!$A$1:$F$100</definedName>
    <definedName name="Z_1718F1EE_9F48_4DBE_9531_3B70F9C4A5DD_.wvu.PrintArea" localSheetId="18" hidden="1">Яра!$A$1:$F$102</definedName>
    <definedName name="Z_1718F1EE_9F48_4DBE_9531_3B70F9C4A5DD_.wvu.Rows" localSheetId="4" hidden="1">Але!$19:$24,Але!$28:$28,Але!$46:$46,Але!$53:$53,Але!$55:$57,Але!$63:$64,Але!$70:$70,Але!$72:$72,Але!$74:$74,Але!$79:$83,Але!$86:$93,Але!$142:$142</definedName>
    <definedName name="Z_1718F1EE_9F48_4DBE_9531_3B70F9C4A5DD_.wvu.Rows" localSheetId="6" hidden="1">Иль!$19:$24,Иль!$57:$57,Иль!$59:$61,Иль!$67:$68,Иль!$77:$78,Иль!$80:$80,Иль!$85:$89,Иль!$92:$99,Иль!$142:$142</definedName>
    <definedName name="Z_1718F1EE_9F48_4DBE_9531_3B70F9C4A5DD_.wvu.Rows" localSheetId="7" hidden="1">Кад!$19:$24,Кад!$29:$35,Кад!$38:$38,Кад!$42:$42,Кад!$44:$44,Кад!$46:$49,Кад!$56:$56,Кад!$58:$60,Кад!$66:$67,Кад!$77:$78,Кад!$82:$86,Кад!$89:$96,Кад!$142:$142</definedName>
    <definedName name="Z_1718F1EE_9F48_4DBE_9531_3B70F9C4A5DD_.wvu.Rows" localSheetId="0" hidden="1">Консол!$22:$22,Консол!$45:$47</definedName>
    <definedName name="Z_1718F1EE_9F48_4DBE_9531_3B70F9C4A5DD_.wvu.Rows" localSheetId="20" hidden="1">Лист1!$82:$84</definedName>
    <definedName name="Z_1718F1EE_9F48_4DBE_9531_3B70F9C4A5DD_.wvu.Rows" localSheetId="8" hidden="1">Мор!$17:$24,Мор!$27:$27,Мор!$31:$35,Мор!$37:$37,Мор!$44:$44,Мор!$46:$47,Мор!$49:$50,Мор!$57:$57,Мор!$59:$61,Мор!$64:$65,Мор!$67:$68,Мор!$78:$79,Мор!$83:$88,Мор!$91:$97,Мор!$142:$142</definedName>
    <definedName name="Z_1718F1EE_9F48_4DBE_9531_3B70F9C4A5DD_.wvu.Rows" localSheetId="9" hidden="1">Мос!$19:$24,Мос!$29:$35,Мос!$44:$44,Мос!$46:$50,Мос!$58:$58,Мос!$60:$62,Мос!$68:$69,Мос!$79:$80,Мос!$82:$82,Мос!$85:$92,Мос!$95:$102,Мос!$143:$143</definedName>
    <definedName name="Z_1718F1EE_9F48_4DBE_9531_3B70F9C4A5DD_.wvu.Rows" localSheetId="10" hidden="1">Ори!$19:$24,Ори!$32:$36,Ори!$45:$45,Ори!$47:$47,Ори!$49:$51,Ори!$58:$58,Ори!$60:$62,Ори!$68:$69,Ори!$79:$80,Ори!$82:$82,Ори!$85:$89,Ори!$92:$99,Ори!$143:$143</definedName>
    <definedName name="Z_1718F1EE_9F48_4DBE_9531_3B70F9C4A5DD_.wvu.Rows" localSheetId="5" hidden="1">Сун!$19:$24,Сун!$35:$35,Сун!$44:$44,Сун!$46:$46,Сун!$50:$52,Сун!$59:$59,Сун!$61:$63,Сун!$69:$70,Сун!$80:$80,Сун!$83:$83,Сун!$86:$91,Сун!$94:$101,Сун!$143:$143</definedName>
    <definedName name="Z_1718F1EE_9F48_4DBE_9531_3B70F9C4A5DD_.wvu.Rows" localSheetId="11" hidden="1">Сят!$19:$24,Сят!$31:$35,Сят!$38:$38,Сят!$45:$48,Сят!$57:$57,Сят!$59:$61,Сят!$67:$68,Сят!$78:$79,Сят!$83:$87,Сят!$90:$97,Сят!$143:$143</definedName>
    <definedName name="Z_1718F1EE_9F48_4DBE_9531_3B70F9C4A5DD_.wvu.Rows" localSheetId="12" hidden="1">Тор!$19:$24,Тор!$32:$36,Тор!$39:$39,Тор!$46:$47,Тор!$50:$50,Тор!$57:$57,Тор!$59:$61,Тор!$67:$68,Тор!$75:$75,Тор!$79:$80,Тор!$84:$95,Тор!$142:$142</definedName>
    <definedName name="Z_1718F1EE_9F48_4DBE_9531_3B70F9C4A5DD_.wvu.Rows" localSheetId="13" hidden="1">Хор!$19:$22,Хор!$26:$35,Хор!$39:$39,Хор!$43:$43,Хор!$45:$47,Хор!$54:$54,Хор!$56:$58,Хор!$64:$65,Хор!$71:$71,Хор!$75:$76,Хор!$80:$84,Хор!$87:$94,Хор!$141:$141</definedName>
    <definedName name="Z_1718F1EE_9F48_4DBE_9531_3B70F9C4A5DD_.wvu.Rows" localSheetId="14" hidden="1">Чум!$19:$24,Чум!$31:$39,Чум!$46:$49,Чум!$57:$57,Чум!$59:$61,Чум!$67:$68,Чум!$78:$79,Чум!$83:$87,Чум!$90:$97,Чум!$142:$142</definedName>
    <definedName name="Z_1718F1EE_9F48_4DBE_9531_3B70F9C4A5DD_.wvu.Rows" localSheetId="15" hidden="1">Шать!$19:$19,Шать!$22:$25,Шать!$46:$49,Шать!$57:$57,Шать!$59:$61,Шать!$67:$68,Шать!$78:$79,Шать!$83:$87,Шать!$90:$97,Шать!$142:$142</definedName>
    <definedName name="Z_1718F1EE_9F48_4DBE_9531_3B70F9C4A5DD_.wvu.Rows" localSheetId="16" hidden="1">Юнг!$19:$24,Юнг!$31:$35,Юнг!$38:$38,Юнг!$45:$47,Юнг!$49:$49,Юнг!$56:$56,Юнг!$58:$60,Юнг!$66:$68,Юнг!$77:$78,Юнг!$82:$86,Юнг!$89:$96,Юнг!$142:$142</definedName>
    <definedName name="Z_1718F1EE_9F48_4DBE_9531_3B70F9C4A5DD_.wvu.Rows" localSheetId="17" hidden="1">Юсь!$19:$24,Юсь!$31:$33,Юсь!$38:$38,Юсь!$45:$51,Юсь!$59:$59,Юсь!$61:$63,Юсь!$69:$70,Юсь!$80:$81,Юсь!$85:$89,Юсь!$92:$99,Юсь!$143:$143</definedName>
    <definedName name="Z_1718F1EE_9F48_4DBE_9531_3B70F9C4A5DD_.wvu.Rows" localSheetId="18" hidden="1">Яра!$19:$24,Яра!$30:$39,Яра!$46:$50,Яра!$58:$58,Яра!$60:$62,Яра!$68:$69,Яра!$79:$80,Яра!$84:$88,Яра!$91:$98,Яра!$143:$143</definedName>
    <definedName name="Z_1718F1EE_9F48_4DBE_9531_3B70F9C4A5DD_.wvu.Rows" localSheetId="19" hidden="1">Ярос!$19:$24,Ярос!$28:$33,Ярос!$44:$45,Ярос!$47:$48,Ярос!$55:$55,Ярос!$57:$58,Ярос!$65:$66,Ярос!$76:$77,Ярос!$81:$85,Ярос!$88:$95</definedName>
    <definedName name="Z_1A52382B_3765_4E8C_903F_6B8919B7242E_.wvu.Cols" localSheetId="1" hidden="1">Справка!$BB:$BD,Справка!$BH:$BJ,Справка!$BN:$BS,Справка!$BZ:$CE,Справка!$DD:$DL</definedName>
    <definedName name="Z_1A52382B_3765_4E8C_903F_6B8919B7242E_.wvu.PrintArea" localSheetId="6" hidden="1">Иль!$A$1:$F$103</definedName>
    <definedName name="Z_1A52382B_3765_4E8C_903F_6B8919B7242E_.wvu.PrintArea" localSheetId="0" hidden="1">Консол!$A$1:$H$52</definedName>
    <definedName name="Z_1A52382B_3765_4E8C_903F_6B8919B7242E_.wvu.PrintArea" localSheetId="8" hidden="1">Мор!$A$1:$F$101</definedName>
    <definedName name="Z_1A52382B_3765_4E8C_903F_6B8919B7242E_.wvu.PrintArea" localSheetId="1" hidden="1">Справка!$A$1:$FE$31</definedName>
    <definedName name="Z_1A52382B_3765_4E8C_903F_6B8919B7242E_.wvu.PrintArea" localSheetId="12" hidden="1">Тор!$A$1:$F$101</definedName>
    <definedName name="Z_1A52382B_3765_4E8C_903F_6B8919B7242E_.wvu.PrintArea" localSheetId="13" hidden="1">Хор!$A$1:$F$98</definedName>
    <definedName name="Z_1A52382B_3765_4E8C_903F_6B8919B7242E_.wvu.PrintArea" localSheetId="14" hidden="1">Чум!$A$1:$F$101</definedName>
    <definedName name="Z_1A52382B_3765_4E8C_903F_6B8919B7242E_.wvu.PrintArea" localSheetId="15" hidden="1">Шать!$A$1:$F$101</definedName>
    <definedName name="Z_1A52382B_3765_4E8C_903F_6B8919B7242E_.wvu.PrintArea" localSheetId="16" hidden="1">Юнг!$A$1:$F$100</definedName>
    <definedName name="Z_1A52382B_3765_4E8C_903F_6B8919B7242E_.wvu.PrintArea" localSheetId="18" hidden="1">Яра!$A$1:$F$102</definedName>
    <definedName name="Z_1A52382B_3765_4E8C_903F_6B8919B7242E_.wvu.Rows" localSheetId="4" hidden="1">Але!$19:$24,Але!$44:$44,Але!$46:$46,Але!$53:$53,Але!$55:$56,Але!$63:$64,Але!$74:$75,Але!$79:$83,Але!$87:$89</definedName>
    <definedName name="Z_1A52382B_3765_4E8C_903F_6B8919B7242E_.wvu.Rows" localSheetId="6" hidden="1">Иль!$19:$24,Иль!$30:$31,Иль!$34:$34,Иль!$46:$46,Иль!#REF!,Иль!$59:$60,Иль!$67:$68,Иль!$77:$78,Иль!$80:$80,Иль!$92:$96</definedName>
    <definedName name="Z_1A52382B_3765_4E8C_903F_6B8919B7242E_.wvu.Rows" localSheetId="7" hidden="1">Кад!$19:$24,Кад!$44:$44,Кад!$56:$56,Кад!$58:$59,Кад!$66:$67,Кад!$83:$85,Кад!$89:$96</definedName>
    <definedName name="Z_1A52382B_3765_4E8C_903F_6B8919B7242E_.wvu.Rows" localSheetId="0" hidden="1">Консол!$22:$22,Консол!$45:$47,Консол!$84:$86</definedName>
    <definedName name="Z_1A52382B_3765_4E8C_903F_6B8919B7242E_.wvu.Rows" localSheetId="20" hidden="1">Лист1!$82:$84</definedName>
    <definedName name="Z_1A52382B_3765_4E8C_903F_6B8919B7242E_.wvu.Rows" localSheetId="8" hidden="1">Мор!$17:$17,Мор!$21:$21,Мор!$23:$23,Мор!$37:$37,Мор!$44:$44,Мор!$46:$47,Мор!$49:$50,Мор!$57:$57,Мор!$59:$60,Мор!$67:$68,Мор!$83:$88,Мор!$91:$97</definedName>
    <definedName name="Z_1A52382B_3765_4E8C_903F_6B8919B7242E_.wvu.Rows" localSheetId="9" hidden="1">Мос!$19:$24,Мос!$44:$44,Мос!$58:$58,Мос!$60:$61,Мос!$68:$69,Мос!$82:$82,Мос!$86:$90,Мос!$95:$100</definedName>
    <definedName name="Z_1A52382B_3765_4E8C_903F_6B8919B7242E_.wvu.Rows" localSheetId="10" hidden="1">Ори!$19:$24,Ори!$33:$33,Ори!$45:$45,Ори!$49:$51,Ори!$58:$58,Ори!$60:$61,Ори!$68:$69,Ори!$79:$80,Ори!$82:$82,Ори!$85:$89,Ори!$92:$99</definedName>
    <definedName name="Z_1A52382B_3765_4E8C_903F_6B8919B7242E_.wvu.Rows" localSheetId="2" hidden="1">район!$19:$19,район!$23:$23,район!$33:$35,район!$56:$57,район!#REF!,район!#REF!,район!#REF!,район!#REF!,район!#REF!,район!$195:$196</definedName>
    <definedName name="Z_1A52382B_3765_4E8C_903F_6B8919B7242E_.wvu.Rows" localSheetId="1" hidden="1">Справка!#REF!</definedName>
    <definedName name="Z_1A52382B_3765_4E8C_903F_6B8919B7242E_.wvu.Rows" localSheetId="5" hidden="1">Сун!$19:$24,Сун!$50:$52,Сун!$59:$59,Сун!$61:$62,Сун!$69:$70,Сун!$80:$81,Сун!$83:$83,Сун!$89:$90,Сун!$94:$98</definedName>
    <definedName name="Z_1A52382B_3765_4E8C_903F_6B8919B7242E_.wvu.Rows" localSheetId="11" hidden="1">Сят!$19:$19,Сят!$45:$47,Сят!$57:$57,Сят!$59:$60,Сят!$67:$68,Сят!$83:$86,Сят!$90:$97</definedName>
    <definedName name="Z_1A52382B_3765_4E8C_903F_6B8919B7242E_.wvu.Rows" localSheetId="12" hidden="1">Тор!$19:$24,Тор!$32:$39,Тор!$46:$47,Тор!$49:$50,Тор!$57:$57,Тор!$59:$60,Тор!$67:$68,Тор!$75:$75,Тор!$79:$80,Тор!$84:$95</definedName>
    <definedName name="Z_1A52382B_3765_4E8C_903F_6B8919B7242E_.wvu.Rows" localSheetId="13" hidden="1">Хор!$19:$22,Хор!$26:$35,Хор!$39:$39,Хор!$45:$47,Хор!$54:$54,Хор!$56:$58,Хор!$64:$65,Хор!$71:$71,Хор!$75:$76,Хор!$80:$84,Хор!$87:$94</definedName>
    <definedName name="Z_1A52382B_3765_4E8C_903F_6B8919B7242E_.wvu.Rows" localSheetId="14" hidden="1">Чум!$19:$21,Чум!$23:$24,Чум!$28:$28,Чум!$31:$39,Чум!$47:$49,Чум!$57:$57,Чум!$59:$60,Чум!$67:$68,Чум!$78:$79,Чум!$83:$87,Чум!$90:$97</definedName>
    <definedName name="Z_1A52382B_3765_4E8C_903F_6B8919B7242E_.wvu.Rows" localSheetId="15" hidden="1">Шать!$19:$24,Шать!$31:$39,Шать!$46:$49,Шать!$57:$57,Шать!$59:$60,Шать!$67:$68,Шать!$78:$79,Шать!$83:$87,Шать!$90:$97</definedName>
    <definedName name="Z_1A52382B_3765_4E8C_903F_6B8919B7242E_.wvu.Rows" localSheetId="16" hidden="1">Юнг!$19:$24,Юнг!$31:$38,Юнг!$45:$49,Юнг!$56:$56,Юнг!$58:$59,Юнг!$66:$67,Юнг!$77:$77,Юнг!$82:$86,Юнг!$89:$96</definedName>
    <definedName name="Z_1A52382B_3765_4E8C_903F_6B8919B7242E_.wvu.Rows" localSheetId="17" hidden="1">Юсь!$20:$24,Юсь!$38:$38,Юсь!#REF!,Юсь!$45:$50,Юсь!$59:$59,Юсь!$61:$62,Юсь!$69:$70,Юсь!$80:$81,Юсь!$85:$89,Юсь!$92:$99</definedName>
    <definedName name="Z_1A52382B_3765_4E8C_903F_6B8919B7242E_.wvu.Rows" localSheetId="18" hidden="1">Яра!$19:$24,Яра!$46:$46,Яра!$48:$51,Яра!$58:$58,Яра!$60:$61,Яра!$68:$69,Яра!$79:$80,Яра!$84:$88,Яра!$91:$98</definedName>
    <definedName name="Z_1A52382B_3765_4E8C_903F_6B8919B7242E_.wvu.Rows" localSheetId="19" hidden="1">Ярос!$19:$24,Ярос!$44:$44,Ярос!$55:$55,Ярос!$57:$59,Ярос!$65:$66,Ярос!$76:$77,Ярос!$81:$85,Ярос!$88:$95</definedName>
    <definedName name="Z_3DCB9AAA_F09C_4EA6_B992_F93E466D374A_.wvu.Cols" localSheetId="1" hidden="1">Справка!$BB:$BD,Справка!$BH:$BJ,Справка!$BN:$BS,Справка!$BZ:$CE,Справка!$DD:$DL</definedName>
    <definedName name="Z_3DCB9AAA_F09C_4EA6_B992_F93E466D374A_.wvu.PrintArea" localSheetId="6" hidden="1">Иль!$A$1:$F$103</definedName>
    <definedName name="Z_3DCB9AAA_F09C_4EA6_B992_F93E466D374A_.wvu.PrintArea" localSheetId="0" hidden="1">Консол!$A$1:$H$52</definedName>
    <definedName name="Z_3DCB9AAA_F09C_4EA6_B992_F93E466D374A_.wvu.PrintArea" localSheetId="8" hidden="1">Мор!$A$1:$F$101</definedName>
    <definedName name="Z_3DCB9AAA_F09C_4EA6_B992_F93E466D374A_.wvu.PrintArea" localSheetId="2" hidden="1">район!$A$1:$G$204</definedName>
    <definedName name="Z_3DCB9AAA_F09C_4EA6_B992_F93E466D374A_.wvu.PrintArea" localSheetId="1" hidden="1">Справка!$A$1:$FE$31</definedName>
    <definedName name="Z_3DCB9AAA_F09C_4EA6_B992_F93E466D374A_.wvu.PrintArea" localSheetId="12" hidden="1">Тор!$A$1:$F$101</definedName>
    <definedName name="Z_3DCB9AAA_F09C_4EA6_B992_F93E466D374A_.wvu.PrintArea" localSheetId="16" hidden="1">Юнг!$A$1:$F$100</definedName>
    <definedName name="Z_3DCB9AAA_F09C_4EA6_B992_F93E466D374A_.wvu.PrintArea" localSheetId="18" hidden="1">Яра!$A$1:$F$102</definedName>
    <definedName name="Z_3DCB9AAA_F09C_4EA6_B992_F93E466D374A_.wvu.Rows" localSheetId="4" hidden="1">Але!$19:$24,Але!$44:$44,Але!$46:$46,Але!$53:$53,Але!$55:$56,Але!$63:$64,Але!$74:$75,Але!$79:$93</definedName>
    <definedName name="Z_3DCB9AAA_F09C_4EA6_B992_F93E466D374A_.wvu.Rows" localSheetId="7" hidden="1">Кад!$19:$24,Кад!$44:$44,Кад!$56:$56,Кад!$58:$59,Кад!$66:$67,Кад!$83:$85,Кад!$89:$96</definedName>
    <definedName name="Z_3DCB9AAA_F09C_4EA6_B992_F93E466D374A_.wvu.Rows" localSheetId="0" hidden="1">Консол!$22:$22,Консол!$45:$47,Консол!$84:$86</definedName>
    <definedName name="Z_3DCB9AAA_F09C_4EA6_B992_F93E466D374A_.wvu.Rows" localSheetId="20" hidden="1">Лист1!$82:$84</definedName>
    <definedName name="Z_3DCB9AAA_F09C_4EA6_B992_F93E466D374A_.wvu.Rows" localSheetId="8" hidden="1">Мор!$21:$21,Мор!$23:$23,Мор!$37:$37,Мор!$44:$44,Мор!$47:$47,Мор!$49:$50,Мор!$57:$57,Мор!$59:$60,Мор!$67:$68,Мор!$83:$88,Мор!$91:$97</definedName>
    <definedName name="Z_3DCB9AAA_F09C_4EA6_B992_F93E466D374A_.wvu.Rows" localSheetId="9" hidden="1">Мос!$19:$24,Мос!$44:$44,Мос!$58:$58,Мос!$60:$61,Мос!$68:$69,Мос!$82:$82,Мос!$84:$90,Мос!$95:$100</definedName>
    <definedName name="Z_3DCB9AAA_F09C_4EA6_B992_F93E466D374A_.wvu.Rows" localSheetId="10" hidden="1">Ори!$19:$24,Ори!$33:$33,Ори!$45:$45,Ори!$49:$51,Ори!$58:$58,Ори!$60:$61,Ори!$68:$69,Ори!$79:$80,Ори!$82:$82,Ори!$84:$88,Ори!$92:$99</definedName>
    <definedName name="Z_3DCB9AAA_F09C_4EA6_B992_F93E466D374A_.wvu.Rows" localSheetId="2" hidden="1">район!$195:$195</definedName>
    <definedName name="Z_3DCB9AAA_F09C_4EA6_B992_F93E466D374A_.wvu.Rows" localSheetId="5" hidden="1">Сун!$19:$24,Сун!$50:$52,Сун!$59:$59,Сун!$61:$62,Сун!$69:$70,Сун!$80:$81,Сун!$83:$86,Сун!$89:$90,Сун!$94:$98</definedName>
    <definedName name="Z_3DCB9AAA_F09C_4EA6_B992_F93E466D374A_.wvu.Rows" localSheetId="11" hidden="1">Сят!$19:$19,Сят!$45:$47,Сят!$57:$57,Сят!$59:$60,Сят!$67:$68,Сят!$83:$86,Сят!$90:$97</definedName>
    <definedName name="Z_3DCB9AAA_F09C_4EA6_B992_F93E466D374A_.wvu.Rows" localSheetId="12" hidden="1">Тор!$19:$19,Тор!$50:$50,Тор!$57:$57,Тор!$59:$60,Тор!$67:$68,Тор!$75:$75,Тор!$79:$80,Тор!$83:$93</definedName>
    <definedName name="Z_3DCB9AAA_F09C_4EA6_B992_F93E466D374A_.wvu.Rows" localSheetId="13" hidden="1">Хор!$19:$22,Хор!$30:$30,Хор!$39:$39,Хор!$43:$43,Хор!$54:$54,Хор!$56:$57,Хор!$64:$65,Хор!$80:$84,Хор!$87:$94</definedName>
    <definedName name="Z_3DCB9AAA_F09C_4EA6_B992_F93E466D374A_.wvu.Rows" localSheetId="14" hidden="1">Чум!$19:$19,Чум!$21:$21,Чум!$23:$24,Чум!$47:$49,Чум!$57:$57,Чум!$59:$60,Чум!$67:$68,Чум!$83:$87,Чум!$90:$97</definedName>
    <definedName name="Z_3DCB9AAA_F09C_4EA6_B992_F93E466D374A_.wvu.Rows" localSheetId="15" hidden="1">Шать!$19:$24,Шать!$47:$49,Шать!$57:$57,Шать!$59:$60,Шать!$67:$68,Шать!$78:$79,Шать!$83:$87,Шать!$90:$97</definedName>
    <definedName name="Z_3DCB9AAA_F09C_4EA6_B992_F93E466D374A_.wvu.Rows" localSheetId="16" hidden="1">Юнг!$19:$24,Юнг!$32:$32,Юнг!$46:$46,Юнг!$49:$49,Юнг!$56:$56,Юнг!$58:$59,Юнг!$66:$67,Юнг!$82:$86,Юнг!$89:$96</definedName>
    <definedName name="Z_3DCB9AAA_F09C_4EA6_B992_F93E466D374A_.wvu.Rows" localSheetId="18" hidden="1">Яра!$19:$24,Яра!$46:$50,Яра!$58:$58,Яра!$60:$61,Яра!$68:$69,Яра!$79:$79,Яра!$82:$88,Яра!$91:$98</definedName>
    <definedName name="Z_3DCB9AAA_F09C_4EA6_B992_F93E466D374A_.wvu.Rows" localSheetId="19" hidden="1">Ярос!$19:$24,Ярос!$29:$30,Ярос!$32:$32,Ярос!$44:$44,Ярос!$55:$55,Ярос!$57:$58,Ярос!$65:$66,Ярос!$76:$77,Ярос!$81:$86,Ярос!$88:$95</definedName>
    <definedName name="Z_42584DC0_1D41_4C93_9B38_C388E7B8DAC4_.wvu.Cols" localSheetId="1" hidden="1">Справка!$BB:$BD,Справка!$BH:$BJ,Справка!$BN:$BV,Справка!$BZ:$CE,Справка!$DD:$DL</definedName>
    <definedName name="Z_42584DC0_1D41_4C93_9B38_C388E7B8DAC4_.wvu.PrintArea" localSheetId="6" hidden="1">Иль!$A$1:$F$103</definedName>
    <definedName name="Z_42584DC0_1D41_4C93_9B38_C388E7B8DAC4_.wvu.PrintArea" localSheetId="0" hidden="1">Консол!$A$1:$H$52</definedName>
    <definedName name="Z_42584DC0_1D41_4C93_9B38_C388E7B8DAC4_.wvu.PrintArea" localSheetId="8" hidden="1">Мор!$A$1:$F$101</definedName>
    <definedName name="Z_42584DC0_1D41_4C93_9B38_C388E7B8DAC4_.wvu.PrintArea" localSheetId="1" hidden="1">Справка!$A$1:$FE$31</definedName>
    <definedName name="Z_42584DC0_1D41_4C93_9B38_C388E7B8DAC4_.wvu.PrintArea" localSheetId="12" hidden="1">Тор!$A$1:$F$101</definedName>
    <definedName name="Z_42584DC0_1D41_4C93_9B38_C388E7B8DAC4_.wvu.PrintArea" localSheetId="16" hidden="1">Юнг!$A$1:$F$100</definedName>
    <definedName name="Z_42584DC0_1D41_4C93_9B38_C388E7B8DAC4_.wvu.PrintArea" localSheetId="18" hidden="1">Яра!$A$1:$F$102</definedName>
    <definedName name="Z_42584DC0_1D41_4C93_9B38_C388E7B8DAC4_.wvu.Rows" localSheetId="4" hidden="1">Але!$19:$24,Але!$31:$33,Але!$36:$36,Але!$44:$44,Але!$46:$46,Але!$53:$53,Але!$55:$57,Але!$63:$64,Але!$74:$75,Але!$79:$83,Але!$86:$93</definedName>
    <definedName name="Z_42584DC0_1D41_4C93_9B38_C388E7B8DAC4_.wvu.Rows" localSheetId="6" hidden="1">Иль!$19:$24,Иль!$30:$40,Иль!$46:$46,Иль!$48:$50,Иль!$57:$57,Иль!$59:$61,Иль!$67:$68,Иль!$77:$78,Иль!$80:$80,Иль!$85:$89,Иль!$92:$99</definedName>
    <definedName name="Z_42584DC0_1D41_4C93_9B38_C388E7B8DAC4_.wvu.Rows" localSheetId="7" hidden="1">Кад!$19:$24,Кад!$31:$35,Кад!$38:$38,Кад!$44:$44,Кад!$46:$46,Кад!$48:$49,Кад!$56:$56,Кад!$58:$60,Кад!$66:$67,Кад!$77:$78,Кад!$82:$86,Кад!$89:$96</definedName>
    <definedName name="Z_42584DC0_1D41_4C93_9B38_C388E7B8DAC4_.wvu.Rows" localSheetId="0" hidden="1">Консол!$22:$22,Консол!$45:$47</definedName>
    <definedName name="Z_42584DC0_1D41_4C93_9B38_C388E7B8DAC4_.wvu.Rows" localSheetId="8" hidden="1">Мор!$17:$24,Мор!$37:$37,Мор!$44:$44,Мор!$46:$47,Мор!$49:$50,Мор!$57:$57,Мор!$59:$60,Мор!$64:$65,Мор!$67:$68,Мор!$78:$79,Мор!$83:$88,Мор!$91:$97</definedName>
    <definedName name="Z_42584DC0_1D41_4C93_9B38_C388E7B8DAC4_.wvu.Rows" localSheetId="9" hidden="1">Мос!$19:$24,Мос!$29:$35,Мос!$44:$44,Мос!$46:$50,Мос!$58:$58,Мос!$60:$61,Мос!$68:$69,Мос!$79:$80,Мос!$82:$82,Мос!$85:$92,Мос!$95:$102</definedName>
    <definedName name="Z_42584DC0_1D41_4C93_9B38_C388E7B8DAC4_.wvu.Rows" localSheetId="10" hidden="1">Ори!$19:$24,Ори!$32:$36,Ори!$39:$39,Ори!$45:$45,Ори!$47:$47,Ори!$49:$51,Ори!$58:$58,Ори!$60:$62,Ори!$68:$69,Ори!$79:$80,Ори!$82:$82,Ори!$85:$89,Ори!$92:$99</definedName>
    <definedName name="Z_42584DC0_1D41_4C93_9B38_C388E7B8DAC4_.wvu.Rows" localSheetId="2" hidden="1">район!$19:$19,район!$23:$23,район!$30:$30,район!$32:$36,район!$40:$40,район!$44:$44,район!$52:$52,район!$56:$57,район!#REF!,район!#REF!,район!$64:$66,район!#REF!,район!#REF!,район!$86:$86,район!#REF!,район!$95:$95,район!#REF!,район!$138:$138,район!$195:$196,район!$199:$200</definedName>
    <definedName name="Z_42584DC0_1D41_4C93_9B38_C388E7B8DAC4_.wvu.Rows" localSheetId="1" hidden="1">Справка!#REF!</definedName>
    <definedName name="Z_42584DC0_1D41_4C93_9B38_C388E7B8DAC4_.wvu.Rows" localSheetId="5" hidden="1">Сун!$19:$24,Сун!$35:$40,Сун!$50:$52,Сун!$59:$59,Сун!$61:$64,Сун!$69:$70,Сун!$80:$81,Сун!$83:$83,Сун!$86:$86,Сун!$88:$90,Сун!$94:$101</definedName>
    <definedName name="Z_42584DC0_1D41_4C93_9B38_C388E7B8DAC4_.wvu.Rows" localSheetId="11" hidden="1">Сят!$19:$24,Сят!$31:$35,Сят!$45:$48,Сят!$57:$57,Сят!$59:$60,Сят!$67:$68,Сят!$78:$79,Сят!$83:$87,Сят!$90:$97</definedName>
    <definedName name="Z_42584DC0_1D41_4C93_9B38_C388E7B8DAC4_.wvu.Rows" localSheetId="12" hidden="1">Тор!$19:$24,Тор!$32:$36,Тор!$46:$47,Тор!$50:$50,Тор!$57:$57,Тор!$59:$60,Тор!$67:$68,Тор!$75:$75,Тор!$79:$80,Тор!$84:$95</definedName>
    <definedName name="Z_42584DC0_1D41_4C93_9B38_C388E7B8DAC4_.wvu.Rows" localSheetId="13" hidden="1">Хор!$19:$22,Хор!$26:$35,Хор!$39:$39,Хор!$43:$43,Хор!$45:$47,Хор!$54:$54,Хор!$56:$58,Хор!$64:$65,Хор!$71:$71,Хор!$75:$76,Хор!$80:$84,Хор!$87:$94</definedName>
    <definedName name="Z_42584DC0_1D41_4C93_9B38_C388E7B8DAC4_.wvu.Rows" localSheetId="14" hidden="1">Чум!$19:$24,Чум!$31:$36,Чум!$47:$49,Чум!$57:$57,Чум!$59:$61,Чум!$67:$68,Чум!$78:$79,Чум!$83:$87,Чум!$90:$97</definedName>
    <definedName name="Z_42584DC0_1D41_4C93_9B38_C388E7B8DAC4_.wvu.Rows" localSheetId="15" hidden="1">Шать!$19:$24,Шать!$32:$33,Шать!$35:$35,Шать!$38:$38,Шать!$46:$49,Шать!$57:$57,Шать!$59:$61,Шать!$67:$68,Шать!$78:$79,Шать!$83:$87,Шать!$90:$97</definedName>
    <definedName name="Z_42584DC0_1D41_4C93_9B38_C388E7B8DAC4_.wvu.Rows" localSheetId="16" hidden="1">Юнг!$19:$24,Юнг!$31:$38,Юнг!$45:$46,Юнг!$49:$49,Юнг!$56:$56,Юнг!$58:$60,Юнг!$66:$68,Юнг!$77:$78,Юнг!$82:$86,Юнг!$89:$96</definedName>
    <definedName name="Z_42584DC0_1D41_4C93_9B38_C388E7B8DAC4_.wvu.Rows" localSheetId="17" hidden="1">Юсь!$19:$24,Юсь!$31:$33,Юсь!$38:$38,Юсь!#REF!,Юсь!$45:$50,Юсь!$59:$59,Юсь!$61:$63,Юсь!$69:$70,Юсь!$80:$81,Юсь!$85:$89,Юсь!$92:$99</definedName>
    <definedName name="Z_42584DC0_1D41_4C93_9B38_C388E7B8DAC4_.wvu.Rows" localSheetId="18" hidden="1">Яра!$19:$24,Яра!$32:$36,Яра!$46:$50,Яра!$58:$58,Яра!$60:$62,Яра!$68:$69,Яра!$79:$80,Яра!$84:$88,Яра!$91:$98</definedName>
    <definedName name="Z_42584DC0_1D41_4C93_9B38_C388E7B8DAC4_.wvu.Rows" localSheetId="19" hidden="1">Ярос!$19:$24,Ярос!$28:$37,Ярос!$44:$45,Ярос!$47:$48,Ярос!$55:$55,Ярос!$57:$59,Ярос!$65:$66,Ярос!$76:$77,Ярос!$81:$85,Ярос!$88:$95</definedName>
    <definedName name="Z_5BFCA170_DEAE_4D2C_98A0_1E68B427AC01_.wvu.Cols" localSheetId="1" hidden="1">Справка!$BB:$BD,Справка!$BH:$BJ,Справка!$BN:$BS,Справка!$BZ:$CE,Справка!$DD:$DL</definedName>
    <definedName name="Z_5BFCA170_DEAE_4D2C_98A0_1E68B427AC01_.wvu.PrintArea" localSheetId="6" hidden="1">Иль!$A$1:$F$103</definedName>
    <definedName name="Z_5BFCA170_DEAE_4D2C_98A0_1E68B427AC01_.wvu.PrintArea" localSheetId="0" hidden="1">Консол!$A$1:$H$52</definedName>
    <definedName name="Z_5BFCA170_DEAE_4D2C_98A0_1E68B427AC01_.wvu.PrintArea" localSheetId="8" hidden="1">Мор!$A$1:$F$101</definedName>
    <definedName name="Z_5BFCA170_DEAE_4D2C_98A0_1E68B427AC01_.wvu.PrintArea" localSheetId="1" hidden="1">Справка!$A$1:$FE$31</definedName>
    <definedName name="Z_5BFCA170_DEAE_4D2C_98A0_1E68B427AC01_.wvu.PrintArea" localSheetId="12" hidden="1">Тор!$A$1:$F$101</definedName>
    <definedName name="Z_5BFCA170_DEAE_4D2C_98A0_1E68B427AC01_.wvu.PrintArea" localSheetId="16" hidden="1">Юнг!$A$1:$F$100</definedName>
    <definedName name="Z_5BFCA170_DEAE_4D2C_98A0_1E68B427AC01_.wvu.PrintArea" localSheetId="18" hidden="1">Яра!$A$1:$F$102</definedName>
    <definedName name="Z_5BFCA170_DEAE_4D2C_98A0_1E68B427AC01_.wvu.Rows" localSheetId="4" hidden="1">Але!$19:$24,Але!$44:$44,Але!$46:$46,Але!$53:$53,Але!$55:$56,Але!$63:$64,Але!$74:$75,Але!$79:$83,Але!$87:$89</definedName>
    <definedName name="Z_5BFCA170_DEAE_4D2C_98A0_1E68B427AC01_.wvu.Rows" localSheetId="6" hidden="1">Иль!$19:$24,Иль!$30:$31,Иль!$34:$34,Иль!$46:$46,Иль!#REF!,Иль!$59:$60,Иль!$67:$68,Иль!$77:$78,Иль!$80:$80,Иль!$92:$96</definedName>
    <definedName name="Z_5BFCA170_DEAE_4D2C_98A0_1E68B427AC01_.wvu.Rows" localSheetId="7" hidden="1">Кад!$19:$24,Кад!$44:$44,Кад!$56:$56,Кад!$58:$59,Кад!$66:$67,Кад!$83:$85,Кад!$89:$96</definedName>
    <definedName name="Z_5BFCA170_DEAE_4D2C_98A0_1E68B427AC01_.wvu.Rows" localSheetId="0" hidden="1">Консол!$22:$22,Консол!$45:$47,Консол!$84:$86</definedName>
    <definedName name="Z_5BFCA170_DEAE_4D2C_98A0_1E68B427AC01_.wvu.Rows" localSheetId="20" hidden="1">Лист1!$82:$84</definedName>
    <definedName name="Z_5BFCA170_DEAE_4D2C_98A0_1E68B427AC01_.wvu.Rows" localSheetId="8" hidden="1">Мор!$21:$21,Мор!$23:$23,Мор!$37:$37,Мор!$44:$44,Мор!$47:$47,Мор!$49:$50,Мор!$57:$57,Мор!$59:$60,Мор!$67:$68,Мор!$83:$88,Мор!$91:$97</definedName>
    <definedName name="Z_5BFCA170_DEAE_4D2C_98A0_1E68B427AC01_.wvu.Rows" localSheetId="9" hidden="1">Мос!$19:$24,Мос!$44:$44,Мос!$58:$58,Мос!$60:$61,Мос!$68:$69,Мос!$82:$82,Мос!$84:$90,Мос!$95:$100</definedName>
    <definedName name="Z_5BFCA170_DEAE_4D2C_98A0_1E68B427AC01_.wvu.Rows" localSheetId="10" hidden="1">Ори!$19:$24,Ори!$33:$33,Ори!$45:$45,Ори!$49:$51,Ори!$58:$58,Ори!$60:$61,Ори!$68:$69,Ори!$79:$80,Ори!$82:$82,Ори!$84:$88,Ори!$92:$99</definedName>
    <definedName name="Z_5BFCA170_DEAE_4D2C_98A0_1E68B427AC01_.wvu.Rows" localSheetId="5" hidden="1">Сун!$19:$24,Сун!$50:$52,Сун!$59:$59,Сун!$61:$62,Сун!$69:$70,Сун!$80:$81,Сун!$83:$83,Сун!$89:$90,Сун!$94:$98</definedName>
    <definedName name="Z_5BFCA170_DEAE_4D2C_98A0_1E68B427AC01_.wvu.Rows" localSheetId="11" hidden="1">Сят!$19:$19,Сят!$45:$47,Сят!$57:$57,Сят!$59:$60,Сят!$67:$68,Сят!$83:$86,Сят!$90:$97</definedName>
    <definedName name="Z_5BFCA170_DEAE_4D2C_98A0_1E68B427AC01_.wvu.Rows" localSheetId="12" hidden="1">Тор!$19:$19,Тор!$50:$50,Тор!$57:$57,Тор!$59:$60,Тор!$67:$68,Тор!$75:$75,Тор!$79:$80,Тор!$83:$93</definedName>
    <definedName name="Z_5BFCA170_DEAE_4D2C_98A0_1E68B427AC01_.wvu.Rows" localSheetId="13" hidden="1">Хор!$19:$22,Хор!$30:$30,Хор!$39:$39,Хор!$43:$43,Хор!$54:$54,Хор!$56:$57,Хор!$64:$65,Хор!$80:$84,Хор!$87:$94</definedName>
    <definedName name="Z_5BFCA170_DEAE_4D2C_98A0_1E68B427AC01_.wvu.Rows" localSheetId="14" hidden="1">Чум!$19:$19,Чум!$21:$21,Чум!$23:$24,Чум!$47:$49,Чум!$57:$57,Чум!$59:$60,Чум!$67:$68,Чум!$83:$87,Чум!$90:$97</definedName>
    <definedName name="Z_5BFCA170_DEAE_4D2C_98A0_1E68B427AC01_.wvu.Rows" localSheetId="15" hidden="1">Шать!$19:$24,Шать!$47:$49,Шать!$57:$57,Шать!$59:$60,Шать!$67:$68,Шать!$78:$79,Шать!$83:$87,Шать!$90:$97</definedName>
    <definedName name="Z_5BFCA170_DEAE_4D2C_98A0_1E68B427AC01_.wvu.Rows" localSheetId="16" hidden="1">Юнг!$19:$24,Юнг!$32:$32,Юнг!$49:$49,Юнг!$56:$56,Юнг!$58:$59,Юнг!$66:$67,Юнг!$82:$86,Юнг!$89:$96</definedName>
    <definedName name="Z_5BFCA170_DEAE_4D2C_98A0_1E68B427AC01_.wvu.Rows" localSheetId="18" hidden="1">Яра!$19:$24,Яра!$46:$50,Яра!$58:$58,Яра!$60:$61,Яра!$68:$69,Яра!$79:$79,Яра!$82:$88,Яра!$91:$98</definedName>
    <definedName name="Z_5BFCA170_DEAE_4D2C_98A0_1E68B427AC01_.wvu.Rows" localSheetId="19" hidden="1">Ярос!$19:$24,Ярос!$44:$44,Ярос!$55:$55,Ярос!$57:$58,Ярос!$65:$66,Ярос!$76:$77,Ярос!$81:$86,Ярос!$88:$95</definedName>
    <definedName name="Z_5C539BE6_C8E0_453F_AB5E_9E58094195EA_.wvu.Cols" localSheetId="1" hidden="1">Справка!$BB:$BD,Справка!$BH:$BJ,Справка!$BN:$BP,Справка!$BR:$BS,Справка!$BZ:$CE,Справка!$DD:$DL</definedName>
    <definedName name="Z_5C539BE6_C8E0_453F_AB5E_9E58094195EA_.wvu.PrintArea" localSheetId="4" hidden="1">Але!$A$1:$F$97</definedName>
    <definedName name="Z_5C539BE6_C8E0_453F_AB5E_9E58094195EA_.wvu.PrintArea" localSheetId="6" hidden="1">Иль!$A$1:$F$103</definedName>
    <definedName name="Z_5C539BE6_C8E0_453F_AB5E_9E58094195EA_.wvu.PrintArea" localSheetId="0" hidden="1">Консол!$A$1:$H$52</definedName>
    <definedName name="Z_5C539BE6_C8E0_453F_AB5E_9E58094195EA_.wvu.PrintArea" localSheetId="8" hidden="1">Мор!$A$1:$F$101</definedName>
    <definedName name="Z_5C539BE6_C8E0_453F_AB5E_9E58094195EA_.wvu.PrintArea" localSheetId="2" hidden="1">район!$A$1:$G$204</definedName>
    <definedName name="Z_5C539BE6_C8E0_453F_AB5E_9E58094195EA_.wvu.PrintArea" localSheetId="1" hidden="1">Справка!$A$1:$FE$31</definedName>
    <definedName name="Z_5C539BE6_C8E0_453F_AB5E_9E58094195EA_.wvu.PrintArea" localSheetId="5" hidden="1">Сун!$A$1:$F$105</definedName>
    <definedName name="Z_5C539BE6_C8E0_453F_AB5E_9E58094195EA_.wvu.PrintArea" localSheetId="12" hidden="1">Тор!$A$1:$F$101</definedName>
    <definedName name="Z_5C539BE6_C8E0_453F_AB5E_9E58094195EA_.wvu.PrintArea" localSheetId="16" hidden="1">Юнг!$A$1:$F$100</definedName>
    <definedName name="Z_5C539BE6_C8E0_453F_AB5E_9E58094195EA_.wvu.PrintArea" localSheetId="18" hidden="1">Яра!$A$1:$F$102</definedName>
    <definedName name="Z_5C539BE6_C8E0_453F_AB5E_9E58094195EA_.wvu.Rows" localSheetId="4" hidden="1">Але!$19:$24,Але!$28:$28,Але!$36:$36,Але!$40:$40,Але!$55:$56,Але!$63:$64,Але!$69:$70,Але!$74:$74,Але!$79:$82,Але!$86:$93,Але!$142:$142</definedName>
    <definedName name="Z_5C539BE6_C8E0_453F_AB5E_9E58094195EA_.wvu.Rows" localSheetId="6" hidden="1">Иль!$19:$23,Иль!$35:$35,Иль!#REF!,Иль!$44:$44,Иль!$46:$46,Иль!$50:$50,Иль!$57:$57,Иль!$59:$61,Иль!$67:$68,Иль!$77:$78,Иль!$80:$80,Иль!$85:$89,Иль!$92:$99,Иль!$142:$142</definedName>
    <definedName name="Z_5C539BE6_C8E0_453F_AB5E_9E58094195EA_.wvu.Rows" localSheetId="7" hidden="1">Кад!$19:$24,Кад!$31:$35,Кад!$38:$38,Кад!$42:$42,Кад!$44:$44,Кад!$48:$48,Кад!$56:$56,Кад!$58:$60,Кад!$66:$67,Кад!$77:$77,Кад!$82:$86,Кад!$89:$96,Кад!$142:$142</definedName>
    <definedName name="Z_5C539BE6_C8E0_453F_AB5E_9E58094195EA_.wvu.Rows" localSheetId="0" hidden="1">Консол!$45:$47</definedName>
    <definedName name="Z_5C539BE6_C8E0_453F_AB5E_9E58094195EA_.wvu.Rows" localSheetId="20" hidden="1">Лист1!$82:$84</definedName>
    <definedName name="Z_5C539BE6_C8E0_453F_AB5E_9E58094195EA_.wvu.Rows" localSheetId="8" hidden="1">Мор!$17:$24,Мор!$27:$27,Мор!$44:$44,Мор!$47:$47,Мор!$57:$57,Мор!$59:$61,Мор!$64:$65,Мор!$67:$68,Мор!$78:$78,Мор!$83:$88,Мор!$91:$97,Мор!$142:$142</definedName>
    <definedName name="Z_5C539BE6_C8E0_453F_AB5E_9E58094195EA_.wvu.Rows" localSheetId="9" hidden="1">Мос!$19:$24,Мос!$42:$42,Мос!$44:$44,Мос!$48:$48,Мос!$50:$50,Мос!$58:$58,Мос!$60:$61,Мос!$68:$69,Мос!$82:$82,Мос!$85:$92,Мос!$95:$102,Мос!$143:$143</definedName>
    <definedName name="Z_5C539BE6_C8E0_453F_AB5E_9E58094195EA_.wvu.Rows" localSheetId="10" hidden="1">Ори!$19:$24,Ори!$32:$34,Ори!$45:$45,Ори!$49:$51,Ори!$58:$58,Ори!$60:$61,Ори!$68:$69,Ори!$79:$79,Ори!$82:$82,Ори!$85:$89,Ори!$92:$99,Ори!$143:$143</definedName>
    <definedName name="Z_5C539BE6_C8E0_453F_AB5E_9E58094195EA_.wvu.Rows" localSheetId="2" hidden="1">район!#REF!,район!$30:$31,район!$40:$40,район!$44:$44,район!$56:$57,район!#REF!,район!$195:$195</definedName>
    <definedName name="Z_5C539BE6_C8E0_453F_AB5E_9E58094195EA_.wvu.Rows" localSheetId="5" hidden="1">Сун!$19:$24,Сун!$44:$44,Сун!$46:$46,Сун!$50:$52,Сун!$59:$59,Сун!$61:$62,Сун!$69:$70,Сун!$76:$76,Сун!$80:$80,Сун!$83:$83,Сун!$86:$86,Сун!$88:$90,Сун!$94:$101,Сун!$143:$143</definedName>
    <definedName name="Z_5C539BE6_C8E0_453F_AB5E_9E58094195EA_.wvu.Rows" localSheetId="11" hidden="1">Сят!$19:$24,Сят!$38:$38,Сят!$45:$47,Сят!$57:$57,Сят!$59:$60,Сят!$67:$68,Сят!$78:$78,Сят!$83:$87,Сят!$90:$97,Сят!$143:$143</definedName>
    <definedName name="Z_5C539BE6_C8E0_453F_AB5E_9E58094195EA_.wvu.Rows" localSheetId="12" hidden="1">Тор!$19:$24,Тор!$32:$34,Тор!$39:$39,Тор!$43:$43,Тор!$47:$47,Тор!$57:$57,Тор!$59:$60,Тор!$67:$68,Тор!$75:$75,Тор!$79:$79,Тор!$86:$95,Тор!$142:$142</definedName>
    <definedName name="Z_5C539BE6_C8E0_453F_AB5E_9E58094195EA_.wvu.Rows" localSheetId="13" hidden="1">Хор!$19:$22,Хор!$26:$30,Хор!$39:$39,Хор!$45:$47,Хор!$54:$54,Хор!$56:$57,Хор!$64:$65,Хор!$75:$75,Хор!$80:$84,Хор!$87:$94,Хор!$141:$141</definedName>
    <definedName name="Z_5C539BE6_C8E0_453F_AB5E_9E58094195EA_.wvu.Rows" localSheetId="14" hidden="1">Чум!$19:$19,Чум!$21:$21,Чум!$24:$24,Чум!$43:$43,Чум!$47:$49,Чум!$57:$57,Чум!$59:$60,Чум!$67:$68,Чум!$78:$78,Чум!$83:$87,Чум!$90:$97,Чум!$142:$142</definedName>
    <definedName name="Z_5C539BE6_C8E0_453F_AB5E_9E58094195EA_.wvu.Rows" localSheetId="15" hidden="1">Шать!$19:$25,Шать!$35:$36,Шать!$38:$38,Шать!$47:$49,Шать!$57:$57,Шать!$59:$60,Шать!$67:$68,Шать!$78:$78,Шать!$84:$86,Шать!$90:$97,Шать!$142:$142</definedName>
    <definedName name="Z_5C539BE6_C8E0_453F_AB5E_9E58094195EA_.wvu.Rows" localSheetId="16" hidden="1">Юнг!$19:$24,Юнг!$38:$38,Юнг!$42:$42,Юнг!$46:$46,Юнг!$56:$56,Юнг!$58:$59,Юнг!$66:$67,Юнг!$77:$77,Юнг!$82:$86,Юнг!$89:$96,Юнг!$142:$142</definedName>
    <definedName name="Z_5C539BE6_C8E0_453F_AB5E_9E58094195EA_.wvu.Rows" localSheetId="17" hidden="1">Юсь!$19:$24,Юсь!$38:$38,Юсь!$45:$50,Юсь!$59:$59,Юсь!$61:$62,Юсь!$69:$70,Юсь!$85:$89,Юсь!$92:$99,Юсь!$143:$143</definedName>
    <definedName name="Z_5C539BE6_C8E0_453F_AB5E_9E58094195EA_.wvu.Rows" localSheetId="18" hidden="1">Яра!$19:$24,Яра!$28:$29,Яра!$33:$34,Яра!$36:$36,Яра!$38:$38,Яра!$58:$58,Яра!$60:$61,Яра!$68:$69,Яра!$79:$79,Яра!$84:$88,Яра!$91:$98,Яра!$143:$143</definedName>
    <definedName name="Z_5C539BE6_C8E0_453F_AB5E_9E58094195EA_.wvu.Rows" localSheetId="19" hidden="1">Ярос!$19:$24,Ярос!$28:$28,Ярос!$41:$41,Ярос!$44:$44,Ярос!$47:$48,Ярос!$55:$55,Ярос!$57:$58,Ярос!$65:$66,Ярос!$76:$76,Ярос!$83:$85,Ярос!$88:$91,Ярос!$93:$95</definedName>
    <definedName name="Z_61528DAC_5C4C_48F4_ADE2_8A724B05A086_.wvu.Cols" localSheetId="1" hidden="1">Справка!$BB:$BD,Справка!$BH:$BJ,Справка!$BN:$BP,Справка!$BR:$BS,Справка!$BZ:$CE,Справка!$DD:$DL</definedName>
    <definedName name="Z_61528DAC_5C4C_48F4_ADE2_8A724B05A086_.wvu.PrintArea" localSheetId="4" hidden="1">Але!$A$1:$F$97</definedName>
    <definedName name="Z_61528DAC_5C4C_48F4_ADE2_8A724B05A086_.wvu.PrintArea" localSheetId="6" hidden="1">Иль!$A$1:$F$103</definedName>
    <definedName name="Z_61528DAC_5C4C_48F4_ADE2_8A724B05A086_.wvu.PrintArea" localSheetId="0" hidden="1">Консол!$A$1:$H$52</definedName>
    <definedName name="Z_61528DAC_5C4C_48F4_ADE2_8A724B05A086_.wvu.PrintArea" localSheetId="8" hidden="1">Мор!$A$1:$F$101</definedName>
    <definedName name="Z_61528DAC_5C4C_48F4_ADE2_8A724B05A086_.wvu.PrintArea" localSheetId="2" hidden="1">район!$A$1:$G$204</definedName>
    <definedName name="Z_61528DAC_5C4C_48F4_ADE2_8A724B05A086_.wvu.PrintArea" localSheetId="1" hidden="1">Справка!$A$1:$FE$31</definedName>
    <definedName name="Z_61528DAC_5C4C_48F4_ADE2_8A724B05A086_.wvu.PrintArea" localSheetId="5" hidden="1">Сун!$A$1:$F$105</definedName>
    <definedName name="Z_61528DAC_5C4C_48F4_ADE2_8A724B05A086_.wvu.PrintArea" localSheetId="12" hidden="1">Тор!$A$1:$F$101</definedName>
    <definedName name="Z_61528DAC_5C4C_48F4_ADE2_8A724B05A086_.wvu.PrintArea" localSheetId="16" hidden="1">Юнг!$A$1:$F$100</definedName>
    <definedName name="Z_61528DAC_5C4C_48F4_ADE2_8A724B05A086_.wvu.PrintArea" localSheetId="18" hidden="1">Яра!$A$1:$F$102</definedName>
    <definedName name="Z_61528DAC_5C4C_48F4_ADE2_8A724B05A086_.wvu.Rows" localSheetId="4" hidden="1">Але!$19:$24,Але!$28:$28,Але!$40:$40,Але!$55:$56,Але!$63:$64,Але!$69:$70,Але!$74:$74,Але!$79:$82,Але!$86:$93,Але!$142:$142</definedName>
    <definedName name="Z_61528DAC_5C4C_48F4_ADE2_8A724B05A086_.wvu.Rows" localSheetId="6" hidden="1">Иль!$19:$23,Иль!$35:$35,Иль!$38:$38,Иль!$44:$44,Иль!$46:$46,Иль!$50:$50,Иль!$57:$57,Иль!$59:$61,Иль!$67:$68,Иль!$74:$74,Иль!$77:$78,Иль!$80:$80,Иль!$85:$89,Иль!$92:$99,Иль!$142:$142</definedName>
    <definedName name="Z_61528DAC_5C4C_48F4_ADE2_8A724B05A086_.wvu.Rows" localSheetId="7" hidden="1">Кад!$19:$24,Кад!$31:$33,Кад!$38:$38,Кад!$42:$42,Кад!$44:$44,Кад!$48:$48,Кад!$56:$56,Кад!$58:$60,Кад!$66:$67,Кад!$72:$72,Кад!$77:$77,Кад!$82:$86,Кад!$89:$96,Кад!$142:$142</definedName>
    <definedName name="Z_61528DAC_5C4C_48F4_ADE2_8A724B05A086_.wvu.Rows" localSheetId="0" hidden="1">Консол!$45:$47</definedName>
    <definedName name="Z_61528DAC_5C4C_48F4_ADE2_8A724B05A086_.wvu.Rows" localSheetId="20" hidden="1">Лист1!$82:$84</definedName>
    <definedName name="Z_61528DAC_5C4C_48F4_ADE2_8A724B05A086_.wvu.Rows" localSheetId="8" hidden="1">Мор!$17:$24,Мор!$27:$27,Мор!$44:$44,Мор!$47:$47,Мор!$57:$57,Мор!$59:$61,Мор!$64:$65,Мор!$67:$68,Мор!$78:$78,Мор!$83:$88,Мор!$91:$97,Мор!$142:$142</definedName>
    <definedName name="Z_61528DAC_5C4C_48F4_ADE2_8A724B05A086_.wvu.Rows" localSheetId="9" hidden="1">Мос!$19:$24,Мос!$42:$42,Мос!$44:$44,Мос!$48:$48,Мос!$50:$50,Мос!$58:$58,Мос!$60:$61,Мос!$68:$69,Мос!$74:$75,Мос!$79:$79,Мос!$82:$82,Мос!$85:$85,Мос!$87:$87,Мос!$89:$89,Мос!$92:$92,Мос!$95:$102,Мос!$143:$143</definedName>
    <definedName name="Z_61528DAC_5C4C_48F4_ADE2_8A724B05A086_.wvu.Rows" localSheetId="10" hidden="1">Ори!$19:$24,Ори!$43:$43,Ори!$45:$45,Ори!$49:$51,Ори!$58:$58,Ори!$60:$61,Ори!$68:$69,Ори!$75:$75,Ори!$79:$79,Ори!$82:$82,Ори!$85:$89,Ори!$92:$99,Ори!$143:$143</definedName>
    <definedName name="Z_61528DAC_5C4C_48F4_ADE2_8A724B05A086_.wvu.Rows" localSheetId="5" hidden="1">Сун!$19:$24,Сун!$44:$44,Сун!$46:$46,Сун!$50:$52,Сун!$59:$59,Сун!$61:$62,Сун!$69:$70,Сун!$80:$80,Сун!$83:$83,Сун!$86:$86,Сун!$88:$90,Сун!$94:$101,Сун!$143:$143</definedName>
    <definedName name="Z_61528DAC_5C4C_48F4_ADE2_8A724B05A086_.wvu.Rows" localSheetId="11" hidden="1">Сят!$19:$24,Сят!$38:$38,Сят!$45:$47,Сят!$57:$57,Сят!$59:$60,Сят!$67:$68,Сят!$78:$78,Сят!$83:$87,Сят!$90:$97,Сят!$143:$143</definedName>
    <definedName name="Z_61528DAC_5C4C_48F4_ADE2_8A724B05A086_.wvu.Rows" localSheetId="12" hidden="1">Тор!$19:$24,Тор!$39:$39,Тор!$43:$43,Тор!$47:$47,Тор!$49:$49,Тор!$57:$57,Тор!$59:$60,Тор!$67:$68,Тор!$73:$73,Тор!$75:$75,Тор!$79:$79,Тор!$87:$95,Тор!$142:$142</definedName>
    <definedName name="Z_61528DAC_5C4C_48F4_ADE2_8A724B05A086_.wvu.Rows" localSheetId="13" hidden="1">Хор!$20:$22,Хор!$26:$26,Хор!$39:$39,Хор!$45:$47,Хор!$54:$54,Хор!$56:$57,Хор!$64:$65,Хор!$70:$71,Хор!$75:$75,Хор!$80:$84,Хор!$87:$94,Хор!$141:$141</definedName>
    <definedName name="Z_61528DAC_5C4C_48F4_ADE2_8A724B05A086_.wvu.Rows" localSheetId="14" hidden="1">Чум!$19:$19,Чум!$21:$21,Чум!$24:$24,Чум!$43:$43,Чум!$47:$49,Чум!$57:$57,Чум!$59:$60,Чум!$67:$68,Чум!$78:$78,Чум!$83:$87,Чум!$90:$97,Чум!$142:$142</definedName>
    <definedName name="Z_61528DAC_5C4C_48F4_ADE2_8A724B05A086_.wvu.Rows" localSheetId="15" hidden="1">Шать!$19:$25,Шать!$35:$36,Шать!$47:$49,Шать!$57:$57,Шать!$59:$60,Шать!$67:$68,Шать!$74:$74,Шать!$78:$78,Шать!$84:$86,Шать!$90:$97,Шать!$142:$142</definedName>
    <definedName name="Z_61528DAC_5C4C_48F4_ADE2_8A724B05A086_.wvu.Rows" localSheetId="16" hidden="1">Юнг!$19:$24,Юнг!$38:$38,Юнг!$42:$42,Юнг!$46:$46,Юнг!$56:$56,Юнг!$58:$59,Юнг!$66:$67,Юнг!$77:$77,Юнг!$82:$86,Юнг!$89:$96,Юнг!$142:$142</definedName>
    <definedName name="Z_61528DAC_5C4C_48F4_ADE2_8A724B05A086_.wvu.Rows" localSheetId="17" hidden="1">Юсь!$19:$24,Юсь!$45:$50,Юсь!$59:$59,Юсь!$61:$62,Юсь!$69:$70,Юсь!$85:$89,Юсь!$92:$99,Юсь!$143:$143</definedName>
    <definedName name="Z_61528DAC_5C4C_48F4_ADE2_8A724B05A086_.wvu.Rows" localSheetId="18" hidden="1">Яра!$19:$24,Яра!$28:$29,Яра!$48:$49,Яра!$58:$58,Яра!$60:$61,Яра!$68:$69,Яра!$75:$75,Яра!$79:$79,Яра!$84:$88,Яра!$91:$98,Яра!$143:$143</definedName>
    <definedName name="Z_61528DAC_5C4C_48F4_ADE2_8A724B05A086_.wvu.Rows" localSheetId="19" hidden="1">Ярос!$19:$24,Ярос!$28:$28,Ярос!$41:$41,Ярос!$44:$44,Ярос!$47:$48,Ярос!$55:$55,Ярос!$57:$58,Ярос!$65:$66,Ярос!$71:$71,Ярос!$76:$76,Ярос!$83:$85,Ярос!$88:$95</definedName>
    <definedName name="Z_A54C432C_6C68_4B53_A75C_446EB3A61B2B_.wvu.Cols" localSheetId="1" hidden="1">Справка!$BB:$BD,Справка!$BH:$BJ,Справка!$BN:$BV,Справка!$BZ:$CE,Справка!$DD:$DL</definedName>
    <definedName name="Z_A54C432C_6C68_4B53_A75C_446EB3A61B2B_.wvu.PrintArea" localSheetId="6" hidden="1">Иль!$A$1:$F$103</definedName>
    <definedName name="Z_A54C432C_6C68_4B53_A75C_446EB3A61B2B_.wvu.PrintArea" localSheetId="0" hidden="1">Консол!$A$1:$H$52</definedName>
    <definedName name="Z_A54C432C_6C68_4B53_A75C_446EB3A61B2B_.wvu.PrintArea" localSheetId="8" hidden="1">Мор!$A$1:$F$101</definedName>
    <definedName name="Z_A54C432C_6C68_4B53_A75C_446EB3A61B2B_.wvu.PrintArea" localSheetId="1" hidden="1">Справка!$A$1:$FE$31</definedName>
    <definedName name="Z_A54C432C_6C68_4B53_A75C_446EB3A61B2B_.wvu.PrintArea" localSheetId="12" hidden="1">Тор!$A$1:$F$101</definedName>
    <definedName name="Z_A54C432C_6C68_4B53_A75C_446EB3A61B2B_.wvu.PrintArea" localSheetId="16" hidden="1">Юнг!$A$1:$F$100</definedName>
    <definedName name="Z_A54C432C_6C68_4B53_A75C_446EB3A61B2B_.wvu.PrintArea" localSheetId="18" hidden="1">Яра!$A$1:$F$102</definedName>
    <definedName name="Z_A54C432C_6C68_4B53_A75C_446EB3A61B2B_.wvu.Rows" localSheetId="4" hidden="1">Але!$19:$24,Але!$28:$33,Але!$36:$36,Але!$46:$46,Але!$53:$53,Але!$55:$57,Але!$63:$64,Але!$74:$75,Але!$79:$83,Але!$86:$93,Але!$142:$142</definedName>
    <definedName name="Z_A54C432C_6C68_4B53_A75C_446EB3A61B2B_.wvu.Rows" localSheetId="6" hidden="1">Иль!$19:$24,Иль!$30:$40,Иль!$46:$46,Иль!$48:$50,Иль!$57:$57,Иль!$59:$61,Иль!$67:$68,Иль!$77:$78,Иль!$80:$80,Иль!$85:$89,Иль!$92:$99,Иль!$142:$142</definedName>
    <definedName name="Z_A54C432C_6C68_4B53_A75C_446EB3A61B2B_.wvu.Rows" localSheetId="7" hidden="1">Кад!$19:$24,Кад!$31:$35,Кад!$38:$38,Кад!$42:$42,Кад!$44:$44,Кад!$46:$46,Кад!$48:$49,Кад!$56:$56,Кад!$58:$60,Кад!$66:$67,Кад!$77:$78,Кад!$82:$86,Кад!$89:$96,Кад!$142:$142</definedName>
    <definedName name="Z_A54C432C_6C68_4B53_A75C_446EB3A61B2B_.wvu.Rows" localSheetId="0" hidden="1">Консол!$22:$22,Консол!$45:$47</definedName>
    <definedName name="Z_A54C432C_6C68_4B53_A75C_446EB3A61B2B_.wvu.Rows" localSheetId="20" hidden="1">Лист1!$82:$84</definedName>
    <definedName name="Z_A54C432C_6C68_4B53_A75C_446EB3A61B2B_.wvu.Rows" localSheetId="8" hidden="1">Мор!$17:$24,Мор!$27:$27,Мор!$31:$35,Мор!$37:$37,Мор!$44:$44,Мор!$46:$47,Мор!$49:$50,Мор!$57:$57,Мор!$59:$60,Мор!$64:$65,Мор!$67:$68,Мор!$78:$79,Мор!$83:$88,Мор!$91:$97,Мор!$142:$142</definedName>
    <definedName name="Z_A54C432C_6C68_4B53_A75C_446EB3A61B2B_.wvu.Rows" localSheetId="9" hidden="1">Мос!$19:$24,Мос!$29:$35,Мос!$44:$44,Мос!$46:$50,Мос!$58:$58,Мос!$60:$61,Мос!$68:$69,Мос!$79:$80,Мос!$82:$82,Мос!$85:$92,Мос!$95:$102,Мос!$143:$143</definedName>
    <definedName name="Z_A54C432C_6C68_4B53_A75C_446EB3A61B2B_.wvu.Rows" localSheetId="10" hidden="1">Ори!$19:$24,Ори!$32:$36,Ори!$45:$45,Ори!$47:$47,Ори!$49:$51,Ори!$58:$58,Ори!$60:$61,Ори!$68:$69,Ори!$79:$80,Ори!$82:$82,Ори!$85:$89,Ори!$92:$99,Ори!$143:$143</definedName>
    <definedName name="Z_A54C432C_6C68_4B53_A75C_446EB3A61B2B_.wvu.Rows" localSheetId="2" hidden="1">район!$19:$19,район!$23:$23,район!$30:$30,район!$32:$36,район!$40:$40,район!$44:$44,район!$56:$57,район!#REF!,район!#REF!,район!#REF!,район!#REF!,район!#REF!,район!$195:$196,район!$199:$200</definedName>
    <definedName name="Z_A54C432C_6C68_4B53_A75C_446EB3A61B2B_.wvu.Rows" localSheetId="1" hidden="1">Справка!#REF!</definedName>
    <definedName name="Z_A54C432C_6C68_4B53_A75C_446EB3A61B2B_.wvu.Rows" localSheetId="5" hidden="1">Сун!$19:$24,Сун!$35:$40,Сун!$44:$44,Сун!$46:$46,Сун!$48:$48,Сун!$50:$52,Сун!$59:$59,Сун!$61:$63,Сун!$69:$70,Сун!$80:$81,Сун!$83:$83,Сун!$86:$86,Сун!$88:$90,Сун!$94:$101,Сун!$143:$143</definedName>
    <definedName name="Z_A54C432C_6C68_4B53_A75C_446EB3A61B2B_.wvu.Rows" localSheetId="11" hidden="1">Сят!$19:$24,Сят!$31:$35,Сят!$38:$38,Сят!$45:$48,Сят!$57:$57,Сят!$59:$60,Сят!$67:$68,Сят!$78:$79,Сят!$83:$87,Сят!$90:$97,Сят!$143:$143</definedName>
    <definedName name="Z_A54C432C_6C68_4B53_A75C_446EB3A61B2B_.wvu.Rows" localSheetId="12" hidden="1">Тор!$19:$24,Тор!$32:$36,Тор!$39:$39,Тор!$46:$47,Тор!$50:$50,Тор!$57:$57,Тор!$59:$60,Тор!$67:$68,Тор!$75:$75,Тор!$79:$80,Тор!$84:$95,Тор!$142:$142</definedName>
    <definedName name="Z_A54C432C_6C68_4B53_A75C_446EB3A61B2B_.wvu.Rows" localSheetId="13" hidden="1">Хор!$19:$22,Хор!$26:$31,Хор!$39:$39,Хор!$43:$43,Хор!$45:$47,Хор!$54:$54,Хор!$56:$58,Хор!$64:$65,Хор!$71:$71,Хор!$75:$76,Хор!$80:$84,Хор!$87:$94,Хор!$141:$141</definedName>
    <definedName name="Z_A54C432C_6C68_4B53_A75C_446EB3A61B2B_.wvu.Rows" localSheetId="14" hidden="1">Чум!$19:$24,Чум!$31:$36,Чум!$46:$49,Чум!$57:$57,Чум!$59:$61,Чум!$67:$68,Чум!$78:$79,Чум!$83:$87,Чум!$90:$97,Чум!$142:$142</definedName>
    <definedName name="Z_A54C432C_6C68_4B53_A75C_446EB3A61B2B_.wvu.Rows" localSheetId="15" hidden="1">Шать!$19:$25,Шать!$31:$33,Шать!$46:$49,Шать!$57:$57,Шать!$59:$60,Шать!$67:$68,Шать!$78:$79,Шать!$84:$86,Шать!$90:$97,Шать!$142:$142</definedName>
    <definedName name="Z_A54C432C_6C68_4B53_A75C_446EB3A61B2B_.wvu.Rows" localSheetId="16" hidden="1">Юнг!$19:$24,Юнг!$33:$33,Юнг!$38:$38,Юнг!$46:$47,Юнг!$56:$56,Юнг!$58:$60,Юнг!$66:$68,Юнг!$77:$78,Юнг!$82:$86,Юнг!$89:$96,Юнг!$142:$142</definedName>
    <definedName name="Z_A54C432C_6C68_4B53_A75C_446EB3A61B2B_.wvu.Rows" localSheetId="17" hidden="1">Юсь!$19:$24,Юсь!$31:$33,Юсь!$38:$38,Юсь!#REF!,Юсь!$45:$51,Юсь!$59:$59,Юсь!$61:$62,Юсь!$69:$70,Юсь!$80:$81,Юсь!$85:$89,Юсь!$92:$99,Юсь!$143:$143</definedName>
    <definedName name="Z_A54C432C_6C68_4B53_A75C_446EB3A61B2B_.wvu.Rows" localSheetId="18" hidden="1">Яра!$19:$24,Яра!$32:$34,Яра!$46:$50,Яра!$58:$58,Яра!$60:$62,Яра!$68:$69,Яра!$79:$80,Яра!$84:$88,Яра!$91:$98,Яра!$143:$143</definedName>
    <definedName name="Z_A54C432C_6C68_4B53_A75C_446EB3A61B2B_.wvu.Rows" localSheetId="19" hidden="1">Ярос!$19:$24,Ярос!$28:$37,Ярос!$44:$44,Ярос!$47:$47,Ярос!$55:$55,Ярос!$57:$59,Ярос!$65:$66,Ярос!$76:$76,Ярос!$81:$85,Ярос!$88:$95</definedName>
    <definedName name="Z_B30CE22D_C12F_4E12_8BB9_3AAE0A6991CC_.wvu.Cols" localSheetId="1" hidden="1">Справка!$I:$K,Справка!$BB:$BD,Справка!$BH:$BJ,Справка!$BN:$BS,Справка!$BZ:$CE,Справка!$DD:$DL</definedName>
    <definedName name="Z_B30CE22D_C12F_4E12_8BB9_3AAE0A6991CC_.wvu.PrintArea" localSheetId="4" hidden="1">Але!$A$1:$F$97</definedName>
    <definedName name="Z_B30CE22D_C12F_4E12_8BB9_3AAE0A6991CC_.wvu.PrintArea" localSheetId="6" hidden="1">Иль!$A$1:$F$103</definedName>
    <definedName name="Z_B30CE22D_C12F_4E12_8BB9_3AAE0A6991CC_.wvu.PrintArea" localSheetId="0" hidden="1">Консол!$A$1:$H$52</definedName>
    <definedName name="Z_B30CE22D_C12F_4E12_8BB9_3AAE0A6991CC_.wvu.PrintArea" localSheetId="8" hidden="1">Мор!$A$1:$F$101</definedName>
    <definedName name="Z_B30CE22D_C12F_4E12_8BB9_3AAE0A6991CC_.wvu.PrintArea" localSheetId="1" hidden="1">Справка!$A$1:$FE$31</definedName>
    <definedName name="Z_B30CE22D_C12F_4E12_8BB9_3AAE0A6991CC_.wvu.PrintArea" localSheetId="5" hidden="1">Сун!$A$1:$F$105</definedName>
    <definedName name="Z_B30CE22D_C12F_4E12_8BB9_3AAE0A6991CC_.wvu.PrintArea" localSheetId="12" hidden="1">Тор!$A$1:$F$101</definedName>
    <definedName name="Z_B30CE22D_C12F_4E12_8BB9_3AAE0A6991CC_.wvu.PrintArea" localSheetId="14" hidden="1">Чум!$A$1:$F$101</definedName>
    <definedName name="Z_B30CE22D_C12F_4E12_8BB9_3AAE0A6991CC_.wvu.PrintArea" localSheetId="16" hidden="1">Юнг!$A$1:$F$100</definedName>
    <definedName name="Z_B30CE22D_C12F_4E12_8BB9_3AAE0A6991CC_.wvu.PrintArea" localSheetId="17" hidden="1">Юсь!$A$1:$F$103</definedName>
    <definedName name="Z_B30CE22D_C12F_4E12_8BB9_3AAE0A6991CC_.wvu.PrintArea" localSheetId="18" hidden="1">Яра!$A$1:$F$102</definedName>
    <definedName name="Z_B30CE22D_C12F_4E12_8BB9_3AAE0A6991CC_.wvu.Rows" localSheetId="4" hidden="1">Але!$19:$24,Але!$28:$28,Але!$36:$36,Але!$45:$46,Але!$53:$53,Але!$55:$57,Але!$63:$64,Але!$74:$75,Але!$79:$83,Але!$86:$93,Але!$142:$142</definedName>
    <definedName name="Z_B30CE22D_C12F_4E12_8BB9_3AAE0A6991CC_.wvu.Rows" localSheetId="6" hidden="1">Иль!$19:$24,Иль!$35:$35,Иль!$40:$40,Иль!$49:$50,Иль!$57:$57,Иль!$59:$61,Иль!$67:$68,Иль!$77:$78,Иль!$80:$80,Иль!$85:$89,Иль!$92:$99,Иль!$142:$142</definedName>
    <definedName name="Z_B30CE22D_C12F_4E12_8BB9_3AAE0A6991CC_.wvu.Rows" localSheetId="7" hidden="1">Кад!$19:$24,Кад!$31:$35,Кад!$38:$38,Кад!$48:$49,Кад!$56:$56,Кад!$58:$60,Кад!$66:$67,Кад!$77:$78,Кад!$82:$86,Кад!$89:$96,Кад!$142:$142</definedName>
    <definedName name="Z_B30CE22D_C12F_4E12_8BB9_3AAE0A6991CC_.wvu.Rows" localSheetId="0" hidden="1">Консол!$22:$22,Консол!$45:$47</definedName>
    <definedName name="Z_B30CE22D_C12F_4E12_8BB9_3AAE0A6991CC_.wvu.Rows" localSheetId="20" hidden="1">Лист1!$82:$84</definedName>
    <definedName name="Z_B30CE22D_C12F_4E12_8BB9_3AAE0A6991CC_.wvu.Rows" localSheetId="8" hidden="1">Мор!$17:$24,Мор!$27:$27,Мор!$31:$33,Мор!$44:$44,Мор!$47:$47,Мор!$49:$50,Мор!$57:$57,Мор!$59:$60,Мор!$64:$65,Мор!$67:$68,Мор!$78:$79,Мор!$83:$88,Мор!$91:$97,Мор!$142:$142</definedName>
    <definedName name="Z_B30CE22D_C12F_4E12_8BB9_3AAE0A6991CC_.wvu.Rows" localSheetId="9" hidden="1">Мос!$19:$24,Мос!$29:$33,Мос!$44:$44,Мос!$58:$58,Мос!$60:$61,Мос!$68:$69,Мос!$79:$80,Мос!$82:$82,Мос!$85:$92,Мос!$95:$102,Мос!$143:$143</definedName>
    <definedName name="Z_B30CE22D_C12F_4E12_8BB9_3AAE0A6991CC_.wvu.Rows" localSheetId="10" hidden="1">Ори!$19:$24,Ори!$32:$36,Ори!$45:$45,Ори!$49:$51,Ори!$58:$58,Ори!$60:$61,Ори!$68:$69,Ори!$79:$80,Ори!$82:$82,Ори!$85:$89,Ори!$92:$99,Ори!$143:$143</definedName>
    <definedName name="Z_B30CE22D_C12F_4E12_8BB9_3AAE0A6991CC_.wvu.Rows" localSheetId="5" hidden="1">Сун!$19:$24,Сун!$35:$37,Сун!$40:$40,Сун!$50:$52,Сун!$55:$55,Сун!$59:$59,Сун!$61:$63,Сун!$69:$70,Сун!$80:$81,Сун!$83:$83,Сун!$86:$86,Сун!$88:$91,Сун!$94:$101,Сун!$143:$143</definedName>
    <definedName name="Z_B30CE22D_C12F_4E12_8BB9_3AAE0A6991CC_.wvu.Rows" localSheetId="11" hidden="1">Сят!$19:$24,Сят!$31:$33,Сят!$38:$38,Сят!$45:$47,Сят!$57:$57,Сят!$59:$60,Сят!$67:$68,Сят!$78:$79,Сят!$83:$87,Сят!$90:$97,Сят!$143:$143</definedName>
    <definedName name="Z_B30CE22D_C12F_4E12_8BB9_3AAE0A6991CC_.wvu.Rows" localSheetId="12" hidden="1">Тор!$19:$24,Тор!$32:$36,Тор!$39:$39,Тор!$50:$50,Тор!$57:$57,Тор!$59:$60,Тор!$67:$68,Тор!$75:$75,Тор!$79:$80,Тор!$86:$87,Тор!$89:$95,Тор!$142:$142</definedName>
    <definedName name="Z_B30CE22D_C12F_4E12_8BB9_3AAE0A6991CC_.wvu.Rows" localSheetId="13" hidden="1">Хор!$19:$22,Хор!$26:$31,Хор!$33:$35,Хор!$39:$39,Хор!$45:$47,Хор!$54:$54,Хор!$56:$58,Хор!$64:$65,Хор!$75:$75,Хор!$80:$84,Хор!$87:$94,Хор!$141:$141</definedName>
    <definedName name="Z_B30CE22D_C12F_4E12_8BB9_3AAE0A6991CC_.wvu.Rows" localSheetId="14" hidden="1">Чум!$19:$24,Чум!$47:$49,Чум!$57:$57,Чум!$59:$61,Чум!$67:$68,Чум!$78:$78,Чум!$83:$87,Чум!$90:$97,Чум!$142:$142</definedName>
    <definedName name="Z_B30CE22D_C12F_4E12_8BB9_3AAE0A6991CC_.wvu.Rows" localSheetId="15" hidden="1">Шать!$19:$25,Шать!$57:$57,Шать!$59:$60,Шать!$67:$67,Шать!$78:$78,Шать!$84:$86,Шать!$90:$97,Шать!$142:$142</definedName>
    <definedName name="Z_B30CE22D_C12F_4E12_8BB9_3AAE0A6991CC_.wvu.Rows" localSheetId="16" hidden="1">Юнг!$19:$24,Юнг!$38:$38,Юнг!$46:$46,Юнг!$56:$56,Юнг!$58:$60,Юнг!$66:$67,Юнг!$77:$77,Юнг!$82:$86,Юнг!$89:$96,Юнг!$142:$142</definedName>
    <definedName name="Z_B30CE22D_C12F_4E12_8BB9_3AAE0A6991CC_.wvu.Rows" localSheetId="17" hidden="1">Юсь!$19:$24,Юсь!$45:$50,Юсь!$59:$59,Юсь!$61:$62,Юсь!$69:$70,Юсь!$80:$80,Юсь!$85:$89,Юсь!$92:$99,Юсь!$143:$143</definedName>
    <definedName name="Z_B30CE22D_C12F_4E12_8BB9_3AAE0A6991CC_.wvu.Rows" localSheetId="18" hidden="1">Яра!$19:$24,Яра!$46:$46,Яра!$48:$50,Яра!$58:$58,Яра!$60:$61,Яра!$68:$69,Яра!$79:$79,Яра!$84:$88,Яра!$91:$98,Яра!$143:$143</definedName>
    <definedName name="Z_B30CE22D_C12F_4E12_8BB9_3AAE0A6991CC_.wvu.Rows" localSheetId="19" hidden="1">Ярос!$19:$24,Ярос!$28:$28,Ярос!$37:$37,Ярос!$44:$44,Ярос!$55:$55,Ярос!$57:$59,Ярос!$65:$66,Ярос!$76:$76,Ярос!$81:$85,Ярос!$88:$91,Ярос!$93:$95</definedName>
    <definedName name="Z_B31C8DB7_3E78_4144_A6B5_8DE36DE63F0E_.wvu.Cols" localSheetId="1" hidden="1">Справка!$BB:$BD,Справка!$BH:$BJ,Справка!$BN:$BS,Справка!$BZ:$CE,Справка!$DD:$DL</definedName>
    <definedName name="Z_B31C8DB7_3E78_4144_A6B5_8DE36DE63F0E_.wvu.PrintArea" localSheetId="6" hidden="1">Иль!$A$1:$F$103</definedName>
    <definedName name="Z_B31C8DB7_3E78_4144_A6B5_8DE36DE63F0E_.wvu.PrintArea" localSheetId="0" hidden="1">Консол!$A$1:$H$52</definedName>
    <definedName name="Z_B31C8DB7_3E78_4144_A6B5_8DE36DE63F0E_.wvu.PrintArea" localSheetId="8" hidden="1">Мор!$A$1:$F$101</definedName>
    <definedName name="Z_B31C8DB7_3E78_4144_A6B5_8DE36DE63F0E_.wvu.PrintArea" localSheetId="1" hidden="1">Справка!$A$1:$FE$31</definedName>
    <definedName name="Z_B31C8DB7_3E78_4144_A6B5_8DE36DE63F0E_.wvu.PrintArea" localSheetId="12" hidden="1">Тор!$A$1:$F$101</definedName>
    <definedName name="Z_B31C8DB7_3E78_4144_A6B5_8DE36DE63F0E_.wvu.PrintArea" localSheetId="16" hidden="1">Юнг!$A$1:$F$100</definedName>
    <definedName name="Z_B31C8DB7_3E78_4144_A6B5_8DE36DE63F0E_.wvu.PrintArea" localSheetId="18" hidden="1">Яра!$A$1:$F$102</definedName>
    <definedName name="Z_B31C8DB7_3E78_4144_A6B5_8DE36DE63F0E_.wvu.Rows" localSheetId="4" hidden="1">Але!$19:$24,Але!$46:$46,Але!$53:$53,Але!$55:$56,Але!$63:$64,Але!$74:$75,Але!$79:$83,Але!$87:$89</definedName>
    <definedName name="Z_B31C8DB7_3E78_4144_A6B5_8DE36DE63F0E_.wvu.Rows" localSheetId="6" hidden="1">Иль!$19:$24,Иль!$34:$34,Иль!$46:$46,Иль!#REF!,Иль!$59:$60,Иль!$67:$68,Иль!$77:$78,Иль!$80:$80,Иль!$92:$96</definedName>
    <definedName name="Z_B31C8DB7_3E78_4144_A6B5_8DE36DE63F0E_.wvu.Rows" localSheetId="7" hidden="1">Кад!$19:$24,Кад!$44:$44,Кад!$56:$56,Кад!$58:$59,Кад!$66:$67,Кад!$83:$85,Кад!$89:$92,Кад!$94:$96</definedName>
    <definedName name="Z_B31C8DB7_3E78_4144_A6B5_8DE36DE63F0E_.wvu.Rows" localSheetId="0" hidden="1">Консол!$22:$22,Консол!$45:$47,Консол!$84:$86</definedName>
    <definedName name="Z_B31C8DB7_3E78_4144_A6B5_8DE36DE63F0E_.wvu.Rows" localSheetId="20" hidden="1">Лист1!$82:$84</definedName>
    <definedName name="Z_B31C8DB7_3E78_4144_A6B5_8DE36DE63F0E_.wvu.Rows" localSheetId="8" hidden="1">Мор!$21:$21,Мор!$23:$23,Мор!$37:$37,Мор!$44:$44,Мор!$47:$47,Мор!$49:$50,Мор!$57:$57,Мор!$59:$60,Мор!$67:$68,Мор!$83:$88,Мор!$91:$97</definedName>
    <definedName name="Z_B31C8DB7_3E78_4144_A6B5_8DE36DE63F0E_.wvu.Rows" localSheetId="9" hidden="1">Мос!$19:$24,Мос!$44:$44,Мос!$58:$58,Мос!$60:$61,Мос!$68:$69,Мос!$82:$82,Мос!$84:$90,Мос!$95:$100</definedName>
    <definedName name="Z_B31C8DB7_3E78_4144_A6B5_8DE36DE63F0E_.wvu.Rows" localSheetId="10" hidden="1">Ори!$19:$24,Ори!$33:$33,Ори!$45:$45,Ори!$49:$51,Ори!$58:$58,Ори!$60:$61,Ори!$68:$69,Ори!$79:$80,Ори!$82:$82,Ори!$84:$88,Ори!$92:$99</definedName>
    <definedName name="Z_B31C8DB7_3E78_4144_A6B5_8DE36DE63F0E_.wvu.Rows" localSheetId="2" hidden="1">район!$19:$19,район!$23:$23,район!$33:$35,район!$56:$57,район!#REF!,район!#REF!,район!#REF!,район!#REF!,район!$195:$196</definedName>
    <definedName name="Z_B31C8DB7_3E78_4144_A6B5_8DE36DE63F0E_.wvu.Rows" localSheetId="5" hidden="1">Сун!$19:$24,Сун!$50:$52,Сун!$59:$59,Сун!$61:$62,Сун!$69:$70,Сун!$80:$81,Сун!$83:$83,Сун!$89:$90,Сун!$94:$98</definedName>
    <definedName name="Z_B31C8DB7_3E78_4144_A6B5_8DE36DE63F0E_.wvu.Rows" localSheetId="11" hidden="1">Сят!$19:$19,Сят!$45:$47,Сят!$57:$57,Сят!$59:$60,Сят!$67:$68,Сят!$83:$86,Сят!$90:$97</definedName>
    <definedName name="Z_B31C8DB7_3E78_4144_A6B5_8DE36DE63F0E_.wvu.Rows" localSheetId="12" hidden="1">Тор!$19:$19,Тор!$50:$50,Тор!$57:$57,Тор!$59:$60,Тор!$67:$68,Тор!$75:$75,Тор!$79:$80,Тор!$84:$95</definedName>
    <definedName name="Z_B31C8DB7_3E78_4144_A6B5_8DE36DE63F0E_.wvu.Rows" localSheetId="13" hidden="1">Хор!$19:$22,Хор!$30:$30,Хор!$39:$39,Хор!$54:$54,Хор!$56:$57,Хор!$64:$65,Хор!$80:$84,Хор!$87:$94</definedName>
    <definedName name="Z_B31C8DB7_3E78_4144_A6B5_8DE36DE63F0E_.wvu.Rows" localSheetId="14" hidden="1">Чум!$19:$19,Чум!$21:$21,Чум!$23:$24,Чум!$47:$49,Чум!$57:$57,Чум!$59:$60,Чум!$67:$68,Чум!$83:$87,Чум!$90:$97</definedName>
    <definedName name="Z_B31C8DB7_3E78_4144_A6B5_8DE36DE63F0E_.wvu.Rows" localSheetId="15" hidden="1">Шать!$19:$24,Шать!$47:$49,Шать!$57:$57,Шать!$59:$60,Шать!$67:$68,Шать!$78:$79,Шать!$83:$87,Шать!$90:$97</definedName>
    <definedName name="Z_B31C8DB7_3E78_4144_A6B5_8DE36DE63F0E_.wvu.Rows" localSheetId="16" hidden="1">Юнг!$19:$24,Юнг!$32:$32,Юнг!$56:$56,Юнг!$58:$59,Юнг!$66:$67,Юнг!$82:$86,Юнг!$89:$96</definedName>
    <definedName name="Z_B31C8DB7_3E78_4144_A6B5_8DE36DE63F0E_.wvu.Rows" localSheetId="17" hidden="1">Юсь!$20:$24,Юсь!#REF!,Юсь!$45:$50,Юсь!$69:$70,Юсь!$85:$89,Юсь!$92:$99</definedName>
    <definedName name="Z_B31C8DB7_3E78_4144_A6B5_8DE36DE63F0E_.wvu.Rows" localSheetId="18" hidden="1">Яра!$19:$24,Яра!$46:$46,Яра!$48:$50,Яра!$58:$58,Яра!$60:$61,Яра!$68:$69,Яра!$79:$79,Яра!$84:$88,Яра!$91:$98</definedName>
    <definedName name="Z_B31C8DB7_3E78_4144_A6B5_8DE36DE63F0E_.wvu.Rows" localSheetId="19" hidden="1">Ярос!$19:$24,Ярос!$55:$55,Ярос!$57:$58,Ярос!$65:$66,Ярос!$76:$77,Ярос!$81:$86,Ярос!$88:$95</definedName>
    <definedName name="Z_F1E84C44_1ACD_474A_BDE0_C7088DB6C590_.wvu.Cols" localSheetId="1" hidden="1">Справка!$BB:$BD,Справка!$BH:$BJ,Справка!$BN:$BP,Справка!$BR:$BS,Справка!$BZ:$CE,Справка!$DD:$DL</definedName>
    <definedName name="Z_F1E84C44_1ACD_474A_BDE0_C7088DB6C590_.wvu.PrintArea" localSheetId="4" hidden="1">Але!$A$1:$F$97</definedName>
    <definedName name="Z_F1E84C44_1ACD_474A_BDE0_C7088DB6C590_.wvu.PrintArea" localSheetId="6" hidden="1">Иль!$A$1:$F$103</definedName>
    <definedName name="Z_F1E84C44_1ACD_474A_BDE0_C7088DB6C590_.wvu.PrintArea" localSheetId="0" hidden="1">Консол!$A$1:$H$52</definedName>
    <definedName name="Z_F1E84C44_1ACD_474A_BDE0_C7088DB6C590_.wvu.PrintArea" localSheetId="8" hidden="1">Мор!$A$1:$F$101</definedName>
    <definedName name="Z_F1E84C44_1ACD_474A_BDE0_C7088DB6C590_.wvu.PrintArea" localSheetId="2" hidden="1">район!$A$1:$G$204</definedName>
    <definedName name="Z_F1E84C44_1ACD_474A_BDE0_C7088DB6C590_.wvu.PrintArea" localSheetId="1" hidden="1">Справка!$A$1:$FE$31</definedName>
    <definedName name="Z_F1E84C44_1ACD_474A_BDE0_C7088DB6C590_.wvu.PrintArea" localSheetId="5" hidden="1">Сун!$A$1:$F$105</definedName>
    <definedName name="Z_F1E84C44_1ACD_474A_BDE0_C7088DB6C590_.wvu.PrintArea" localSheetId="12" hidden="1">Тор!$A$1:$F$101</definedName>
    <definedName name="Z_F1E84C44_1ACD_474A_BDE0_C7088DB6C590_.wvu.PrintArea" localSheetId="16" hidden="1">Юнг!$A$1:$F$100</definedName>
    <definedName name="Z_F1E84C44_1ACD_474A_BDE0_C7088DB6C590_.wvu.PrintArea" localSheetId="18" hidden="1">Яра!$A$1:$F$102</definedName>
    <definedName name="Z_F1E84C44_1ACD_474A_BDE0_C7088DB6C590_.wvu.Rows" localSheetId="4" hidden="1">Але!$19:$24,Але!$28:$28,Але!$40:$40,Але!$55:$56,Але!$63:$64,Але!$69:$70,Але!$74:$74,Але!$79:$82,Але!$86:$93,Але!$142:$142</definedName>
    <definedName name="Z_F1E84C44_1ACD_474A_BDE0_C7088DB6C590_.wvu.Rows" localSheetId="6" hidden="1">Иль!$19:$23,Иль!$35:$35,Иль!$38:$38,Иль!$44:$44,Иль!$46:$46,Иль!$50:$50,Иль!$57:$57,Иль!$59:$61,Иль!$67:$68,Иль!$74:$74,Иль!$77:$78,Иль!$80:$80,Иль!$85:$89,Иль!$92:$99,Иль!$142:$142</definedName>
    <definedName name="Z_F1E84C44_1ACD_474A_BDE0_C7088DB6C590_.wvu.Rows" localSheetId="7" hidden="1">Кад!$19:$24,Кад!$31:$33,Кад!$38:$38,Кад!$42:$42,Кад!$44:$44,Кад!$48:$48,Кад!$56:$56,Кад!$58:$60,Кад!$66:$67,Кад!$72:$72,Кад!$77:$77,Кад!$82:$86,Кад!$89:$96,Кад!$142:$142</definedName>
    <definedName name="Z_F1E84C44_1ACD_474A_BDE0_C7088DB6C590_.wvu.Rows" localSheetId="0" hidden="1">Консол!$45:$47</definedName>
    <definedName name="Z_F1E84C44_1ACD_474A_BDE0_C7088DB6C590_.wvu.Rows" localSheetId="20" hidden="1">Лист1!$82:$84</definedName>
    <definedName name="Z_F1E84C44_1ACD_474A_BDE0_C7088DB6C590_.wvu.Rows" localSheetId="8" hidden="1">Мор!$17:$24,Мор!$27:$27,Мор!$44:$44,Мор!$47:$47,Мор!$57:$57,Мор!$59:$61,Мор!$64:$65,Мор!$67:$68,Мор!$78:$78,Мор!$83:$88,Мор!$91:$97,Мор!$142:$142</definedName>
    <definedName name="Z_F1E84C44_1ACD_474A_BDE0_C7088DB6C590_.wvu.Rows" localSheetId="9" hidden="1">Мос!$19:$24,Мос!$42:$42,Мос!$44:$44,Мос!$48:$48,Мос!$50:$50,Мос!$58:$58,Мос!$60:$61,Мос!$68:$69,Мос!$74:$75,Мос!$79:$79,Мос!$82:$82,Мос!$85:$85,Мос!$87:$87,Мос!$89:$89,Мос!$92:$92,Мос!$95:$102,Мос!$143:$143</definedName>
    <definedName name="Z_F1E84C44_1ACD_474A_BDE0_C7088DB6C590_.wvu.Rows" localSheetId="10" hidden="1">Ори!$19:$24,Ори!$43:$43,Ори!$45:$45,Ори!$49:$51,Ори!$58:$58,Ори!$60:$61,Ори!$68:$69,Ори!$75:$75,Ори!$79:$79,Ори!$82:$82,Ори!$85:$89,Ори!$92:$99,Ори!$143:$143</definedName>
    <definedName name="Z_F1E84C44_1ACD_474A_BDE0_C7088DB6C590_.wvu.Rows" localSheetId="5" hidden="1">Сун!$19:$24,Сун!$44:$44,Сун!$46:$46,Сун!$50:$52,Сун!$59:$59,Сун!$61:$62,Сун!$69:$70,Сун!$80:$80,Сун!$83:$83,Сун!$86:$86,Сун!$88:$90,Сун!$94:$101,Сун!$143:$143</definedName>
    <definedName name="Z_F1E84C44_1ACD_474A_BDE0_C7088DB6C590_.wvu.Rows" localSheetId="11" hidden="1">Сят!$19:$24,Сят!$38:$38,Сят!$45:$47,Сят!$57:$57,Сят!$59:$60,Сят!$67:$68,Сят!$78:$78,Сят!$83:$87,Сят!$90:$97,Сят!$143:$143</definedName>
    <definedName name="Z_F1E84C44_1ACD_474A_BDE0_C7088DB6C590_.wvu.Rows" localSheetId="12" hidden="1">Тор!$19:$24,Тор!$39:$39,Тор!$43:$43,Тор!$47:$47,Тор!$49:$49,Тор!$57:$57,Тор!$59:$60,Тор!$67:$68,Тор!$73:$73,Тор!$75:$75,Тор!$79:$79,Тор!$87:$95,Тор!$142:$142</definedName>
    <definedName name="Z_F1E84C44_1ACD_474A_BDE0_C7088DB6C590_.wvu.Rows" localSheetId="13" hidden="1">Хор!$20:$22,Хор!$26:$26,Хор!$39:$39,Хор!$45:$47,Хор!$54:$54,Хор!$56:$57,Хор!$64:$65,Хор!$70:$71,Хор!$75:$75,Хор!$80:$84,Хор!$87:$94,Хор!$141:$141</definedName>
    <definedName name="Z_F1E84C44_1ACD_474A_BDE0_C7088DB6C590_.wvu.Rows" localSheetId="14" hidden="1">Чум!$19:$19,Чум!$21:$21,Чум!$24:$24,Чум!$43:$43,Чум!$47:$49,Чум!$57:$57,Чум!$59:$60,Чум!$67:$68,Чум!$78:$78,Чум!$83:$87,Чум!$90:$97,Чум!$142:$142</definedName>
    <definedName name="Z_F1E84C44_1ACD_474A_BDE0_C7088DB6C590_.wvu.Rows" localSheetId="15" hidden="1">Шать!$19:$25,Шать!$35:$36,Шать!$47:$49,Шать!$57:$57,Шать!$59:$60,Шать!$67:$68,Шать!$74:$74,Шать!$78:$78,Шать!$84:$86,Шать!$90:$97,Шать!$142:$142</definedName>
    <definedName name="Z_F1E84C44_1ACD_474A_BDE0_C7088DB6C590_.wvu.Rows" localSheetId="16" hidden="1">Юнг!$19:$24,Юнг!$38:$38,Юнг!$42:$42,Юнг!$46:$46,Юнг!$56:$56,Юнг!$58:$59,Юнг!$66:$67,Юнг!$77:$77,Юнг!$82:$86,Юнг!$89:$96,Юнг!$142:$142</definedName>
    <definedName name="Z_F1E84C44_1ACD_474A_BDE0_C7088DB6C590_.wvu.Rows" localSheetId="17" hidden="1">Юсь!$19:$24,Юсь!$45:$50,Юсь!$59:$59,Юсь!$61:$62,Юсь!$69:$70,Юсь!$85:$89,Юсь!$92:$99,Юсь!$143:$143</definedName>
    <definedName name="Z_F1E84C44_1ACD_474A_BDE0_C7088DB6C590_.wvu.Rows" localSheetId="18" hidden="1">Яра!$19:$24,Яра!$28:$29,Яра!$48:$49,Яра!$58:$58,Яра!$60:$61,Яра!$68:$69,Яра!$75:$75,Яра!$79:$79,Яра!$84:$88,Яра!$91:$98,Яра!$143:$143</definedName>
    <definedName name="Z_F1E84C44_1ACD_474A_BDE0_C7088DB6C590_.wvu.Rows" localSheetId="19" hidden="1">Ярос!$19:$24,Ярос!$28:$28,Ярос!$41:$41,Ярос!$44:$44,Ярос!$47:$48,Ярос!$55:$55,Ярос!$57:$58,Ярос!$65:$66,Ярос!$71:$71,Ярос!$76:$76,Ярос!$83:$85,Ярос!$88:$95</definedName>
    <definedName name="Z_F85EE840_0C31_454A_8951_832C2E9E0600_.wvu.Cols" localSheetId="1" hidden="1">Справка!$BB:$BD,Справка!$BH:$BJ,Справка!$BN:$BP,Справка!$BR:$BS,Справка!$BZ:$CE,Справка!$DD:$DL</definedName>
    <definedName name="Z_F85EE840_0C31_454A_8951_832C2E9E0600_.wvu.PrintArea" localSheetId="4" hidden="1">Але!$A$1:$F$97</definedName>
    <definedName name="Z_F85EE840_0C31_454A_8951_832C2E9E0600_.wvu.PrintArea" localSheetId="6" hidden="1">Иль!$A$1:$F$103</definedName>
    <definedName name="Z_F85EE840_0C31_454A_8951_832C2E9E0600_.wvu.PrintArea" localSheetId="0" hidden="1">Консол!$A$1:$H$52</definedName>
    <definedName name="Z_F85EE840_0C31_454A_8951_832C2E9E0600_.wvu.PrintArea" localSheetId="8" hidden="1">Мор!$A$1:$F$101</definedName>
    <definedName name="Z_F85EE840_0C31_454A_8951_832C2E9E0600_.wvu.PrintArea" localSheetId="2" hidden="1">район!$A$1:$G$204</definedName>
    <definedName name="Z_F85EE840_0C31_454A_8951_832C2E9E0600_.wvu.PrintArea" localSheetId="1" hidden="1">Справка!$A$1:$FE$31</definedName>
    <definedName name="Z_F85EE840_0C31_454A_8951_832C2E9E0600_.wvu.PrintArea" localSheetId="5" hidden="1">Сун!$A$1:$F$105</definedName>
    <definedName name="Z_F85EE840_0C31_454A_8951_832C2E9E0600_.wvu.PrintArea" localSheetId="12" hidden="1">Тор!$A$1:$F$101</definedName>
    <definedName name="Z_F85EE840_0C31_454A_8951_832C2E9E0600_.wvu.PrintArea" localSheetId="16" hidden="1">Юнг!$A$1:$F$100</definedName>
    <definedName name="Z_F85EE840_0C31_454A_8951_832C2E9E0600_.wvu.PrintArea" localSheetId="18" hidden="1">Яра!$A$1:$F$102</definedName>
    <definedName name="Z_F85EE840_0C31_454A_8951_832C2E9E0600_.wvu.Rows" localSheetId="4" hidden="1">Але!$19:$24,Але!$28:$28,Але!$36:$36,Але!$40:$40,Але!$55:$56,Але!$63:$64,Але!$69:$70,Але!$74:$74,Але!$79:$82,Але!$86:$93,Але!$142:$142</definedName>
    <definedName name="Z_F85EE840_0C31_454A_8951_832C2E9E0600_.wvu.Rows" localSheetId="7" hidden="1">Кад!$19:$24,Кад!$31:$33,Кад!$38:$38,Кад!$42:$42,Кад!$44:$44,Кад!$48:$48,Кад!$56:$56,Кад!$58:$60,Кад!$66:$67,Кад!$72:$72,Кад!$77:$77,Кад!$82:$86,Кад!$89:$96,Кад!$142:$142</definedName>
    <definedName name="Z_F85EE840_0C31_454A_8951_832C2E9E0600_.wvu.Rows" localSheetId="0" hidden="1">Консол!$45:$47</definedName>
    <definedName name="Z_F85EE840_0C31_454A_8951_832C2E9E0600_.wvu.Rows" localSheetId="20" hidden="1">Лист1!$82:$84</definedName>
    <definedName name="Z_F85EE840_0C31_454A_8951_832C2E9E0600_.wvu.Rows" localSheetId="8" hidden="1">Мор!$17:$24,Мор!$27:$27,Мор!$44:$44,Мор!$47:$47,Мор!$57:$57,Мор!$59:$61,Мор!$64:$65,Мор!$67:$68,Мор!$78:$78,Мор!$83:$88,Мор!$91:$97,Мор!$142:$142</definedName>
    <definedName name="Z_F85EE840_0C31_454A_8951_832C2E9E0600_.wvu.Rows" localSheetId="9" hidden="1">Мос!$19:$24,Мос!$42:$42,Мос!$44:$44,Мос!$48:$48,Мос!$50:$50,Мос!$58:$58,Мос!$60:$61,Мос!$68:$69,Мос!$74:$75,Мос!$82:$82,Мос!$85:$92,Мос!$95:$102,Мос!$143:$143</definedName>
    <definedName name="Z_F85EE840_0C31_454A_8951_832C2E9E0600_.wvu.Rows" localSheetId="10" hidden="1">Ори!$19:$24,Ори!$45:$45,Ори!$49:$51,Ори!$58:$58,Ори!$60:$61,Ори!$68:$69,Ори!$79:$79,Ори!$82:$82,Ори!$85:$89,Ори!$92:$99,Ори!$143:$143</definedName>
    <definedName name="Z_F85EE840_0C31_454A_8951_832C2E9E0600_.wvu.Rows" localSheetId="5" hidden="1">Сун!$19:$24,Сун!$44:$44,Сун!$46:$46,Сун!$50:$52,Сун!$59:$59,Сун!$61:$62,Сун!$69:$70,Сун!$76:$76,Сун!$80:$80,Сун!$83:$83,Сун!$86:$86,Сун!$88:$90,Сун!$94:$101,Сун!$143:$143</definedName>
    <definedName name="Z_F85EE840_0C31_454A_8951_832C2E9E0600_.wvu.Rows" localSheetId="11" hidden="1">Сят!$19:$24,Сят!$38:$38,Сят!$45:$47,Сят!$57:$57,Сят!$59:$60,Сят!$67:$68,Сят!$78:$78,Сят!$83:$87,Сят!$90:$97,Сят!$143:$143</definedName>
    <definedName name="Z_F85EE840_0C31_454A_8951_832C2E9E0600_.wvu.Rows" localSheetId="12" hidden="1">Тор!$19:$24,Тор!$39:$39,Тор!$43:$43,Тор!$47:$47,Тор!$49:$49,Тор!$57:$57,Тор!$59:$60,Тор!$67:$68,Тор!$73:$73,Тор!$75:$75,Тор!$79:$79,Тор!$87:$95,Тор!$142:$142</definedName>
    <definedName name="Z_F85EE840_0C31_454A_8951_832C2E9E0600_.wvu.Rows" localSheetId="13" hidden="1">Хор!$20:$22,Хор!$26:$31,Хор!$39:$39,Хор!$45:$47,Хор!$54:$54,Хор!$56:$57,Хор!$64:$65,Хор!$70:$71,Хор!$75:$75,Хор!$80:$84,Хор!$87:$94,Хор!$141:$141</definedName>
    <definedName name="Z_F85EE840_0C31_454A_8951_832C2E9E0600_.wvu.Rows" localSheetId="14" hidden="1">Чум!$19:$19,Чум!$21:$21,Чум!$24:$24,Чум!$43:$43,Чум!$47:$49,Чум!$57:$57,Чум!$59:$60,Чум!$67:$68,Чум!$78:$78,Чум!$83:$87,Чум!$90:$97,Чум!$142:$142</definedName>
    <definedName name="Z_F85EE840_0C31_454A_8951_832C2E9E0600_.wvu.Rows" localSheetId="15" hidden="1">Шать!$19:$25,Шать!$35:$36,Шать!$38:$38,Шать!$47:$49,Шать!$57:$57,Шать!$59:$60,Шать!$67:$68,Шать!$74:$74,Шать!$78:$78,Шать!$84:$86,Шать!$90:$97,Шать!$142:$142</definedName>
    <definedName name="Z_F85EE840_0C31_454A_8951_832C2E9E0600_.wvu.Rows" localSheetId="16" hidden="1">Юнг!$19:$24,Юнг!$38:$38,Юнг!$42:$42,Юнг!$46:$46,Юнг!$56:$56,Юнг!$58:$59,Юнг!$66:$67,Юнг!$77:$77,Юнг!$82:$86,Юнг!$89:$96,Юнг!$142:$142</definedName>
    <definedName name="Z_F85EE840_0C31_454A_8951_832C2E9E0600_.wvu.Rows" localSheetId="17" hidden="1">Юсь!$19:$24,Юсь!$38:$38,Юсь!$45:$50,Юсь!$59:$59,Юсь!$61:$62,Юсь!$69:$70,Юсь!$75:$76,Юсь!$85:$89,Юсь!$92:$99,Юсь!$143:$143</definedName>
    <definedName name="Z_F85EE840_0C31_454A_8951_832C2E9E0600_.wvu.Rows" localSheetId="18" hidden="1">Яра!$19:$24,Яра!$28:$29,Яра!$33:$33,Яра!$36:$36,Яра!$38:$38,Яра!$43:$43,Яра!$48:$49,Яра!$51:$51,Яра!$58:$58,Яра!$60:$61,Яра!$68:$69,Яра!$75:$75,Яра!$79:$79,Яра!$84:$88,Яра!$91:$98,Яра!$143:$143</definedName>
    <definedName name="Z_F85EE840_0C31_454A_8951_832C2E9E0600_.wvu.Rows" localSheetId="19" hidden="1">Ярос!$19:$24,Ярос!$28:$28,Ярос!$41:$41,Ярос!$44:$44,Ярос!$47:$48,Ярос!$55:$55,Ярос!$57:$58,Ярос!$65:$66,Ярос!$76:$76,Ярос!$83:$85,Ярос!$88:$95</definedName>
    <definedName name="_xlnm.Print_Area" localSheetId="4">Але!$A$1:$F$97</definedName>
    <definedName name="_xlnm.Print_Area" localSheetId="6">Иль!$A$1:$F$103</definedName>
    <definedName name="_xlnm.Print_Area" localSheetId="0">Консол!$A$1:$H$52</definedName>
    <definedName name="_xlnm.Print_Area" localSheetId="8">Мор!$A$1:$F$101</definedName>
    <definedName name="_xlnm.Print_Area" localSheetId="2">район!$A$1:$G$204</definedName>
    <definedName name="_xlnm.Print_Area" localSheetId="1">Справка!$A$1:$FE$31</definedName>
    <definedName name="_xlnm.Print_Area" localSheetId="5">Сун!$A$1:$F$105</definedName>
    <definedName name="_xlnm.Print_Area" localSheetId="12">Тор!$A$1:$F$101</definedName>
    <definedName name="_xlnm.Print_Area" localSheetId="16">Юнг!$A$1:$F$100</definedName>
    <definedName name="_xlnm.Print_Area" localSheetId="18">Яра!$A$1:$F$102</definedName>
  </definedNames>
  <calcPr calcId="125725"/>
  <customWorkbookViews>
    <customWorkbookView name="morgau_fin3 - Личное представление" guid="{61528DAC-5C4C-48F4-ADE2-8A724B05A086}" mergeInterval="0" personalView="1" maximized="1" xWindow="1" yWindow="1" windowWidth="1916" windowHeight="850" tabRatio="695" activeSheetId="3"/>
    <customWorkbookView name="Алина Валерьевна Васильева - Личное представление" guid="{5C539BE6-C8E0-453F-AB5E-9E58094195EA}" mergeInterval="0" personalView="1" maximized="1" xWindow="-8" yWindow="-8" windowWidth="1936" windowHeight="1056" tabRatio="695" activeSheetId="2"/>
    <customWorkbookView name="Финансовый отдел администрации Моргаушского района - - Личное представление" guid="{42584DC0-1D41-4C93-9B38-C388E7B8DAC4}" mergeInterval="0" personalView="1" maximized="1" xWindow="1" yWindow="1" windowWidth="1920" windowHeight="850" tabRatio="695" activeSheetId="14"/>
    <customWorkbookView name="Бухгалтер 1 - Личное представление" guid="{A54C432C-6C68-4B53-A75C-446EB3A61B2B}" mergeInterval="0" personalView="1" maximized="1" xWindow="1" yWindow="1" windowWidth="1356" windowHeight="547" tabRatio="695" activeSheetId="1"/>
    <customWorkbookView name="morgau_fin4 - Личное представление" guid="{1A52382B-3765-4E8C-903F-6B8919B7242E}" mergeInterval="0" personalView="1" maximized="1" xWindow="1" yWindow="1" windowWidth="1916" windowHeight="850" tabRatio="695" activeSheetId="12"/>
    <customWorkbookView name="morgau_fin5 - Личное представление" guid="{B31C8DB7-3E78-4144-A6B5-8DE36DE63F0E}" mergeInterval="0" personalView="1" maximized="1" xWindow="1" yWindow="1" windowWidth="1916" windowHeight="850" tabRatio="695" activeSheetId="1"/>
    <customWorkbookView name="morgau_fin7 - Личное представление" guid="{5BFCA170-DEAE-4D2C-98A0-1E68B427AC01}" mergeInterval="0" personalView="1" maximized="1" xWindow="1" yWindow="1" windowWidth="1916" windowHeight="850" tabRatio="695" activeSheetId="1"/>
    <customWorkbookView name="morgau_fin2 - Личное представление" guid="{B30CE22D-C12F-4E12-8BB9-3AAE0A6991CC}" mergeInterval="0" personalView="1" maximized="1" xWindow="1" yWindow="1" windowWidth="1916" windowHeight="850" tabRatio="695" activeSheetId="1"/>
    <customWorkbookView name="Admin - Личное представление" guid="{1718F1EE-9F48-4DBE-9531-3B70F9C4A5DD}" mergeInterval="0" personalView="1" maximized="1" xWindow="1" yWindow="1" windowWidth="1280" windowHeight="804" tabRatio="695" activeSheetId="6"/>
    <customWorkbookView name="morgau_fin1 - Личное представление" guid="{3DCB9AAA-F09C-4EA6-B992-F93E466D374A}" mergeInterval="0" personalView="1" maximized="1" xWindow="1" yWindow="1" windowWidth="1920" windowHeight="850" tabRatio="695" activeSheetId="3"/>
    <customWorkbookView name="Данилова Нина Алексеевна - Личное представление" guid="{F85EE840-0C31-454A-8951-832C2E9E0600}" mergeInterval="0" personalView="1" maximized="1" xWindow="-8" yWindow="-8" windowWidth="1936" windowHeight="1056" tabRatio="695" activeSheetId="3"/>
    <customWorkbookView name="Смирнова Любовь Юрьевна - Личное представление" guid="{F1E84C44-1ACD-474A-BDE0-C7088DB6C590}" mergeInterval="0" personalView="1" minimized="1" windowWidth="0" windowHeight="0" tabRatio="695" activeSheetId="3"/>
  </customWorkbookViews>
</workbook>
</file>

<file path=xl/calcChain.xml><?xml version="1.0" encoding="utf-8"?>
<calcChain xmlns="http://schemas.openxmlformats.org/spreadsheetml/2006/main">
  <c r="E194" i="3"/>
  <c r="E193"/>
  <c r="E183"/>
  <c r="E182"/>
  <c r="E181"/>
  <c r="E196"/>
  <c r="G196"/>
  <c r="D139"/>
  <c r="C139"/>
  <c r="E136"/>
  <c r="E105"/>
  <c r="E103"/>
  <c r="E102"/>
  <c r="E101"/>
  <c r="E89"/>
  <c r="E121"/>
  <c r="E119"/>
  <c r="E118"/>
  <c r="E144"/>
  <c r="E129"/>
  <c r="D108"/>
  <c r="C108"/>
  <c r="F170" l="1"/>
  <c r="D170"/>
  <c r="C170"/>
  <c r="C151"/>
  <c r="E128"/>
  <c r="E176"/>
  <c r="E175"/>
  <c r="E99"/>
  <c r="E169"/>
  <c r="E174"/>
  <c r="E173"/>
  <c r="E172"/>
  <c r="F148"/>
  <c r="C178"/>
  <c r="E187"/>
  <c r="E186"/>
  <c r="E185"/>
  <c r="G140"/>
  <c r="G141"/>
  <c r="G142"/>
  <c r="G143"/>
  <c r="E139"/>
  <c r="E140"/>
  <c r="E141"/>
  <c r="E142"/>
  <c r="E143"/>
  <c r="E145"/>
  <c r="E146"/>
  <c r="E131"/>
  <c r="E132"/>
  <c r="E133"/>
  <c r="E134"/>
  <c r="E135"/>
  <c r="E137"/>
  <c r="E200"/>
  <c r="G200"/>
  <c r="G147"/>
  <c r="E123"/>
  <c r="E117"/>
  <c r="E120"/>
  <c r="E122"/>
  <c r="E112"/>
  <c r="E113"/>
  <c r="E114"/>
  <c r="E115"/>
  <c r="E111"/>
  <c r="E110"/>
  <c r="E109"/>
  <c r="E116"/>
  <c r="G116"/>
  <c r="D124"/>
  <c r="D97"/>
  <c r="F124"/>
  <c r="F97"/>
  <c r="G146"/>
  <c r="G145"/>
  <c r="G139"/>
  <c r="G137"/>
  <c r="G134"/>
  <c r="G133"/>
  <c r="G131"/>
  <c r="G127"/>
  <c r="G126"/>
  <c r="G108"/>
  <c r="G107"/>
  <c r="E127"/>
  <c r="E126"/>
  <c r="F26" l="1"/>
  <c r="G25" l="1"/>
  <c r="G24"/>
  <c r="G22"/>
  <c r="G21"/>
  <c r="E108"/>
  <c r="C124"/>
  <c r="C97"/>
  <c r="D18"/>
  <c r="C20"/>
  <c r="C18" s="1"/>
  <c r="E22"/>
  <c r="E21"/>
  <c r="E25"/>
  <c r="E24"/>
  <c r="E107"/>
  <c r="F178"/>
  <c r="F151"/>
  <c r="F189" l="1"/>
  <c r="F92"/>
  <c r="F90"/>
  <c r="F81"/>
  <c r="F18" l="1"/>
  <c r="F13"/>
  <c r="F8"/>
  <c r="F6"/>
  <c r="F38"/>
  <c r="F32"/>
  <c r="F28"/>
  <c r="F5" l="1"/>
  <c r="D38"/>
  <c r="F48" l="1"/>
  <c r="C68" l="1"/>
  <c r="E82"/>
  <c r="E83"/>
  <c r="E84"/>
  <c r="E85"/>
  <c r="E86"/>
  <c r="E87"/>
  <c r="E88"/>
  <c r="E91"/>
  <c r="E93"/>
  <c r="E94"/>
  <c r="E95"/>
  <c r="E96"/>
  <c r="E98"/>
  <c r="E100"/>
  <c r="E104"/>
  <c r="E106"/>
  <c r="E125"/>
  <c r="E130"/>
  <c r="E138"/>
  <c r="E147"/>
  <c r="E150"/>
  <c r="E152"/>
  <c r="E156"/>
  <c r="E161"/>
  <c r="E166"/>
  <c r="E167"/>
  <c r="E168"/>
  <c r="E171"/>
  <c r="E177"/>
  <c r="E179"/>
  <c r="E180"/>
  <c r="E184"/>
  <c r="E188"/>
  <c r="E190"/>
  <c r="E192"/>
  <c r="E195"/>
  <c r="E198"/>
  <c r="G82"/>
  <c r="G83"/>
  <c r="G84"/>
  <c r="G85"/>
  <c r="G86"/>
  <c r="G87"/>
  <c r="G88"/>
  <c r="G91"/>
  <c r="G93"/>
  <c r="G94"/>
  <c r="G95"/>
  <c r="G96"/>
  <c r="G98"/>
  <c r="G100"/>
  <c r="G104"/>
  <c r="G106"/>
  <c r="G125"/>
  <c r="G130"/>
  <c r="G138"/>
  <c r="G150"/>
  <c r="G152"/>
  <c r="G156"/>
  <c r="G161"/>
  <c r="G166"/>
  <c r="G167"/>
  <c r="G168"/>
  <c r="G171"/>
  <c r="G177"/>
  <c r="G179"/>
  <c r="G180"/>
  <c r="G184"/>
  <c r="G188"/>
  <c r="G190"/>
  <c r="G192"/>
  <c r="G195"/>
  <c r="G198"/>
  <c r="G199"/>
  <c r="F68"/>
  <c r="E7"/>
  <c r="E9"/>
  <c r="E10"/>
  <c r="E11"/>
  <c r="E12"/>
  <c r="E14"/>
  <c r="E16"/>
  <c r="E17"/>
  <c r="E19"/>
  <c r="E20"/>
  <c r="E23"/>
  <c r="E27"/>
  <c r="E29"/>
  <c r="E30"/>
  <c r="E31"/>
  <c r="E33"/>
  <c r="E34"/>
  <c r="E35"/>
  <c r="E36"/>
  <c r="E39"/>
  <c r="E40"/>
  <c r="E41"/>
  <c r="E42"/>
  <c r="E43"/>
  <c r="E44"/>
  <c r="E45"/>
  <c r="E47"/>
  <c r="E49"/>
  <c r="E51"/>
  <c r="E54"/>
  <c r="E55"/>
  <c r="E57"/>
  <c r="E59"/>
  <c r="E60"/>
  <c r="E62"/>
  <c r="E63"/>
  <c r="E66"/>
  <c r="E69"/>
  <c r="E71"/>
  <c r="E72"/>
  <c r="E73"/>
  <c r="G7"/>
  <c r="G9"/>
  <c r="G10"/>
  <c r="G11"/>
  <c r="G12"/>
  <c r="G14"/>
  <c r="G15"/>
  <c r="G16"/>
  <c r="G17"/>
  <c r="G19"/>
  <c r="G20"/>
  <c r="G23"/>
  <c r="G27"/>
  <c r="G29"/>
  <c r="G30"/>
  <c r="G31"/>
  <c r="G33"/>
  <c r="G34"/>
  <c r="G35"/>
  <c r="G36"/>
  <c r="G39"/>
  <c r="G40"/>
  <c r="G41"/>
  <c r="G42"/>
  <c r="G43"/>
  <c r="G44"/>
  <c r="G45"/>
  <c r="G46"/>
  <c r="G47"/>
  <c r="G49"/>
  <c r="G51"/>
  <c r="G54"/>
  <c r="G55"/>
  <c r="G57"/>
  <c r="G59"/>
  <c r="G60"/>
  <c r="G62"/>
  <c r="G69"/>
  <c r="G71"/>
  <c r="G75"/>
  <c r="G76"/>
  <c r="F50"/>
  <c r="F64"/>
  <c r="F58"/>
  <c r="F56"/>
  <c r="F53"/>
  <c r="F201" l="1"/>
  <c r="F37"/>
  <c r="F67" s="1"/>
  <c r="C26" i="19" l="1"/>
  <c r="G10" i="1"/>
  <c r="D10" s="1"/>
  <c r="F10"/>
  <c r="C10" s="1"/>
  <c r="F9"/>
  <c r="C9" s="1"/>
  <c r="G8"/>
  <c r="D8" s="1"/>
  <c r="F8"/>
  <c r="C8" s="1"/>
  <c r="D25"/>
  <c r="D22"/>
  <c r="C22"/>
  <c r="D21"/>
  <c r="C26"/>
  <c r="C25"/>
  <c r="F77" i="3" l="1"/>
  <c r="F78" s="1"/>
  <c r="D27" i="1"/>
  <c r="D151" i="3"/>
  <c r="C34" i="19"/>
  <c r="D66" i="12"/>
  <c r="D67" i="9"/>
  <c r="E49" i="8"/>
  <c r="F49"/>
  <c r="C34" i="4"/>
  <c r="D26" i="10"/>
  <c r="CX28" i="2"/>
  <c r="BX14"/>
  <c r="CY16"/>
  <c r="CX16"/>
  <c r="D42" i="6"/>
  <c r="C42"/>
  <c r="D26" i="1"/>
  <c r="G151" i="3" l="1"/>
  <c r="E26" i="1"/>
  <c r="EU19" i="2"/>
  <c r="ET19"/>
  <c r="C39" i="6"/>
  <c r="BW16" i="2" s="1"/>
  <c r="D39" i="6"/>
  <c r="D34" i="19" l="1"/>
  <c r="D29" i="17"/>
  <c r="D68" i="3"/>
  <c r="D34" i="17"/>
  <c r="F34" s="1"/>
  <c r="C31" i="7"/>
  <c r="D31"/>
  <c r="E32"/>
  <c r="F32"/>
  <c r="E33"/>
  <c r="F33"/>
  <c r="C34"/>
  <c r="D34"/>
  <c r="E35"/>
  <c r="F35"/>
  <c r="BU23" i="2"/>
  <c r="C38" i="3"/>
  <c r="D74" i="13"/>
  <c r="D35" i="10"/>
  <c r="D77" i="15"/>
  <c r="C41" i="18"/>
  <c r="G68" i="3" l="1"/>
  <c r="E34" i="7"/>
  <c r="E34" i="17"/>
  <c r="BU27" i="2"/>
  <c r="F31" i="7"/>
  <c r="F34"/>
  <c r="E31"/>
  <c r="D73" i="4"/>
  <c r="D53" i="13" l="1"/>
  <c r="C36" i="19"/>
  <c r="BW29" i="2" s="1"/>
  <c r="D36" i="19"/>
  <c r="BX29" i="2" s="1"/>
  <c r="D30" i="6"/>
  <c r="E32"/>
  <c r="F32"/>
  <c r="D30" i="5"/>
  <c r="BF15" i="2" s="1"/>
  <c r="C73" i="4"/>
  <c r="E69"/>
  <c r="F69"/>
  <c r="CJ19" i="2"/>
  <c r="CI19"/>
  <c r="DB18"/>
  <c r="D58" i="3"/>
  <c r="C58"/>
  <c r="D68" i="5"/>
  <c r="C68"/>
  <c r="F72"/>
  <c r="E72"/>
  <c r="D13" i="3"/>
  <c r="C13"/>
  <c r="C42" i="5"/>
  <c r="D42"/>
  <c r="C7" i="4"/>
  <c r="C12"/>
  <c r="C14"/>
  <c r="C17"/>
  <c r="C26"/>
  <c r="C29"/>
  <c r="C31"/>
  <c r="C38"/>
  <c r="D5"/>
  <c r="D7"/>
  <c r="D12"/>
  <c r="D14"/>
  <c r="D17"/>
  <c r="D20"/>
  <c r="D26"/>
  <c r="D29"/>
  <c r="D31"/>
  <c r="D34"/>
  <c r="D38"/>
  <c r="C60"/>
  <c r="C62"/>
  <c r="C68"/>
  <c r="C77"/>
  <c r="C84"/>
  <c r="D60"/>
  <c r="D62"/>
  <c r="D68"/>
  <c r="D77"/>
  <c r="D84"/>
  <c r="CU19" i="2"/>
  <c r="CV17"/>
  <c r="CV14"/>
  <c r="BT20"/>
  <c r="D66" i="15"/>
  <c r="F71"/>
  <c r="E71"/>
  <c r="C34" i="16"/>
  <c r="BT26" i="2" s="1"/>
  <c r="F70" i="7"/>
  <c r="E70"/>
  <c r="D66" i="11"/>
  <c r="D36" i="6"/>
  <c r="C36"/>
  <c r="BT16" i="2" s="1"/>
  <c r="F37" i="6"/>
  <c r="E37"/>
  <c r="D64" i="19"/>
  <c r="D31"/>
  <c r="C31"/>
  <c r="BK29" i="2" s="1"/>
  <c r="E46" i="19"/>
  <c r="C81" i="3"/>
  <c r="CM19" i="2"/>
  <c r="CL19"/>
  <c r="CM17"/>
  <c r="CL17"/>
  <c r="CJ17"/>
  <c r="CI17"/>
  <c r="D68" i="17"/>
  <c r="D65" i="16"/>
  <c r="D66" i="14"/>
  <c r="D63" i="13"/>
  <c r="D67" i="10"/>
  <c r="D66" i="8"/>
  <c r="D65" i="7"/>
  <c r="C58" i="17"/>
  <c r="D40" i="7"/>
  <c r="E68" i="3"/>
  <c r="D54" i="19"/>
  <c r="CS14" i="2"/>
  <c r="D37" i="13"/>
  <c r="BV23" i="2"/>
  <c r="BV27"/>
  <c r="BV14"/>
  <c r="D82" i="18"/>
  <c r="CU17" i="2"/>
  <c r="CU14"/>
  <c r="C199" i="3"/>
  <c r="E199" s="1"/>
  <c r="D197"/>
  <c r="C197"/>
  <c r="D189"/>
  <c r="C189"/>
  <c r="D178"/>
  <c r="E151"/>
  <c r="D148"/>
  <c r="C148"/>
  <c r="D92"/>
  <c r="C92"/>
  <c r="D90"/>
  <c r="C90"/>
  <c r="D81"/>
  <c r="D64"/>
  <c r="C64"/>
  <c r="D56"/>
  <c r="C56"/>
  <c r="D53"/>
  <c r="C53"/>
  <c r="D50"/>
  <c r="C50"/>
  <c r="D48"/>
  <c r="C48"/>
  <c r="D32"/>
  <c r="C32"/>
  <c r="D28"/>
  <c r="C28"/>
  <c r="D26"/>
  <c r="C26"/>
  <c r="D8"/>
  <c r="C8"/>
  <c r="D6"/>
  <c r="C6"/>
  <c r="F71" i="12"/>
  <c r="E71"/>
  <c r="CX19" i="2"/>
  <c r="AH28"/>
  <c r="BF17"/>
  <c r="BF19"/>
  <c r="BF20"/>
  <c r="BF21"/>
  <c r="BF24"/>
  <c r="BF26"/>
  <c r="BF27"/>
  <c r="BF28"/>
  <c r="C66" i="8"/>
  <c r="F71"/>
  <c r="E71"/>
  <c r="DL33" i="2"/>
  <c r="C67" i="9"/>
  <c r="C40"/>
  <c r="C66" i="12"/>
  <c r="E65" i="11"/>
  <c r="C66"/>
  <c r="C67" i="10"/>
  <c r="C65" i="7"/>
  <c r="C63" i="13"/>
  <c r="C68" i="17"/>
  <c r="C65" i="16"/>
  <c r="C66" i="15"/>
  <c r="C66" i="14"/>
  <c r="F71"/>
  <c r="E71"/>
  <c r="C64" i="19"/>
  <c r="D26"/>
  <c r="D71" i="7"/>
  <c r="D83" i="9"/>
  <c r="D26" i="6"/>
  <c r="E44" i="14"/>
  <c r="D201" i="3" l="1"/>
  <c r="C201"/>
  <c r="E8"/>
  <c r="G8"/>
  <c r="E50"/>
  <c r="G50"/>
  <c r="E6"/>
  <c r="G6"/>
  <c r="E18"/>
  <c r="G18"/>
  <c r="E28"/>
  <c r="G28"/>
  <c r="G48"/>
  <c r="E48"/>
  <c r="E53"/>
  <c r="G53"/>
  <c r="G19" i="1"/>
  <c r="D19" s="1"/>
  <c r="E64" i="3"/>
  <c r="E148"/>
  <c r="G148"/>
  <c r="E97"/>
  <c r="G97"/>
  <c r="G32"/>
  <c r="E32"/>
  <c r="E56"/>
  <c r="G56"/>
  <c r="E124"/>
  <c r="G124"/>
  <c r="E90"/>
  <c r="G90"/>
  <c r="E170"/>
  <c r="G170"/>
  <c r="E189"/>
  <c r="G189"/>
  <c r="E38"/>
  <c r="G38"/>
  <c r="E58"/>
  <c r="G58"/>
  <c r="E26"/>
  <c r="G26"/>
  <c r="E81"/>
  <c r="G81"/>
  <c r="G72" s="1"/>
  <c r="E92"/>
  <c r="G92"/>
  <c r="E178"/>
  <c r="G178"/>
  <c r="E197"/>
  <c r="G197"/>
  <c r="G13"/>
  <c r="E13"/>
  <c r="F42" i="5"/>
  <c r="E42"/>
  <c r="D25" i="4"/>
  <c r="C25"/>
  <c r="CW17" i="2"/>
  <c r="CW14"/>
  <c r="C5" i="3"/>
  <c r="D5"/>
  <c r="C37"/>
  <c r="D37"/>
  <c r="D40" i="16"/>
  <c r="E201" i="3" l="1"/>
  <c r="G5"/>
  <c r="E5"/>
  <c r="G201"/>
  <c r="E37"/>
  <c r="G37"/>
  <c r="C67"/>
  <c r="C77" s="1"/>
  <c r="D67"/>
  <c r="D34" i="15"/>
  <c r="D36" i="7"/>
  <c r="D34" i="11"/>
  <c r="D26"/>
  <c r="D14"/>
  <c r="DB26" i="2"/>
  <c r="AZ18"/>
  <c r="AW18"/>
  <c r="D77" i="3" l="1"/>
  <c r="D78" s="1"/>
  <c r="E67"/>
  <c r="G67"/>
  <c r="C78"/>
  <c r="C34" i="11"/>
  <c r="BT21" i="2" s="1"/>
  <c r="C82" i="12"/>
  <c r="C40" i="17"/>
  <c r="D12" i="19"/>
  <c r="E77" i="3" l="1"/>
  <c r="G77"/>
  <c r="D67" i="18"/>
  <c r="E41" i="13"/>
  <c r="D82" i="12"/>
  <c r="D64"/>
  <c r="D66" i="6"/>
  <c r="C66"/>
  <c r="E71"/>
  <c r="F71"/>
  <c r="G34" i="1" l="1"/>
  <c r="E49" i="9"/>
  <c r="D5" i="5"/>
  <c r="C29" i="12"/>
  <c r="M15" i="2"/>
  <c r="D12" i="7"/>
  <c r="CJ14" i="2"/>
  <c r="CY17"/>
  <c r="AZ28"/>
  <c r="F28" i="18"/>
  <c r="E28"/>
  <c r="D26"/>
  <c r="C67"/>
  <c r="F72"/>
  <c r="E72"/>
  <c r="D73"/>
  <c r="F29"/>
  <c r="E29"/>
  <c r="F87" i="15"/>
  <c r="E87"/>
  <c r="F86"/>
  <c r="E86"/>
  <c r="F85"/>
  <c r="E85"/>
  <c r="F84"/>
  <c r="E84"/>
  <c r="D81" i="14"/>
  <c r="CX17" i="2"/>
  <c r="C40" i="7"/>
  <c r="BW14" i="2"/>
  <c r="DB22"/>
  <c r="DB21"/>
  <c r="D41" i="12"/>
  <c r="E49"/>
  <c r="F49"/>
  <c r="D40" i="11"/>
  <c r="CY23" i="2" l="1"/>
  <c r="CY19"/>
  <c r="CY18"/>
  <c r="CY14" l="1"/>
  <c r="D41" i="10"/>
  <c r="D40" i="9"/>
  <c r="D40" i="8"/>
  <c r="D17" i="15"/>
  <c r="CY29" i="2"/>
  <c r="CX29"/>
  <c r="CY27"/>
  <c r="CY25"/>
  <c r="CY24"/>
  <c r="CY22"/>
  <c r="CY21"/>
  <c r="D41" i="15"/>
  <c r="D37" i="14"/>
  <c r="BX24" i="2" s="1"/>
  <c r="D41" i="14"/>
  <c r="D40" i="17"/>
  <c r="CX23" i="2"/>
  <c r="E9" i="12"/>
  <c r="F34" i="5" l="1"/>
  <c r="AK14" i="2"/>
  <c r="CX14"/>
  <c r="CZ14" s="1"/>
  <c r="CX27"/>
  <c r="CZ27" s="1"/>
  <c r="CX25"/>
  <c r="CZ25" s="1"/>
  <c r="CX24"/>
  <c r="CZ24" s="1"/>
  <c r="CX21"/>
  <c r="CZ21" s="1"/>
  <c r="CX18"/>
  <c r="CZ18" s="1"/>
  <c r="CY15"/>
  <c r="CX15"/>
  <c r="F79" i="13"/>
  <c r="F90" i="18"/>
  <c r="F52" i="17"/>
  <c r="C40" i="16"/>
  <c r="E40" s="1"/>
  <c r="E50" i="15"/>
  <c r="F50"/>
  <c r="C41" i="14"/>
  <c r="F41" s="1"/>
  <c r="E50"/>
  <c r="F50"/>
  <c r="E76" i="12"/>
  <c r="E73"/>
  <c r="E31"/>
  <c r="F31"/>
  <c r="D29"/>
  <c r="BF22" i="2" s="1"/>
  <c r="C40" i="11"/>
  <c r="E40" s="1"/>
  <c r="E49"/>
  <c r="F49"/>
  <c r="C41" i="10"/>
  <c r="F41" s="1"/>
  <c r="E81" i="9"/>
  <c r="E51"/>
  <c r="F51"/>
  <c r="E47" i="8"/>
  <c r="F47"/>
  <c r="E48"/>
  <c r="F48"/>
  <c r="E50"/>
  <c r="F50"/>
  <c r="C40"/>
  <c r="F40" s="1"/>
  <c r="F82" i="5"/>
  <c r="F77"/>
  <c r="C26"/>
  <c r="E49"/>
  <c r="F49"/>
  <c r="E48" i="12"/>
  <c r="F48"/>
  <c r="G24" i="1"/>
  <c r="C41" i="15"/>
  <c r="F41" s="1"/>
  <c r="E42"/>
  <c r="C37" i="13"/>
  <c r="C41" i="12"/>
  <c r="F42" i="10"/>
  <c r="E45"/>
  <c r="F45"/>
  <c r="E44" i="9"/>
  <c r="F44"/>
  <c r="E44" i="8"/>
  <c r="F44"/>
  <c r="E44" i="7"/>
  <c r="F44"/>
  <c r="E46" i="6"/>
  <c r="F46"/>
  <c r="E47"/>
  <c r="F47"/>
  <c r="E46" i="5"/>
  <c r="F46"/>
  <c r="CX22" i="2"/>
  <c r="CZ22" s="1"/>
  <c r="DB14"/>
  <c r="C55" i="7"/>
  <c r="G35" i="1"/>
  <c r="F35"/>
  <c r="G20"/>
  <c r="D20" s="1"/>
  <c r="D20" i="14"/>
  <c r="E75" i="11"/>
  <c r="E35" i="10"/>
  <c r="F35"/>
  <c r="E36"/>
  <c r="F36"/>
  <c r="D81" i="8"/>
  <c r="ER18" i="2" s="1"/>
  <c r="C77" i="8"/>
  <c r="EN18" i="2" s="1"/>
  <c r="C72" i="8"/>
  <c r="EK18" i="2" s="1"/>
  <c r="E35" i="11"/>
  <c r="F35"/>
  <c r="E34"/>
  <c r="F34"/>
  <c r="E33"/>
  <c r="C7" i="8"/>
  <c r="D7" i="5"/>
  <c r="C52" i="4"/>
  <c r="BU21" i="2"/>
  <c r="BV21" s="1"/>
  <c r="D96" i="12"/>
  <c r="EX22" i="2" s="1"/>
  <c r="F35" i="16"/>
  <c r="E35"/>
  <c r="E34"/>
  <c r="D12" i="13"/>
  <c r="D5"/>
  <c r="D78"/>
  <c r="ER23" i="2" s="1"/>
  <c r="EO23"/>
  <c r="D61" i="13"/>
  <c r="D69"/>
  <c r="EL23" i="2" s="1"/>
  <c r="D24" i="13"/>
  <c r="AW27" i="2"/>
  <c r="AW25"/>
  <c r="AW19"/>
  <c r="AX19" s="1"/>
  <c r="AW17"/>
  <c r="AZ29"/>
  <c r="BA29" s="1"/>
  <c r="CA32"/>
  <c r="CA33" s="1"/>
  <c r="E88" i="16"/>
  <c r="C81" i="14"/>
  <c r="EQ24" i="2" s="1"/>
  <c r="E15" i="14"/>
  <c r="C74" i="13"/>
  <c r="EN23" i="2" s="1"/>
  <c r="E43" i="10"/>
  <c r="F43"/>
  <c r="BU19" i="2"/>
  <c r="F76" i="9"/>
  <c r="F35"/>
  <c r="E35"/>
  <c r="D34"/>
  <c r="C34"/>
  <c r="BT19" i="2" s="1"/>
  <c r="E36" i="18"/>
  <c r="F36"/>
  <c r="E48" i="16"/>
  <c r="F48"/>
  <c r="E46"/>
  <c r="E47"/>
  <c r="E42"/>
  <c r="F42"/>
  <c r="C34" i="15"/>
  <c r="BT25" i="2" s="1"/>
  <c r="E36" i="15"/>
  <c r="F36"/>
  <c r="BU25" i="2"/>
  <c r="E70" i="14"/>
  <c r="D34"/>
  <c r="BU24" i="2" s="1"/>
  <c r="BV24" s="1"/>
  <c r="C34" i="14"/>
  <c r="E36" i="12"/>
  <c r="F36"/>
  <c r="C35"/>
  <c r="BT22" i="2" s="1"/>
  <c r="E42" i="11"/>
  <c r="F42"/>
  <c r="E42" i="8"/>
  <c r="F42"/>
  <c r="E86" i="7"/>
  <c r="BX17" i="2"/>
  <c r="E42" i="7"/>
  <c r="F42"/>
  <c r="E57" i="6"/>
  <c r="F57"/>
  <c r="E50"/>
  <c r="E61" i="5"/>
  <c r="E62"/>
  <c r="E63"/>
  <c r="C5"/>
  <c r="C7"/>
  <c r="E29"/>
  <c r="E31"/>
  <c r="F28"/>
  <c r="E28"/>
  <c r="E45" i="4"/>
  <c r="DT14" i="2"/>
  <c r="DW29"/>
  <c r="DW24"/>
  <c r="DW22"/>
  <c r="DW21"/>
  <c r="DW18"/>
  <c r="DW16"/>
  <c r="DW14"/>
  <c r="D17" i="12"/>
  <c r="D5" i="8"/>
  <c r="D5" i="6"/>
  <c r="D56" i="12"/>
  <c r="D35"/>
  <c r="BU22" i="2" s="1"/>
  <c r="CY26"/>
  <c r="CX26"/>
  <c r="CY28"/>
  <c r="D78" i="18"/>
  <c r="EO28" i="2" s="1"/>
  <c r="D41" i="18"/>
  <c r="E51"/>
  <c r="F51"/>
  <c r="BU17" i="2"/>
  <c r="BT17"/>
  <c r="G15" i="1"/>
  <c r="D15" s="1"/>
  <c r="D62" i="19"/>
  <c r="EF29" i="2" s="1"/>
  <c r="D39" i="19"/>
  <c r="D35" i="18"/>
  <c r="BU28" i="2" s="1"/>
  <c r="BU20"/>
  <c r="BV20" s="1"/>
  <c r="D88" i="14"/>
  <c r="EX24" i="2" s="1"/>
  <c r="D36" i="8"/>
  <c r="BX18" i="2" s="1"/>
  <c r="E27" i="19"/>
  <c r="E56" i="16"/>
  <c r="E57"/>
  <c r="E58"/>
  <c r="E59"/>
  <c r="AW29" i="2"/>
  <c r="AW14"/>
  <c r="CR18"/>
  <c r="AY17"/>
  <c r="AG24"/>
  <c r="G37" i="1"/>
  <c r="D37" s="1"/>
  <c r="EI18" i="2"/>
  <c r="EH18"/>
  <c r="C14" i="14"/>
  <c r="F15" s="1"/>
  <c r="F35" i="15"/>
  <c r="E35"/>
  <c r="CO16" i="2"/>
  <c r="CO29"/>
  <c r="CO28"/>
  <c r="CO27"/>
  <c r="CO26"/>
  <c r="CO25"/>
  <c r="CO24"/>
  <c r="CO23"/>
  <c r="CO22"/>
  <c r="CO21"/>
  <c r="CO20"/>
  <c r="CO19"/>
  <c r="CO18"/>
  <c r="CO17"/>
  <c r="CO15"/>
  <c r="CO14"/>
  <c r="L29"/>
  <c r="V25"/>
  <c r="AT25"/>
  <c r="AU25" s="1"/>
  <c r="CV28"/>
  <c r="CV26"/>
  <c r="CV25"/>
  <c r="CV24"/>
  <c r="CV23"/>
  <c r="CV22"/>
  <c r="CV16"/>
  <c r="BK14"/>
  <c r="BE28"/>
  <c r="BE27"/>
  <c r="BE24"/>
  <c r="BG24" s="1"/>
  <c r="BE21"/>
  <c r="BE20"/>
  <c r="BE19"/>
  <c r="BE17"/>
  <c r="BG17" s="1"/>
  <c r="BE15"/>
  <c r="BE26"/>
  <c r="AY24"/>
  <c r="AW26"/>
  <c r="AW24"/>
  <c r="AW22"/>
  <c r="AW16"/>
  <c r="AW15"/>
  <c r="D88" i="15"/>
  <c r="EX25" i="2" s="1"/>
  <c r="D20" i="12"/>
  <c r="AQ22" i="2" s="1"/>
  <c r="AR22" s="1"/>
  <c r="C20" i="12"/>
  <c r="D26" i="5"/>
  <c r="AV27" i="2"/>
  <c r="CU28"/>
  <c r="CU26"/>
  <c r="CI26"/>
  <c r="CU24"/>
  <c r="CU23"/>
  <c r="CU22"/>
  <c r="CU16"/>
  <c r="D70" i="19"/>
  <c r="EL29" i="2" s="1"/>
  <c r="D63" i="16"/>
  <c r="D55"/>
  <c r="D76"/>
  <c r="D71"/>
  <c r="EL26" i="2" s="1"/>
  <c r="EI25"/>
  <c r="D7" i="7"/>
  <c r="F40"/>
  <c r="D26"/>
  <c r="D17" i="5"/>
  <c r="EL14" i="2"/>
  <c r="DW20"/>
  <c r="DW17"/>
  <c r="D5" i="15"/>
  <c r="D5" i="9"/>
  <c r="C35" i="18"/>
  <c r="BT28" i="2" s="1"/>
  <c r="C34" i="8"/>
  <c r="BT18" i="2" s="1"/>
  <c r="AV18"/>
  <c r="AZ19"/>
  <c r="AY18"/>
  <c r="F20" i="1"/>
  <c r="C20" s="1"/>
  <c r="EF22" i="2"/>
  <c r="AW21"/>
  <c r="D66" i="17"/>
  <c r="D56" i="15"/>
  <c r="D37" i="12"/>
  <c r="BX22" i="2" s="1"/>
  <c r="E15" i="5"/>
  <c r="E16"/>
  <c r="G9" i="1"/>
  <c r="D9" s="1"/>
  <c r="BK22" i="2"/>
  <c r="M14"/>
  <c r="M16"/>
  <c r="M17"/>
  <c r="M18"/>
  <c r="M19"/>
  <c r="M20"/>
  <c r="M21"/>
  <c r="M22"/>
  <c r="M23"/>
  <c r="M24"/>
  <c r="M25"/>
  <c r="M26"/>
  <c r="M27"/>
  <c r="M28"/>
  <c r="M29"/>
  <c r="BO18"/>
  <c r="BO31" s="1"/>
  <c r="BO32" s="1"/>
  <c r="BO33" s="1"/>
  <c r="BP18"/>
  <c r="BQ18"/>
  <c r="BR18"/>
  <c r="BS18"/>
  <c r="EI24"/>
  <c r="D5" i="14"/>
  <c r="D65" i="18"/>
  <c r="EF28" i="2" s="1"/>
  <c r="D12" i="5"/>
  <c r="E48"/>
  <c r="F48"/>
  <c r="C74"/>
  <c r="L14" i="2"/>
  <c r="AV26"/>
  <c r="AV25"/>
  <c r="AV24"/>
  <c r="AV22"/>
  <c r="AV17"/>
  <c r="AV14"/>
  <c r="AY26"/>
  <c r="AY22"/>
  <c r="AY21"/>
  <c r="G11" i="1"/>
  <c r="D11" s="1"/>
  <c r="G5"/>
  <c r="D5" s="1"/>
  <c r="G40"/>
  <c r="C96" i="12"/>
  <c r="EW22" i="2" s="1"/>
  <c r="D7" i="16"/>
  <c r="E42" i="9"/>
  <c r="F42"/>
  <c r="EX14" i="2"/>
  <c r="ER14"/>
  <c r="EN14"/>
  <c r="EH14"/>
  <c r="D52" i="4"/>
  <c r="D36" i="16"/>
  <c r="G43" i="1"/>
  <c r="D17" i="19"/>
  <c r="D33" i="5"/>
  <c r="BL15" i="2" s="1"/>
  <c r="D64" i="11"/>
  <c r="D56"/>
  <c r="DQ21" i="2" s="1"/>
  <c r="D87" i="7"/>
  <c r="EX17" i="2" s="1"/>
  <c r="D82" i="7"/>
  <c r="EU17" i="2" s="1"/>
  <c r="D80" i="7"/>
  <c r="ER17" i="2" s="1"/>
  <c r="D76" i="7"/>
  <c r="EO17" i="2" s="1"/>
  <c r="EI17"/>
  <c r="D63" i="7"/>
  <c r="D55"/>
  <c r="D65" i="10"/>
  <c r="AY28" i="2"/>
  <c r="AY27"/>
  <c r="AY25"/>
  <c r="AY23"/>
  <c r="AY20"/>
  <c r="AY16"/>
  <c r="AY15"/>
  <c r="AY14"/>
  <c r="AV28"/>
  <c r="AV23"/>
  <c r="AV20"/>
  <c r="D7" i="13"/>
  <c r="D14"/>
  <c r="C14" i="12"/>
  <c r="AE14" i="2"/>
  <c r="AE15"/>
  <c r="AE16"/>
  <c r="AE18"/>
  <c r="AE20"/>
  <c r="AE21"/>
  <c r="AE22"/>
  <c r="AE23"/>
  <c r="AE24"/>
  <c r="AE25"/>
  <c r="AE26"/>
  <c r="AE27"/>
  <c r="AE28"/>
  <c r="AE29"/>
  <c r="EB16"/>
  <c r="CV29"/>
  <c r="CU29"/>
  <c r="DT24"/>
  <c r="DT25"/>
  <c r="DT23"/>
  <c r="DT22"/>
  <c r="DT26"/>
  <c r="DT21"/>
  <c r="DT20"/>
  <c r="DT29"/>
  <c r="DT28"/>
  <c r="DT27"/>
  <c r="DT19"/>
  <c r="DT18"/>
  <c r="DT17"/>
  <c r="DT16"/>
  <c r="DT15"/>
  <c r="DV17"/>
  <c r="G31" i="1"/>
  <c r="D31" s="1"/>
  <c r="D26" i="16"/>
  <c r="D57" i="9"/>
  <c r="AJ23" i="2"/>
  <c r="L23"/>
  <c r="R23"/>
  <c r="L24"/>
  <c r="AJ24"/>
  <c r="AW28"/>
  <c r="AW23"/>
  <c r="AW20"/>
  <c r="AV21"/>
  <c r="AV15"/>
  <c r="E43" i="14"/>
  <c r="F43"/>
  <c r="C26" i="6"/>
  <c r="C66" i="5"/>
  <c r="DK23" i="2"/>
  <c r="DK31" s="1"/>
  <c r="D79" i="17"/>
  <c r="EO27" i="2" s="1"/>
  <c r="D78" i="12"/>
  <c r="D73" i="9"/>
  <c r="G12" i="1"/>
  <c r="D12" s="1"/>
  <c r="C90" i="17"/>
  <c r="EW27" i="2" s="1"/>
  <c r="DV14"/>
  <c r="D26" i="17"/>
  <c r="D32" i="18"/>
  <c r="BL28" i="2" s="1"/>
  <c r="C78" i="13"/>
  <c r="EQ23" i="2" s="1"/>
  <c r="C26" i="11"/>
  <c r="C26" i="8"/>
  <c r="C33" i="6"/>
  <c r="E67" i="18"/>
  <c r="C64" i="15"/>
  <c r="C81" i="8"/>
  <c r="E83"/>
  <c r="F83"/>
  <c r="CM23" i="2"/>
  <c r="CL23"/>
  <c r="F39" i="13"/>
  <c r="F40"/>
  <c r="E39"/>
  <c r="E40"/>
  <c r="CM27" i="2"/>
  <c r="CL27"/>
  <c r="F42" i="17"/>
  <c r="E42"/>
  <c r="CV27" i="2"/>
  <c r="D7" i="10"/>
  <c r="D7" i="8"/>
  <c r="C29" i="13"/>
  <c r="ER22" i="2"/>
  <c r="EQ22"/>
  <c r="D95" i="8"/>
  <c r="FA18" i="2" s="1"/>
  <c r="D64" i="6"/>
  <c r="D66" i="5"/>
  <c r="CU27" i="2"/>
  <c r="D81" i="11"/>
  <c r="ER21" i="2" s="1"/>
  <c r="D65" i="9"/>
  <c r="F45" i="17"/>
  <c r="F46"/>
  <c r="F48"/>
  <c r="F49"/>
  <c r="F50"/>
  <c r="F51"/>
  <c r="E45"/>
  <c r="E46"/>
  <c r="E48"/>
  <c r="E49"/>
  <c r="E50"/>
  <c r="E51"/>
  <c r="D17" i="18"/>
  <c r="CV21" i="2"/>
  <c r="E75" i="12"/>
  <c r="F75"/>
  <c r="CU21" i="2"/>
  <c r="CU20"/>
  <c r="C7" i="19"/>
  <c r="C7" i="18"/>
  <c r="C7" i="17"/>
  <c r="C7" i="16"/>
  <c r="C7" i="15"/>
  <c r="C17" i="14"/>
  <c r="C7"/>
  <c r="C7" i="13"/>
  <c r="C7" i="12"/>
  <c r="C7" i="11"/>
  <c r="C7" i="10"/>
  <c r="C7" i="9"/>
  <c r="C7" i="7"/>
  <c r="C7" i="6"/>
  <c r="D12" i="11"/>
  <c r="F40" i="1"/>
  <c r="F39"/>
  <c r="G38"/>
  <c r="F38"/>
  <c r="F34"/>
  <c r="G32"/>
  <c r="D32" s="1"/>
  <c r="F31"/>
  <c r="F6"/>
  <c r="C6" s="1"/>
  <c r="D12" i="6"/>
  <c r="C91" i="9"/>
  <c r="EI27" i="2"/>
  <c r="F78" i="11"/>
  <c r="F79"/>
  <c r="E78"/>
  <c r="E79"/>
  <c r="D91" i="9"/>
  <c r="F87"/>
  <c r="F88"/>
  <c r="F89"/>
  <c r="F90"/>
  <c r="F92"/>
  <c r="E87"/>
  <c r="E88"/>
  <c r="E89"/>
  <c r="E90"/>
  <c r="E92"/>
  <c r="G6" i="1"/>
  <c r="D6" s="1"/>
  <c r="D5" i="19"/>
  <c r="D7"/>
  <c r="D14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F27"/>
  <c r="E28"/>
  <c r="F28"/>
  <c r="C29"/>
  <c r="D29"/>
  <c r="E30"/>
  <c r="F30"/>
  <c r="E32"/>
  <c r="F32"/>
  <c r="E33"/>
  <c r="F33"/>
  <c r="BT29" i="2"/>
  <c r="BU29"/>
  <c r="E35" i="19"/>
  <c r="F35"/>
  <c r="E37"/>
  <c r="F37"/>
  <c r="E40"/>
  <c r="E41"/>
  <c r="F41"/>
  <c r="E42"/>
  <c r="F42"/>
  <c r="E43"/>
  <c r="F43"/>
  <c r="E44"/>
  <c r="F44"/>
  <c r="E45"/>
  <c r="F45"/>
  <c r="F46"/>
  <c r="F47"/>
  <c r="E48"/>
  <c r="F48"/>
  <c r="C54"/>
  <c r="E56"/>
  <c r="F56"/>
  <c r="F57"/>
  <c r="E58"/>
  <c r="F58"/>
  <c r="E59"/>
  <c r="F59"/>
  <c r="E60"/>
  <c r="F60"/>
  <c r="E61"/>
  <c r="F61"/>
  <c r="C62"/>
  <c r="E63"/>
  <c r="F63"/>
  <c r="EI29" i="2"/>
  <c r="E65" i="19"/>
  <c r="F65"/>
  <c r="E66"/>
  <c r="F66"/>
  <c r="E67"/>
  <c r="F67"/>
  <c r="E68"/>
  <c r="F68"/>
  <c r="E71"/>
  <c r="F71"/>
  <c r="E72"/>
  <c r="F72"/>
  <c r="E74"/>
  <c r="F74"/>
  <c r="D75"/>
  <c r="EO29" i="2" s="1"/>
  <c r="E76" i="19"/>
  <c r="F76"/>
  <c r="E77"/>
  <c r="F77"/>
  <c r="E78"/>
  <c r="C79"/>
  <c r="D79"/>
  <c r="ER29" i="2" s="1"/>
  <c r="E80" i="19"/>
  <c r="F80"/>
  <c r="C81"/>
  <c r="ET29" i="2" s="1"/>
  <c r="D81" i="19"/>
  <c r="EU29" i="2" s="1"/>
  <c r="E82" i="19"/>
  <c r="F82"/>
  <c r="E83"/>
  <c r="F83"/>
  <c r="E84"/>
  <c r="F84"/>
  <c r="F85"/>
  <c r="C86"/>
  <c r="D86"/>
  <c r="EX29" i="2" s="1"/>
  <c r="E87" i="19"/>
  <c r="F87"/>
  <c r="E88"/>
  <c r="F88"/>
  <c r="E89"/>
  <c r="E90"/>
  <c r="E91"/>
  <c r="C92"/>
  <c r="D92"/>
  <c r="FA29" i="2" s="1"/>
  <c r="E93" i="19"/>
  <c r="F93"/>
  <c r="E94"/>
  <c r="F94"/>
  <c r="E95"/>
  <c r="F95"/>
  <c r="D5" i="18"/>
  <c r="D7"/>
  <c r="D14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C26"/>
  <c r="E26" s="1"/>
  <c r="E27"/>
  <c r="F27"/>
  <c r="C30"/>
  <c r="D30"/>
  <c r="E31"/>
  <c r="F31"/>
  <c r="C32"/>
  <c r="BK28" i="2" s="1"/>
  <c r="E33" i="18"/>
  <c r="F33"/>
  <c r="E34"/>
  <c r="F34"/>
  <c r="C37"/>
  <c r="BW28" i="2" s="1"/>
  <c r="D37" i="18"/>
  <c r="E38"/>
  <c r="F38"/>
  <c r="E39"/>
  <c r="F39"/>
  <c r="E42"/>
  <c r="F42"/>
  <c r="E43"/>
  <c r="F43"/>
  <c r="E44"/>
  <c r="F44"/>
  <c r="E45"/>
  <c r="F45"/>
  <c r="E46"/>
  <c r="F46"/>
  <c r="E47"/>
  <c r="F47"/>
  <c r="E48"/>
  <c r="F48"/>
  <c r="F49"/>
  <c r="E50"/>
  <c r="F50"/>
  <c r="D57"/>
  <c r="E59"/>
  <c r="F59"/>
  <c r="F60"/>
  <c r="E61"/>
  <c r="F61"/>
  <c r="E62"/>
  <c r="F62"/>
  <c r="E63"/>
  <c r="F63"/>
  <c r="C65"/>
  <c r="E66"/>
  <c r="F66"/>
  <c r="E68"/>
  <c r="F68"/>
  <c r="E69"/>
  <c r="F69"/>
  <c r="E70"/>
  <c r="F70"/>
  <c r="E71"/>
  <c r="F71"/>
  <c r="EL28" i="2"/>
  <c r="E75" i="18"/>
  <c r="F75"/>
  <c r="E76"/>
  <c r="F76"/>
  <c r="C78"/>
  <c r="E79"/>
  <c r="F79"/>
  <c r="E80"/>
  <c r="F80"/>
  <c r="E81"/>
  <c r="F81"/>
  <c r="C82"/>
  <c r="EQ28" i="2" s="1"/>
  <c r="E83" i="18"/>
  <c r="F83"/>
  <c r="C84"/>
  <c r="ET28" i="2" s="1"/>
  <c r="D84" i="18"/>
  <c r="EU28" i="2" s="1"/>
  <c r="E85" i="18"/>
  <c r="F85"/>
  <c r="E86"/>
  <c r="F86"/>
  <c r="E87"/>
  <c r="F87"/>
  <c r="F88"/>
  <c r="D89"/>
  <c r="EX28" i="2" s="1"/>
  <c r="E90" i="18"/>
  <c r="E91"/>
  <c r="F91"/>
  <c r="E92"/>
  <c r="E93"/>
  <c r="E94"/>
  <c r="C95"/>
  <c r="EZ28" i="2" s="1"/>
  <c r="D95" i="18"/>
  <c r="FA28" i="2" s="1"/>
  <c r="E96" i="18"/>
  <c r="F96"/>
  <c r="E97"/>
  <c r="F97"/>
  <c r="E98"/>
  <c r="F98"/>
  <c r="D5" i="17"/>
  <c r="D7"/>
  <c r="D14"/>
  <c r="D17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D31"/>
  <c r="BL27" i="2" s="1"/>
  <c r="C26" i="17"/>
  <c r="E27"/>
  <c r="F27"/>
  <c r="E28"/>
  <c r="F28"/>
  <c r="C29"/>
  <c r="E30"/>
  <c r="F30"/>
  <c r="C31"/>
  <c r="BK27" i="2" s="1"/>
  <c r="E32" i="17"/>
  <c r="F32"/>
  <c r="E33"/>
  <c r="F33"/>
  <c r="C36"/>
  <c r="BW27" i="2" s="1"/>
  <c r="D36" i="17"/>
  <c r="BX27" i="2" s="1"/>
  <c r="E37" i="17"/>
  <c r="F37"/>
  <c r="E38"/>
  <c r="F38"/>
  <c r="F41"/>
  <c r="E43"/>
  <c r="F43"/>
  <c r="E44"/>
  <c r="F44"/>
  <c r="C47"/>
  <c r="D47"/>
  <c r="D58"/>
  <c r="E60"/>
  <c r="F60"/>
  <c r="F61"/>
  <c r="E62"/>
  <c r="F62"/>
  <c r="E63"/>
  <c r="F63"/>
  <c r="E64"/>
  <c r="F64"/>
  <c r="E65"/>
  <c r="F65"/>
  <c r="C66"/>
  <c r="E67"/>
  <c r="F67"/>
  <c r="E69"/>
  <c r="F69"/>
  <c r="E70"/>
  <c r="F70"/>
  <c r="E71"/>
  <c r="F71"/>
  <c r="E72"/>
  <c r="F72"/>
  <c r="D74"/>
  <c r="EL27" i="2" s="1"/>
  <c r="E76" i="17"/>
  <c r="F76"/>
  <c r="E77"/>
  <c r="F77"/>
  <c r="E78"/>
  <c r="F78"/>
  <c r="C79"/>
  <c r="E80"/>
  <c r="F80"/>
  <c r="E81"/>
  <c r="F81"/>
  <c r="E82"/>
  <c r="F82"/>
  <c r="D83"/>
  <c r="C85"/>
  <c r="D85"/>
  <c r="EU27" i="2" s="1"/>
  <c r="E86" i="17"/>
  <c r="F86"/>
  <c r="E87"/>
  <c r="F87"/>
  <c r="E88"/>
  <c r="F88"/>
  <c r="F89"/>
  <c r="D90"/>
  <c r="EX27" i="2" s="1"/>
  <c r="F91" i="17"/>
  <c r="E92"/>
  <c r="F92"/>
  <c r="E93"/>
  <c r="E94"/>
  <c r="E95"/>
  <c r="C96"/>
  <c r="EZ27" i="2" s="1"/>
  <c r="D96" i="17"/>
  <c r="FA27" i="2" s="1"/>
  <c r="E97" i="17"/>
  <c r="F97"/>
  <c r="E98"/>
  <c r="F98"/>
  <c r="E99"/>
  <c r="F99"/>
  <c r="D5" i="16"/>
  <c r="D12"/>
  <c r="D14"/>
  <c r="D17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C26"/>
  <c r="E27"/>
  <c r="F27"/>
  <c r="E28"/>
  <c r="F28"/>
  <c r="C29"/>
  <c r="D29"/>
  <c r="E30"/>
  <c r="F30"/>
  <c r="C31"/>
  <c r="D31"/>
  <c r="BL26" i="2" s="1"/>
  <c r="E32" i="16"/>
  <c r="F32"/>
  <c r="E33"/>
  <c r="F33"/>
  <c r="C37"/>
  <c r="E37" s="1"/>
  <c r="E38"/>
  <c r="F38"/>
  <c r="E41"/>
  <c r="F41"/>
  <c r="E43"/>
  <c r="F43"/>
  <c r="E44"/>
  <c r="F44"/>
  <c r="E45"/>
  <c r="F45"/>
  <c r="F46"/>
  <c r="F47"/>
  <c r="E49"/>
  <c r="F49"/>
  <c r="C55"/>
  <c r="F57"/>
  <c r="F58"/>
  <c r="F59"/>
  <c r="E60"/>
  <c r="F60"/>
  <c r="E61"/>
  <c r="F61"/>
  <c r="E62"/>
  <c r="F62"/>
  <c r="C63"/>
  <c r="E64"/>
  <c r="F64"/>
  <c r="E66"/>
  <c r="F66"/>
  <c r="E67"/>
  <c r="F67"/>
  <c r="E68"/>
  <c r="F68"/>
  <c r="E69"/>
  <c r="F69"/>
  <c r="E73"/>
  <c r="F73"/>
  <c r="E74"/>
  <c r="F74"/>
  <c r="E75"/>
  <c r="F75"/>
  <c r="C76"/>
  <c r="EN26" i="2" s="1"/>
  <c r="E77" i="16"/>
  <c r="F77"/>
  <c r="E78"/>
  <c r="F78"/>
  <c r="E79"/>
  <c r="F79"/>
  <c r="C80"/>
  <c r="EQ26" i="2" s="1"/>
  <c r="D80" i="16"/>
  <c r="ER26" i="2" s="1"/>
  <c r="E81" i="16"/>
  <c r="F81"/>
  <c r="C82"/>
  <c r="ET26" i="2" s="1"/>
  <c r="D82" i="16"/>
  <c r="E83"/>
  <c r="F83"/>
  <c r="E84"/>
  <c r="F84"/>
  <c r="E85"/>
  <c r="F85"/>
  <c r="F86"/>
  <c r="C87"/>
  <c r="EW26" i="2" s="1"/>
  <c r="D87" i="16"/>
  <c r="F88"/>
  <c r="E89"/>
  <c r="F89"/>
  <c r="E90"/>
  <c r="E91"/>
  <c r="E92"/>
  <c r="C93"/>
  <c r="EZ26" i="2" s="1"/>
  <c r="D93" i="16"/>
  <c r="FA26" i="2" s="1"/>
  <c r="E94" i="16"/>
  <c r="F94"/>
  <c r="E95"/>
  <c r="F95"/>
  <c r="E96"/>
  <c r="F96"/>
  <c r="D7" i="15"/>
  <c r="D14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7" s="1"/>
  <c r="E18"/>
  <c r="F18"/>
  <c r="E19"/>
  <c r="F19"/>
  <c r="C20"/>
  <c r="D20"/>
  <c r="E21"/>
  <c r="F21"/>
  <c r="E22"/>
  <c r="F22"/>
  <c r="E23"/>
  <c r="F23"/>
  <c r="E24"/>
  <c r="F24"/>
  <c r="D26"/>
  <c r="C26"/>
  <c r="E27"/>
  <c r="F27"/>
  <c r="E28"/>
  <c r="F28"/>
  <c r="C29"/>
  <c r="BE25" i="2" s="1"/>
  <c r="D29" i="15"/>
  <c r="BF25" i="2" s="1"/>
  <c r="E30" i="15"/>
  <c r="F30"/>
  <c r="C31"/>
  <c r="BK25" i="2" s="1"/>
  <c r="D31" i="15"/>
  <c r="BL25" i="2" s="1"/>
  <c r="E32" i="15"/>
  <c r="F32"/>
  <c r="E33"/>
  <c r="F33"/>
  <c r="C37"/>
  <c r="D37"/>
  <c r="BX25" i="2" s="1"/>
  <c r="E38" i="15"/>
  <c r="F38"/>
  <c r="E39"/>
  <c r="F39"/>
  <c r="F42"/>
  <c r="E43"/>
  <c r="F43"/>
  <c r="E44"/>
  <c r="F44"/>
  <c r="E45"/>
  <c r="F45"/>
  <c r="E46"/>
  <c r="F46"/>
  <c r="E47"/>
  <c r="F47"/>
  <c r="E49"/>
  <c r="F49"/>
  <c r="C56"/>
  <c r="E58"/>
  <c r="F58"/>
  <c r="F59"/>
  <c r="E60"/>
  <c r="F60"/>
  <c r="E61"/>
  <c r="F61"/>
  <c r="E62"/>
  <c r="F62"/>
  <c r="E63"/>
  <c r="F63"/>
  <c r="D64"/>
  <c r="E65"/>
  <c r="F65"/>
  <c r="E67"/>
  <c r="F67"/>
  <c r="E68"/>
  <c r="F68"/>
  <c r="E69"/>
  <c r="F69"/>
  <c r="E70"/>
  <c r="F70"/>
  <c r="D72"/>
  <c r="EL25" i="2" s="1"/>
  <c r="E73" i="15"/>
  <c r="F73"/>
  <c r="E74"/>
  <c r="F74"/>
  <c r="F75"/>
  <c r="E76"/>
  <c r="F76"/>
  <c r="EO25" i="2"/>
  <c r="E78" i="15"/>
  <c r="F78"/>
  <c r="E79"/>
  <c r="F79"/>
  <c r="C81"/>
  <c r="EQ25" i="2" s="1"/>
  <c r="D81" i="15"/>
  <c r="ER25" i="2" s="1"/>
  <c r="E82" i="15"/>
  <c r="F82"/>
  <c r="C83"/>
  <c r="ET25" i="2" s="1"/>
  <c r="D83" i="15"/>
  <c r="C88"/>
  <c r="EW25" i="2" s="1"/>
  <c r="E89" i="15"/>
  <c r="F89"/>
  <c r="E90"/>
  <c r="F90"/>
  <c r="E91"/>
  <c r="E92"/>
  <c r="E93"/>
  <c r="C94"/>
  <c r="EZ25" i="2" s="1"/>
  <c r="D94" i="15"/>
  <c r="FA25" i="2" s="1"/>
  <c r="E95" i="15"/>
  <c r="F95"/>
  <c r="E96"/>
  <c r="F96"/>
  <c r="E97"/>
  <c r="F97"/>
  <c r="D7" i="14"/>
  <c r="D14"/>
  <c r="D17"/>
  <c r="C5"/>
  <c r="E6"/>
  <c r="F6"/>
  <c r="E8"/>
  <c r="F8"/>
  <c r="E9"/>
  <c r="F9"/>
  <c r="E10"/>
  <c r="F10"/>
  <c r="E11"/>
  <c r="F11"/>
  <c r="C12"/>
  <c r="D12"/>
  <c r="E13"/>
  <c r="F13"/>
  <c r="E16"/>
  <c r="F16"/>
  <c r="E18"/>
  <c r="F18"/>
  <c r="E19"/>
  <c r="F19"/>
  <c r="C20"/>
  <c r="E21"/>
  <c r="F21"/>
  <c r="E22"/>
  <c r="F22"/>
  <c r="E23"/>
  <c r="F23"/>
  <c r="E24"/>
  <c r="F24"/>
  <c r="C26"/>
  <c r="D26"/>
  <c r="E27"/>
  <c r="F27"/>
  <c r="E28"/>
  <c r="F28"/>
  <c r="C29"/>
  <c r="D29"/>
  <c r="E30"/>
  <c r="F30"/>
  <c r="C31"/>
  <c r="D31"/>
  <c r="BL24" i="2" s="1"/>
  <c r="E32" i="14"/>
  <c r="F32"/>
  <c r="E33"/>
  <c r="F33"/>
  <c r="C37"/>
  <c r="E37" s="1"/>
  <c r="E35" s="1"/>
  <c r="E34" s="1"/>
  <c r="E38"/>
  <c r="E36" s="1"/>
  <c r="F38"/>
  <c r="F36" s="1"/>
  <c r="E39"/>
  <c r="F39"/>
  <c r="E42"/>
  <c r="F42"/>
  <c r="F44"/>
  <c r="E45"/>
  <c r="F45"/>
  <c r="E46"/>
  <c r="F46"/>
  <c r="E47"/>
  <c r="F47"/>
  <c r="F48"/>
  <c r="E49"/>
  <c r="F49"/>
  <c r="C56"/>
  <c r="D56"/>
  <c r="E58"/>
  <c r="F58"/>
  <c r="F59"/>
  <c r="E60"/>
  <c r="F60"/>
  <c r="E61"/>
  <c r="F61"/>
  <c r="E62"/>
  <c r="F62"/>
  <c r="E63"/>
  <c r="F63"/>
  <c r="C64"/>
  <c r="D64"/>
  <c r="E65"/>
  <c r="F65"/>
  <c r="EH24" i="2"/>
  <c r="E67" i="14"/>
  <c r="F67"/>
  <c r="E68"/>
  <c r="F68"/>
  <c r="E69"/>
  <c r="F69"/>
  <c r="F70"/>
  <c r="D72"/>
  <c r="EL24" i="2" s="1"/>
  <c r="E73" i="14"/>
  <c r="F73"/>
  <c r="E74"/>
  <c r="F74"/>
  <c r="E75"/>
  <c r="E76"/>
  <c r="F76"/>
  <c r="D77"/>
  <c r="EO24" i="2" s="1"/>
  <c r="E79" i="14"/>
  <c r="F79"/>
  <c r="E80"/>
  <c r="F80"/>
  <c r="ER24" i="2"/>
  <c r="E82" i="14"/>
  <c r="F82"/>
  <c r="C83"/>
  <c r="ET24" i="2" s="1"/>
  <c r="D83" i="14"/>
  <c r="EU24" i="2" s="1"/>
  <c r="E84" i="14"/>
  <c r="F84"/>
  <c r="E85"/>
  <c r="F85"/>
  <c r="E86"/>
  <c r="F86"/>
  <c r="F87"/>
  <c r="C88"/>
  <c r="EW24" i="2" s="1"/>
  <c r="E89" i="14"/>
  <c r="F89"/>
  <c r="E90"/>
  <c r="F90"/>
  <c r="E91"/>
  <c r="E92"/>
  <c r="E93"/>
  <c r="C94"/>
  <c r="D94"/>
  <c r="FA24" i="2" s="1"/>
  <c r="E95" i="14"/>
  <c r="F95"/>
  <c r="E96"/>
  <c r="F96"/>
  <c r="E97"/>
  <c r="F97"/>
  <c r="D17" i="13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F17" s="1"/>
  <c r="E18"/>
  <c r="F18"/>
  <c r="E19"/>
  <c r="F19"/>
  <c r="E20"/>
  <c r="F20"/>
  <c r="E21"/>
  <c r="F21"/>
  <c r="E22"/>
  <c r="F22"/>
  <c r="C24"/>
  <c r="E25"/>
  <c r="F25"/>
  <c r="E26"/>
  <c r="F26"/>
  <c r="C27"/>
  <c r="BE23" i="2" s="1"/>
  <c r="D27" i="13"/>
  <c r="E28"/>
  <c r="F28"/>
  <c r="D29"/>
  <c r="E30"/>
  <c r="F30"/>
  <c r="E31"/>
  <c r="F31"/>
  <c r="C33"/>
  <c r="BW23" i="2" s="1"/>
  <c r="D33" i="13"/>
  <c r="E34"/>
  <c r="F34"/>
  <c r="E35"/>
  <c r="F35"/>
  <c r="E38"/>
  <c r="F38"/>
  <c r="F41"/>
  <c r="E42"/>
  <c r="F42"/>
  <c r="E43"/>
  <c r="F43"/>
  <c r="E44"/>
  <c r="F44"/>
  <c r="F45"/>
  <c r="E46"/>
  <c r="F46"/>
  <c r="C53"/>
  <c r="E55"/>
  <c r="F55"/>
  <c r="F56"/>
  <c r="E57"/>
  <c r="F57"/>
  <c r="E58"/>
  <c r="F58"/>
  <c r="E59"/>
  <c r="F59"/>
  <c r="E60"/>
  <c r="F60"/>
  <c r="C61"/>
  <c r="E62"/>
  <c r="F62"/>
  <c r="EH23" i="2"/>
  <c r="EI23"/>
  <c r="E64" i="13"/>
  <c r="F64"/>
  <c r="E65"/>
  <c r="F65"/>
  <c r="E66"/>
  <c r="F66"/>
  <c r="E67"/>
  <c r="F67"/>
  <c r="C69"/>
  <c r="E71"/>
  <c r="F71"/>
  <c r="E72"/>
  <c r="F72"/>
  <c r="E73"/>
  <c r="F73"/>
  <c r="E75"/>
  <c r="F75"/>
  <c r="E76"/>
  <c r="F76"/>
  <c r="E77"/>
  <c r="F77"/>
  <c r="E79"/>
  <c r="C80"/>
  <c r="ET23" i="2" s="1"/>
  <c r="D80" i="13"/>
  <c r="E81"/>
  <c r="F81"/>
  <c r="E82"/>
  <c r="F82"/>
  <c r="E83"/>
  <c r="F83"/>
  <c r="F84"/>
  <c r="C85"/>
  <c r="EW23" i="2" s="1"/>
  <c r="D85" i="13"/>
  <c r="EX23" i="2" s="1"/>
  <c r="E86" i="13"/>
  <c r="F86"/>
  <c r="E87"/>
  <c r="F87"/>
  <c r="E88"/>
  <c r="E89"/>
  <c r="E90"/>
  <c r="C91"/>
  <c r="EZ23" i="2" s="1"/>
  <c r="D91" i="13"/>
  <c r="FA23" i="2" s="1"/>
  <c r="E92" i="13"/>
  <c r="F92"/>
  <c r="E93"/>
  <c r="F93"/>
  <c r="E94"/>
  <c r="F94"/>
  <c r="D5" i="12"/>
  <c r="D7"/>
  <c r="D12"/>
  <c r="D14"/>
  <c r="C5"/>
  <c r="E6"/>
  <c r="F6"/>
  <c r="E8"/>
  <c r="F8"/>
  <c r="F9"/>
  <c r="E10"/>
  <c r="F10"/>
  <c r="E11"/>
  <c r="F11"/>
  <c r="C12"/>
  <c r="E13"/>
  <c r="F13"/>
  <c r="E15"/>
  <c r="F15"/>
  <c r="E16"/>
  <c r="F16"/>
  <c r="C17"/>
  <c r="E18"/>
  <c r="F18"/>
  <c r="E19"/>
  <c r="F19"/>
  <c r="E21"/>
  <c r="F21"/>
  <c r="E22"/>
  <c r="F22"/>
  <c r="E23"/>
  <c r="F23"/>
  <c r="E24"/>
  <c r="F24"/>
  <c r="D26"/>
  <c r="C26"/>
  <c r="E27"/>
  <c r="F27"/>
  <c r="E28"/>
  <c r="F28"/>
  <c r="BE22" i="2"/>
  <c r="E30" i="12"/>
  <c r="F30"/>
  <c r="C32"/>
  <c r="D32"/>
  <c r="BL22" i="2" s="1"/>
  <c r="E33" i="12"/>
  <c r="F33"/>
  <c r="E34"/>
  <c r="F34"/>
  <c r="C37"/>
  <c r="BW22" i="2" s="1"/>
  <c r="E38" i="12"/>
  <c r="F38"/>
  <c r="E39"/>
  <c r="F39"/>
  <c r="E42"/>
  <c r="F42"/>
  <c r="E43"/>
  <c r="F43"/>
  <c r="E44"/>
  <c r="F44"/>
  <c r="E45"/>
  <c r="F45"/>
  <c r="E46"/>
  <c r="F46"/>
  <c r="E47"/>
  <c r="F47"/>
  <c r="E50"/>
  <c r="F50"/>
  <c r="F59"/>
  <c r="E60"/>
  <c r="F60"/>
  <c r="E61"/>
  <c r="F61"/>
  <c r="E62"/>
  <c r="F62"/>
  <c r="E63"/>
  <c r="F63"/>
  <c r="C64"/>
  <c r="E65"/>
  <c r="F65"/>
  <c r="EH22" i="2"/>
  <c r="EI22"/>
  <c r="E67" i="12"/>
  <c r="F67"/>
  <c r="E68"/>
  <c r="F68"/>
  <c r="E69"/>
  <c r="F69"/>
  <c r="E70"/>
  <c r="F70"/>
  <c r="D72"/>
  <c r="EL22" i="2" s="1"/>
  <c r="F73" i="12"/>
  <c r="E74"/>
  <c r="F74"/>
  <c r="F76"/>
  <c r="F77"/>
  <c r="C78"/>
  <c r="EN22" i="2" s="1"/>
  <c r="E79" i="12"/>
  <c r="F79"/>
  <c r="E80"/>
  <c r="F80"/>
  <c r="E81"/>
  <c r="F81"/>
  <c r="E83"/>
  <c r="F83"/>
  <c r="C84"/>
  <c r="ET22" i="2" s="1"/>
  <c r="D84" i="12"/>
  <c r="EU22" i="2" s="1"/>
  <c r="E85" i="12"/>
  <c r="F85"/>
  <c r="E86"/>
  <c r="F86"/>
  <c r="E87"/>
  <c r="F87"/>
  <c r="F88"/>
  <c r="E89"/>
  <c r="F89"/>
  <c r="E90"/>
  <c r="F90"/>
  <c r="E91"/>
  <c r="E92"/>
  <c r="E93"/>
  <c r="E94"/>
  <c r="F94"/>
  <c r="E95"/>
  <c r="F95"/>
  <c r="E97"/>
  <c r="F97"/>
  <c r="D5" i="11"/>
  <c r="D7"/>
  <c r="D17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E18"/>
  <c r="F18"/>
  <c r="E19"/>
  <c r="F19"/>
  <c r="C20"/>
  <c r="D20"/>
  <c r="AQ21" i="2" s="1"/>
  <c r="E21" i="11"/>
  <c r="F21"/>
  <c r="E22"/>
  <c r="F22"/>
  <c r="E23"/>
  <c r="F23"/>
  <c r="E24"/>
  <c r="F24"/>
  <c r="D36"/>
  <c r="BX21" i="2" s="1"/>
  <c r="E27" i="11"/>
  <c r="F27"/>
  <c r="E28"/>
  <c r="F28"/>
  <c r="C29"/>
  <c r="D29"/>
  <c r="E30"/>
  <c r="F30"/>
  <c r="C31"/>
  <c r="BK21" i="2" s="1"/>
  <c r="D31" i="11"/>
  <c r="BL21" i="2" s="1"/>
  <c r="E32" i="11"/>
  <c r="F32"/>
  <c r="F33"/>
  <c r="C36"/>
  <c r="E38"/>
  <c r="F38"/>
  <c r="E41"/>
  <c r="F41"/>
  <c r="E43"/>
  <c r="F43"/>
  <c r="E44"/>
  <c r="F44"/>
  <c r="E45"/>
  <c r="F45"/>
  <c r="E46"/>
  <c r="F46"/>
  <c r="F47"/>
  <c r="E48"/>
  <c r="F48"/>
  <c r="C56"/>
  <c r="E58"/>
  <c r="F58"/>
  <c r="F59"/>
  <c r="E60"/>
  <c r="F60"/>
  <c r="E61"/>
  <c r="F61"/>
  <c r="E62"/>
  <c r="F62"/>
  <c r="E63"/>
  <c r="F63"/>
  <c r="C64"/>
  <c r="F65"/>
  <c r="EH21" i="2"/>
  <c r="E67" i="11"/>
  <c r="F67"/>
  <c r="E68"/>
  <c r="F68"/>
  <c r="E69"/>
  <c r="F69"/>
  <c r="E70"/>
  <c r="F70"/>
  <c r="D72"/>
  <c r="EL21" i="2" s="1"/>
  <c r="E74" i="11"/>
  <c r="F74"/>
  <c r="E76"/>
  <c r="F76"/>
  <c r="C77"/>
  <c r="EN21" i="2" s="1"/>
  <c r="D77" i="11"/>
  <c r="E80"/>
  <c r="F80"/>
  <c r="F82"/>
  <c r="C83"/>
  <c r="ET21" i="2" s="1"/>
  <c r="D83" i="11"/>
  <c r="E84"/>
  <c r="F84"/>
  <c r="E85"/>
  <c r="F85"/>
  <c r="E86"/>
  <c r="F86"/>
  <c r="F87"/>
  <c r="C88"/>
  <c r="EW21" i="2" s="1"/>
  <c r="D88" i="11"/>
  <c r="EX21" i="2" s="1"/>
  <c r="E89" i="11"/>
  <c r="F89"/>
  <c r="E90"/>
  <c r="F90"/>
  <c r="E91"/>
  <c r="E92"/>
  <c r="E93"/>
  <c r="C94"/>
  <c r="EZ21" i="2" s="1"/>
  <c r="D94" i="11"/>
  <c r="FA21" i="2" s="1"/>
  <c r="E95" i="11"/>
  <c r="F95"/>
  <c r="E96"/>
  <c r="F96"/>
  <c r="E97"/>
  <c r="F97"/>
  <c r="C5" i="10"/>
  <c r="D5"/>
  <c r="E6"/>
  <c r="F6"/>
  <c r="E8"/>
  <c r="F8"/>
  <c r="E9"/>
  <c r="F9"/>
  <c r="E10"/>
  <c r="F10"/>
  <c r="E11"/>
  <c r="F11"/>
  <c r="C12"/>
  <c r="D12"/>
  <c r="E13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C26"/>
  <c r="E27"/>
  <c r="F27"/>
  <c r="E28"/>
  <c r="F28"/>
  <c r="C30"/>
  <c r="D30"/>
  <c r="E31"/>
  <c r="F31"/>
  <c r="C32"/>
  <c r="D32"/>
  <c r="BL20" i="2" s="1"/>
  <c r="E33" i="10"/>
  <c r="F33"/>
  <c r="E34"/>
  <c r="F34"/>
  <c r="C37"/>
  <c r="BW20" i="2" s="1"/>
  <c r="D37" i="10"/>
  <c r="BX20" i="2" s="1"/>
  <c r="E38" i="10"/>
  <c r="F38"/>
  <c r="E39"/>
  <c r="F39"/>
  <c r="E42"/>
  <c r="E44"/>
  <c r="F44"/>
  <c r="E46"/>
  <c r="F46"/>
  <c r="E47"/>
  <c r="F47"/>
  <c r="E48"/>
  <c r="F48"/>
  <c r="E49"/>
  <c r="F49"/>
  <c r="F50"/>
  <c r="E51"/>
  <c r="F51"/>
  <c r="C57"/>
  <c r="D57"/>
  <c r="E59"/>
  <c r="F59"/>
  <c r="F60"/>
  <c r="E61"/>
  <c r="F61"/>
  <c r="E62"/>
  <c r="F62"/>
  <c r="E63"/>
  <c r="F63"/>
  <c r="E64"/>
  <c r="F64"/>
  <c r="C65"/>
  <c r="E66"/>
  <c r="F66"/>
  <c r="EH20" i="2"/>
  <c r="EI20"/>
  <c r="E68" i="10"/>
  <c r="F68"/>
  <c r="E69"/>
  <c r="F69"/>
  <c r="E70"/>
  <c r="F70"/>
  <c r="E71"/>
  <c r="F71"/>
  <c r="D73"/>
  <c r="E74"/>
  <c r="F74"/>
  <c r="E75"/>
  <c r="E76"/>
  <c r="F76"/>
  <c r="E77"/>
  <c r="F77"/>
  <c r="C78"/>
  <c r="EN20" i="2" s="1"/>
  <c r="D78" i="10"/>
  <c r="E79"/>
  <c r="F79"/>
  <c r="E80"/>
  <c r="F80"/>
  <c r="E81"/>
  <c r="F81"/>
  <c r="E82"/>
  <c r="F82"/>
  <c r="C83"/>
  <c r="D83"/>
  <c r="ER20" i="2" s="1"/>
  <c r="E84" i="10"/>
  <c r="F84"/>
  <c r="C85"/>
  <c r="ET20" i="2" s="1"/>
  <c r="D85" i="10"/>
  <c r="EU20" i="2" s="1"/>
  <c r="E86" i="10"/>
  <c r="F86"/>
  <c r="E87"/>
  <c r="F87"/>
  <c r="E88"/>
  <c r="F88"/>
  <c r="F89"/>
  <c r="C90"/>
  <c r="EW20" i="2" s="1"/>
  <c r="D90" i="10"/>
  <c r="EX20" i="2" s="1"/>
  <c r="E91" i="10"/>
  <c r="F91"/>
  <c r="E92"/>
  <c r="F92"/>
  <c r="E93"/>
  <c r="E94"/>
  <c r="E95"/>
  <c r="C96"/>
  <c r="EZ20" i="2" s="1"/>
  <c r="D96" i="10"/>
  <c r="E97"/>
  <c r="F97"/>
  <c r="E98"/>
  <c r="F98"/>
  <c r="E99"/>
  <c r="F99"/>
  <c r="C5" i="9"/>
  <c r="E6"/>
  <c r="F6"/>
  <c r="D7"/>
  <c r="E8"/>
  <c r="F8"/>
  <c r="E9"/>
  <c r="F9"/>
  <c r="E10"/>
  <c r="F10"/>
  <c r="E11"/>
  <c r="F11"/>
  <c r="C12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C26"/>
  <c r="D26"/>
  <c r="E27"/>
  <c r="F27"/>
  <c r="E28"/>
  <c r="F28"/>
  <c r="C29"/>
  <c r="D29"/>
  <c r="E30"/>
  <c r="F30"/>
  <c r="C31"/>
  <c r="BK19" i="2" s="1"/>
  <c r="D31" i="9"/>
  <c r="BL19" i="2" s="1"/>
  <c r="E32" i="9"/>
  <c r="F32"/>
  <c r="E33"/>
  <c r="F33"/>
  <c r="C36"/>
  <c r="BW19" i="2" s="1"/>
  <c r="D36" i="9"/>
  <c r="BX19" i="2" s="1"/>
  <c r="E37" i="9"/>
  <c r="F37"/>
  <c r="E38"/>
  <c r="F38"/>
  <c r="E41"/>
  <c r="F41"/>
  <c r="E43"/>
  <c r="F43"/>
  <c r="E45"/>
  <c r="F45"/>
  <c r="E46"/>
  <c r="F46"/>
  <c r="E48"/>
  <c r="F48"/>
  <c r="F49"/>
  <c r="E50"/>
  <c r="F50"/>
  <c r="C57"/>
  <c r="E59"/>
  <c r="F59"/>
  <c r="F60"/>
  <c r="E61"/>
  <c r="F61"/>
  <c r="E62"/>
  <c r="F62"/>
  <c r="E63"/>
  <c r="F63"/>
  <c r="E64"/>
  <c r="F64"/>
  <c r="C65"/>
  <c r="E66"/>
  <c r="F66"/>
  <c r="EH19" i="2"/>
  <c r="E68" i="9"/>
  <c r="F68"/>
  <c r="E69"/>
  <c r="F69"/>
  <c r="E70"/>
  <c r="F70"/>
  <c r="E71"/>
  <c r="F71"/>
  <c r="C73"/>
  <c r="E74"/>
  <c r="F74"/>
  <c r="E75"/>
  <c r="F75"/>
  <c r="E77"/>
  <c r="F77"/>
  <c r="C78"/>
  <c r="D78"/>
  <c r="EO19" i="2" s="1"/>
  <c r="E79" i="9"/>
  <c r="F79"/>
  <c r="E80"/>
  <c r="F80"/>
  <c r="F81"/>
  <c r="E82"/>
  <c r="F82"/>
  <c r="C83"/>
  <c r="EQ19" i="2" s="1"/>
  <c r="E84" i="9"/>
  <c r="F84"/>
  <c r="E85"/>
  <c r="F85"/>
  <c r="C86"/>
  <c r="D86"/>
  <c r="C93"/>
  <c r="D93"/>
  <c r="EX19" i="2" s="1"/>
  <c r="E94" i="9"/>
  <c r="F94"/>
  <c r="E95"/>
  <c r="F95"/>
  <c r="E96"/>
  <c r="E97"/>
  <c r="E98"/>
  <c r="C99"/>
  <c r="EZ19" i="2" s="1"/>
  <c r="D99" i="9"/>
  <c r="FA19" i="2" s="1"/>
  <c r="E100" i="9"/>
  <c r="F100"/>
  <c r="E101"/>
  <c r="F101"/>
  <c r="E102"/>
  <c r="F102"/>
  <c r="C5" i="8"/>
  <c r="E6"/>
  <c r="F6"/>
  <c r="E8"/>
  <c r="F8"/>
  <c r="E9"/>
  <c r="F9"/>
  <c r="E10"/>
  <c r="F10"/>
  <c r="E11"/>
  <c r="F11"/>
  <c r="C12"/>
  <c r="D12"/>
  <c r="E13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D26"/>
  <c r="E27"/>
  <c r="F27"/>
  <c r="E28"/>
  <c r="F28"/>
  <c r="C29"/>
  <c r="D29"/>
  <c r="BF18" i="2" s="1"/>
  <c r="E30" i="8"/>
  <c r="F30"/>
  <c r="C31"/>
  <c r="D31"/>
  <c r="BL18" i="2" s="1"/>
  <c r="E32" i="8"/>
  <c r="F32"/>
  <c r="E33"/>
  <c r="BM18" i="2" s="1"/>
  <c r="F33" i="8"/>
  <c r="BN18" i="2" s="1"/>
  <c r="BN31" s="1"/>
  <c r="D34" i="8"/>
  <c r="BU18" i="2" s="1"/>
  <c r="E35" i="8"/>
  <c r="F35"/>
  <c r="C36"/>
  <c r="F37"/>
  <c r="F38"/>
  <c r="E41"/>
  <c r="F41"/>
  <c r="E43"/>
  <c r="F43"/>
  <c r="E45"/>
  <c r="F45"/>
  <c r="E46"/>
  <c r="F46"/>
  <c r="C56"/>
  <c r="D56"/>
  <c r="E58"/>
  <c r="F58"/>
  <c r="F59"/>
  <c r="E60"/>
  <c r="F60"/>
  <c r="E61"/>
  <c r="F61"/>
  <c r="E62"/>
  <c r="F62"/>
  <c r="E63"/>
  <c r="F63"/>
  <c r="C64"/>
  <c r="EE18" i="2" s="1"/>
  <c r="D64" i="8"/>
  <c r="EF18" i="2" s="1"/>
  <c r="E65" i="8"/>
  <c r="F65"/>
  <c r="E67"/>
  <c r="F67"/>
  <c r="E68"/>
  <c r="F68"/>
  <c r="E69"/>
  <c r="F69"/>
  <c r="E70"/>
  <c r="F70"/>
  <c r="D72"/>
  <c r="EL18" i="2" s="1"/>
  <c r="E73" i="8"/>
  <c r="F73"/>
  <c r="F74"/>
  <c r="E75"/>
  <c r="F75"/>
  <c r="E76"/>
  <c r="F76"/>
  <c r="D77"/>
  <c r="EO18" i="2" s="1"/>
  <c r="E78" i="8"/>
  <c r="F78"/>
  <c r="E79"/>
  <c r="F79"/>
  <c r="E82"/>
  <c r="F82"/>
  <c r="C84"/>
  <c r="ET18" i="2" s="1"/>
  <c r="D84" i="8"/>
  <c r="E85"/>
  <c r="F85"/>
  <c r="E86"/>
  <c r="F86"/>
  <c r="E87"/>
  <c r="F87"/>
  <c r="F88"/>
  <c r="C89"/>
  <c r="EW18" i="2" s="1"/>
  <c r="D89" i="8"/>
  <c r="EX18" i="2" s="1"/>
  <c r="E90" i="8"/>
  <c r="F90"/>
  <c r="E91"/>
  <c r="F91"/>
  <c r="E92"/>
  <c r="E93"/>
  <c r="E94"/>
  <c r="C95"/>
  <c r="EZ18" i="2" s="1"/>
  <c r="E96" i="8"/>
  <c r="F96"/>
  <c r="E97"/>
  <c r="F97"/>
  <c r="C5" i="7"/>
  <c r="D5"/>
  <c r="E6"/>
  <c r="F6"/>
  <c r="E8"/>
  <c r="F8"/>
  <c r="E9"/>
  <c r="F9"/>
  <c r="E10"/>
  <c r="F10"/>
  <c r="E11"/>
  <c r="F11"/>
  <c r="C12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C26"/>
  <c r="E27"/>
  <c r="F27"/>
  <c r="E28"/>
  <c r="F28"/>
  <c r="C29"/>
  <c r="D29"/>
  <c r="E30"/>
  <c r="F30"/>
  <c r="C36"/>
  <c r="E38"/>
  <c r="F38"/>
  <c r="E41"/>
  <c r="F41"/>
  <c r="E43"/>
  <c r="F43"/>
  <c r="E45"/>
  <c r="F45"/>
  <c r="E46"/>
  <c r="F46"/>
  <c r="E47"/>
  <c r="F47"/>
  <c r="F48"/>
  <c r="E49"/>
  <c r="F49"/>
  <c r="E57"/>
  <c r="F57"/>
  <c r="F58"/>
  <c r="E59"/>
  <c r="F59"/>
  <c r="E60"/>
  <c r="F60"/>
  <c r="E61"/>
  <c r="F61"/>
  <c r="E62"/>
  <c r="F62"/>
  <c r="C63"/>
  <c r="E64"/>
  <c r="F64"/>
  <c r="E66"/>
  <c r="F66"/>
  <c r="E67"/>
  <c r="F67"/>
  <c r="E68"/>
  <c r="F68"/>
  <c r="E69"/>
  <c r="F69"/>
  <c r="E72"/>
  <c r="F72"/>
  <c r="E74"/>
  <c r="F74"/>
  <c r="E75"/>
  <c r="F75"/>
  <c r="E77"/>
  <c r="F77"/>
  <c r="E78"/>
  <c r="F78"/>
  <c r="E79"/>
  <c r="C80"/>
  <c r="E81"/>
  <c r="F81"/>
  <c r="C82"/>
  <c r="E83"/>
  <c r="F83"/>
  <c r="E84"/>
  <c r="F84"/>
  <c r="E85"/>
  <c r="F85"/>
  <c r="F86"/>
  <c r="C87"/>
  <c r="EW17" i="2" s="1"/>
  <c r="E88" i="7"/>
  <c r="F88"/>
  <c r="E89"/>
  <c r="F89"/>
  <c r="E90"/>
  <c r="E91"/>
  <c r="E92"/>
  <c r="C93"/>
  <c r="EZ17" i="2" s="1"/>
  <c r="D93" i="7"/>
  <c r="E94"/>
  <c r="F94"/>
  <c r="E95"/>
  <c r="F95"/>
  <c r="E96"/>
  <c r="F96"/>
  <c r="C5" i="6"/>
  <c r="E6"/>
  <c r="F6"/>
  <c r="D7"/>
  <c r="E8"/>
  <c r="F8"/>
  <c r="E9"/>
  <c r="F9"/>
  <c r="E10"/>
  <c r="F10"/>
  <c r="E11"/>
  <c r="F11"/>
  <c r="C12"/>
  <c r="E13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E27"/>
  <c r="F27"/>
  <c r="E28"/>
  <c r="F28"/>
  <c r="E29"/>
  <c r="F29"/>
  <c r="C30"/>
  <c r="BE16" i="2" s="1"/>
  <c r="BF16"/>
  <c r="E31" i="6"/>
  <c r="F31"/>
  <c r="D33"/>
  <c r="BL16" i="2" s="1"/>
  <c r="E34" i="6"/>
  <c r="F34"/>
  <c r="E35"/>
  <c r="F35"/>
  <c r="E38"/>
  <c r="F38"/>
  <c r="BX16" i="2"/>
  <c r="E40" i="6"/>
  <c r="F42"/>
  <c r="E43"/>
  <c r="F43"/>
  <c r="E44"/>
  <c r="F44"/>
  <c r="E45"/>
  <c r="F45"/>
  <c r="E48"/>
  <c r="F48"/>
  <c r="E49"/>
  <c r="F49"/>
  <c r="F50"/>
  <c r="C56"/>
  <c r="D56"/>
  <c r="E58"/>
  <c r="F58"/>
  <c r="F59"/>
  <c r="E60"/>
  <c r="F60"/>
  <c r="E61"/>
  <c r="F61"/>
  <c r="E62"/>
  <c r="F62"/>
  <c r="E63"/>
  <c r="F63"/>
  <c r="C64"/>
  <c r="E65"/>
  <c r="F65"/>
  <c r="EH16" i="2"/>
  <c r="E67" i="6"/>
  <c r="F67"/>
  <c r="E68"/>
  <c r="F68"/>
  <c r="E69"/>
  <c r="F69"/>
  <c r="E70"/>
  <c r="F70"/>
  <c r="D72"/>
  <c r="EL16" i="2" s="1"/>
  <c r="E73" i="6"/>
  <c r="F73"/>
  <c r="E74"/>
  <c r="F74"/>
  <c r="E76"/>
  <c r="F76"/>
  <c r="C79"/>
  <c r="D79"/>
  <c r="EO16" i="2" s="1"/>
  <c r="E80" i="6"/>
  <c r="F80"/>
  <c r="E81"/>
  <c r="F81"/>
  <c r="E82"/>
  <c r="F82"/>
  <c r="C83"/>
  <c r="EQ16" i="2" s="1"/>
  <c r="D83" i="6"/>
  <c r="ER16" i="2" s="1"/>
  <c r="E84" i="6"/>
  <c r="F84"/>
  <c r="C85"/>
  <c r="ET16" i="2" s="1"/>
  <c r="D85" i="6"/>
  <c r="EU16" i="2" s="1"/>
  <c r="E86" i="6"/>
  <c r="F86"/>
  <c r="E87"/>
  <c r="F87"/>
  <c r="E88"/>
  <c r="F88"/>
  <c r="F89"/>
  <c r="C90"/>
  <c r="EW16" i="2" s="1"/>
  <c r="D90" i="6"/>
  <c r="EX16" i="2" s="1"/>
  <c r="E91" i="6"/>
  <c r="F91"/>
  <c r="E92"/>
  <c r="F92"/>
  <c r="E93"/>
  <c r="E94"/>
  <c r="E95"/>
  <c r="C96"/>
  <c r="D96"/>
  <c r="FA16" i="2" s="1"/>
  <c r="E97" i="6"/>
  <c r="F97"/>
  <c r="E98"/>
  <c r="F98"/>
  <c r="E99"/>
  <c r="F99"/>
  <c r="E6" i="5"/>
  <c r="F6"/>
  <c r="E8"/>
  <c r="F8"/>
  <c r="E9"/>
  <c r="F9"/>
  <c r="E10"/>
  <c r="F10"/>
  <c r="E11"/>
  <c r="F11"/>
  <c r="C12"/>
  <c r="E13"/>
  <c r="F13"/>
  <c r="C14"/>
  <c r="D14"/>
  <c r="F15"/>
  <c r="F16"/>
  <c r="C17"/>
  <c r="E18"/>
  <c r="F18"/>
  <c r="E19"/>
  <c r="F19"/>
  <c r="C20"/>
  <c r="D20"/>
  <c r="E21"/>
  <c r="F21"/>
  <c r="E22"/>
  <c r="F22"/>
  <c r="E23"/>
  <c r="F23"/>
  <c r="E24"/>
  <c r="F24"/>
  <c r="E27"/>
  <c r="F27"/>
  <c r="F29"/>
  <c r="C30"/>
  <c r="F31"/>
  <c r="C33"/>
  <c r="BK15" i="2" s="1"/>
  <c r="E34" i="5"/>
  <c r="E35"/>
  <c r="F35"/>
  <c r="C36"/>
  <c r="BQ15" i="2" s="1"/>
  <c r="D36" i="5"/>
  <c r="BR15" i="2" s="1"/>
  <c r="E37" i="5"/>
  <c r="F37"/>
  <c r="C38"/>
  <c r="BW15" i="2" s="1"/>
  <c r="D38" i="5"/>
  <c r="E39"/>
  <c r="F39"/>
  <c r="E40"/>
  <c r="F40"/>
  <c r="E43"/>
  <c r="F43"/>
  <c r="E44"/>
  <c r="F44"/>
  <c r="E45"/>
  <c r="F45"/>
  <c r="E47"/>
  <c r="F47"/>
  <c r="E50"/>
  <c r="F50"/>
  <c r="F51"/>
  <c r="E52"/>
  <c r="F52"/>
  <c r="C58"/>
  <c r="D58"/>
  <c r="E60"/>
  <c r="F60"/>
  <c r="F61"/>
  <c r="F62"/>
  <c r="F63"/>
  <c r="E64"/>
  <c r="F64"/>
  <c r="E65"/>
  <c r="F65"/>
  <c r="E67"/>
  <c r="F67"/>
  <c r="F68"/>
  <c r="E69"/>
  <c r="F69"/>
  <c r="E70"/>
  <c r="F70"/>
  <c r="E71"/>
  <c r="F71"/>
  <c r="D74"/>
  <c r="EL15" i="2" s="1"/>
  <c r="E75" i="5"/>
  <c r="F75"/>
  <c r="E76"/>
  <c r="F76"/>
  <c r="E77"/>
  <c r="E78"/>
  <c r="F78"/>
  <c r="C79"/>
  <c r="D79"/>
  <c r="EO15" i="2" s="1"/>
  <c r="E80" i="5"/>
  <c r="F80"/>
  <c r="E81"/>
  <c r="F81"/>
  <c r="E82"/>
  <c r="E83"/>
  <c r="F83"/>
  <c r="C84"/>
  <c r="EQ15" i="2" s="1"/>
  <c r="D84" i="5"/>
  <c r="E85"/>
  <c r="F85"/>
  <c r="E86"/>
  <c r="F86"/>
  <c r="C87"/>
  <c r="ET15" i="2" s="1"/>
  <c r="D87" i="5"/>
  <c r="EU15" i="2" s="1"/>
  <c r="E88" i="5"/>
  <c r="F88"/>
  <c r="E89"/>
  <c r="F89"/>
  <c r="E90"/>
  <c r="F90"/>
  <c r="E91"/>
  <c r="F91"/>
  <c r="C92"/>
  <c r="EW15" i="2" s="1"/>
  <c r="D92" i="5"/>
  <c r="EX15" i="2" s="1"/>
  <c r="E93" i="5"/>
  <c r="F93"/>
  <c r="E94"/>
  <c r="F94"/>
  <c r="E95"/>
  <c r="E96"/>
  <c r="E97"/>
  <c r="E98"/>
  <c r="F98"/>
  <c r="E99"/>
  <c r="F99"/>
  <c r="E100"/>
  <c r="F100"/>
  <c r="E101"/>
  <c r="F101"/>
  <c r="C5" i="4"/>
  <c r="E6"/>
  <c r="F6"/>
  <c r="E8"/>
  <c r="F8"/>
  <c r="E9"/>
  <c r="F9"/>
  <c r="E10"/>
  <c r="F10"/>
  <c r="E11"/>
  <c r="F11"/>
  <c r="E13"/>
  <c r="F13"/>
  <c r="E15"/>
  <c r="F15"/>
  <c r="E16"/>
  <c r="F16"/>
  <c r="E18"/>
  <c r="F18"/>
  <c r="E19"/>
  <c r="F19"/>
  <c r="E21"/>
  <c r="F21"/>
  <c r="E22"/>
  <c r="F22"/>
  <c r="E23"/>
  <c r="F23"/>
  <c r="E24"/>
  <c r="F24"/>
  <c r="E27"/>
  <c r="F27"/>
  <c r="E28"/>
  <c r="F28"/>
  <c r="BE14" i="2"/>
  <c r="BF14"/>
  <c r="E30" i="4"/>
  <c r="F30"/>
  <c r="E32"/>
  <c r="F32"/>
  <c r="E33"/>
  <c r="F33"/>
  <c r="E34"/>
  <c r="E35"/>
  <c r="F35"/>
  <c r="E36"/>
  <c r="F36"/>
  <c r="E39"/>
  <c r="E40"/>
  <c r="F40"/>
  <c r="E41"/>
  <c r="F41"/>
  <c r="E42"/>
  <c r="F42"/>
  <c r="E43"/>
  <c r="F43"/>
  <c r="E44"/>
  <c r="F44"/>
  <c r="F45"/>
  <c r="E46"/>
  <c r="F46"/>
  <c r="E54"/>
  <c r="F54"/>
  <c r="F55"/>
  <c r="E56"/>
  <c r="F56"/>
  <c r="E57"/>
  <c r="F57"/>
  <c r="E58"/>
  <c r="F58"/>
  <c r="E59"/>
  <c r="F59"/>
  <c r="E61"/>
  <c r="F61"/>
  <c r="E63"/>
  <c r="F63"/>
  <c r="E64"/>
  <c r="F64"/>
  <c r="E65"/>
  <c r="F65"/>
  <c r="E66"/>
  <c r="F66"/>
  <c r="E70"/>
  <c r="F70"/>
  <c r="E71"/>
  <c r="F71"/>
  <c r="E72"/>
  <c r="F72"/>
  <c r="E74"/>
  <c r="F74"/>
  <c r="E75"/>
  <c r="F75"/>
  <c r="E76"/>
  <c r="F76"/>
  <c r="E78"/>
  <c r="F78"/>
  <c r="E79"/>
  <c r="F79"/>
  <c r="E80"/>
  <c r="F80"/>
  <c r="E81"/>
  <c r="F81"/>
  <c r="E82"/>
  <c r="F82"/>
  <c r="F83"/>
  <c r="F85"/>
  <c r="E86"/>
  <c r="F86"/>
  <c r="E87"/>
  <c r="E88"/>
  <c r="E89"/>
  <c r="D90"/>
  <c r="E90" s="1"/>
  <c r="E91"/>
  <c r="F91"/>
  <c r="E92"/>
  <c r="F92"/>
  <c r="E93"/>
  <c r="F93"/>
  <c r="F11" i="1"/>
  <c r="C11" s="1"/>
  <c r="F12"/>
  <c r="C12" s="1"/>
  <c r="F13"/>
  <c r="C13" s="1"/>
  <c r="F16"/>
  <c r="C16" s="1"/>
  <c r="F17"/>
  <c r="C17" s="1"/>
  <c r="G17"/>
  <c r="D17" s="1"/>
  <c r="F18"/>
  <c r="C18" s="1"/>
  <c r="F36"/>
  <c r="C36" s="1"/>
  <c r="F41"/>
  <c r="C41" s="1"/>
  <c r="F42"/>
  <c r="C42" s="1"/>
  <c r="G42"/>
  <c r="D42" s="1"/>
  <c r="R14" i="2"/>
  <c r="S14"/>
  <c r="U14"/>
  <c r="V14"/>
  <c r="X14"/>
  <c r="Y14"/>
  <c r="AA14"/>
  <c r="AB14"/>
  <c r="AD14"/>
  <c r="AG14"/>
  <c r="AH14"/>
  <c r="AJ14"/>
  <c r="AM14"/>
  <c r="AN14"/>
  <c r="AR14"/>
  <c r="AU14"/>
  <c r="AZ14"/>
  <c r="BD14"/>
  <c r="BH14"/>
  <c r="BI14"/>
  <c r="BI31" s="1"/>
  <c r="BP14"/>
  <c r="CB14"/>
  <c r="CB31" s="1"/>
  <c r="CB32" s="1"/>
  <c r="CB33" s="1"/>
  <c r="CE14"/>
  <c r="CE31" s="1"/>
  <c r="CI14"/>
  <c r="CL14"/>
  <c r="CM14"/>
  <c r="CP14"/>
  <c r="CR14"/>
  <c r="DF14"/>
  <c r="DS14"/>
  <c r="DY14"/>
  <c r="DZ14"/>
  <c r="EB14"/>
  <c r="EC14"/>
  <c r="EE14"/>
  <c r="EF14"/>
  <c r="ET14"/>
  <c r="EU14"/>
  <c r="EZ14"/>
  <c r="L15"/>
  <c r="R15"/>
  <c r="S15"/>
  <c r="U15"/>
  <c r="V15"/>
  <c r="X15"/>
  <c r="Y15"/>
  <c r="AA15"/>
  <c r="AB15"/>
  <c r="AD15"/>
  <c r="AG15"/>
  <c r="AH15"/>
  <c r="AJ15"/>
  <c r="AK15"/>
  <c r="AM15"/>
  <c r="AN15"/>
  <c r="AR15"/>
  <c r="AS15"/>
  <c r="AT15"/>
  <c r="AZ15"/>
  <c r="BD15"/>
  <c r="BP15"/>
  <c r="CB15"/>
  <c r="CE15"/>
  <c r="CI15"/>
  <c r="CJ15"/>
  <c r="CL15"/>
  <c r="CM15"/>
  <c r="CP15"/>
  <c r="CR15"/>
  <c r="CS15"/>
  <c r="CU15"/>
  <c r="CV15"/>
  <c r="DF15"/>
  <c r="DS15"/>
  <c r="DV15"/>
  <c r="DW15"/>
  <c r="DY15"/>
  <c r="DZ15"/>
  <c r="EB15"/>
  <c r="EC15"/>
  <c r="EE15"/>
  <c r="EF15"/>
  <c r="EI15"/>
  <c r="EZ15"/>
  <c r="FA15"/>
  <c r="L16"/>
  <c r="R16"/>
  <c r="S16"/>
  <c r="U16"/>
  <c r="V16"/>
  <c r="X16"/>
  <c r="Y16"/>
  <c r="AA16"/>
  <c r="AB16"/>
  <c r="AD16"/>
  <c r="AG16"/>
  <c r="AH16"/>
  <c r="AJ16"/>
  <c r="AK16"/>
  <c r="AM16"/>
  <c r="AN16"/>
  <c r="AR16"/>
  <c r="AS16"/>
  <c r="AT16"/>
  <c r="AV16"/>
  <c r="AZ16"/>
  <c r="BD16"/>
  <c r="BK16"/>
  <c r="BP16"/>
  <c r="CB16"/>
  <c r="CE16"/>
  <c r="CI16"/>
  <c r="CJ16"/>
  <c r="CL16"/>
  <c r="CM16"/>
  <c r="CP16"/>
  <c r="CR16"/>
  <c r="CS16"/>
  <c r="CZ16"/>
  <c r="DF16"/>
  <c r="DS16"/>
  <c r="DV16"/>
  <c r="DY16"/>
  <c r="DZ16"/>
  <c r="EC16"/>
  <c r="EE16"/>
  <c r="EF16"/>
  <c r="L17"/>
  <c r="R17"/>
  <c r="S17"/>
  <c r="U17"/>
  <c r="V17"/>
  <c r="X17"/>
  <c r="Y17"/>
  <c r="AA17"/>
  <c r="AB17"/>
  <c r="AD17"/>
  <c r="AG17"/>
  <c r="AH17"/>
  <c r="AJ17"/>
  <c r="AK17"/>
  <c r="AM17"/>
  <c r="AN17"/>
  <c r="AR17"/>
  <c r="AU17"/>
  <c r="AZ17"/>
  <c r="BD17"/>
  <c r="BK17"/>
  <c r="BL17"/>
  <c r="BP17"/>
  <c r="CB17"/>
  <c r="CE17"/>
  <c r="CP17"/>
  <c r="CR17"/>
  <c r="CS17"/>
  <c r="CZ17"/>
  <c r="DF17"/>
  <c r="DS17"/>
  <c r="DY17"/>
  <c r="DZ17"/>
  <c r="EB17"/>
  <c r="EC17"/>
  <c r="EE17"/>
  <c r="EF17"/>
  <c r="L18"/>
  <c r="R18"/>
  <c r="S18"/>
  <c r="U18"/>
  <c r="V18"/>
  <c r="X18"/>
  <c r="Y18"/>
  <c r="AA18"/>
  <c r="AB18"/>
  <c r="AD18"/>
  <c r="AG18"/>
  <c r="AH18"/>
  <c r="AJ18"/>
  <c r="AK18"/>
  <c r="AM18"/>
  <c r="AN18"/>
  <c r="AP18"/>
  <c r="AQ18"/>
  <c r="AU18"/>
  <c r="BD18"/>
  <c r="BK18"/>
  <c r="CB18"/>
  <c r="CE18"/>
  <c r="CI18"/>
  <c r="CJ18"/>
  <c r="CL18"/>
  <c r="CM18"/>
  <c r="CP18"/>
  <c r="CS18"/>
  <c r="CU18"/>
  <c r="CV18"/>
  <c r="DF18"/>
  <c r="DS18"/>
  <c r="DV18"/>
  <c r="DY18"/>
  <c r="DZ18"/>
  <c r="EB18"/>
  <c r="EC18"/>
  <c r="L19"/>
  <c r="R19"/>
  <c r="S19"/>
  <c r="U19"/>
  <c r="V19"/>
  <c r="X19"/>
  <c r="Y19"/>
  <c r="AA19"/>
  <c r="AB19"/>
  <c r="AD19"/>
  <c r="AG19"/>
  <c r="AH19"/>
  <c r="AJ19"/>
  <c r="AK19"/>
  <c r="AM19"/>
  <c r="AN19"/>
  <c r="AR19"/>
  <c r="AS19"/>
  <c r="BD19"/>
  <c r="BP19"/>
  <c r="CB19"/>
  <c r="CE19"/>
  <c r="CP19"/>
  <c r="CR19"/>
  <c r="CS19"/>
  <c r="CV19"/>
  <c r="CW19" s="1"/>
  <c r="DF19"/>
  <c r="DS19"/>
  <c r="DV19"/>
  <c r="DW19"/>
  <c r="DY19"/>
  <c r="DZ19"/>
  <c r="EB19"/>
  <c r="EC19"/>
  <c r="EE19"/>
  <c r="EF19"/>
  <c r="L20"/>
  <c r="R20"/>
  <c r="S20"/>
  <c r="U20"/>
  <c r="V20"/>
  <c r="X20"/>
  <c r="Y20"/>
  <c r="AA20"/>
  <c r="AB20"/>
  <c r="AD20"/>
  <c r="AG20"/>
  <c r="AH20"/>
  <c r="AJ20"/>
  <c r="AK20"/>
  <c r="AM20"/>
  <c r="AN20"/>
  <c r="AR20"/>
  <c r="AU20"/>
  <c r="AZ20"/>
  <c r="BD20"/>
  <c r="BK20"/>
  <c r="BP20"/>
  <c r="CB20"/>
  <c r="CE20"/>
  <c r="CJ20"/>
  <c r="CL20"/>
  <c r="CM20"/>
  <c r="CP20"/>
  <c r="CR20"/>
  <c r="CS20"/>
  <c r="CV20"/>
  <c r="CX20"/>
  <c r="CY20"/>
  <c r="DF20"/>
  <c r="DS20"/>
  <c r="DV20"/>
  <c r="DY20"/>
  <c r="DZ20"/>
  <c r="EB20"/>
  <c r="EC20"/>
  <c r="EE20"/>
  <c r="EF20"/>
  <c r="L21"/>
  <c r="S21"/>
  <c r="V21"/>
  <c r="Y21"/>
  <c r="AB21"/>
  <c r="AH21"/>
  <c r="AK21"/>
  <c r="AN21"/>
  <c r="AZ21"/>
  <c r="R21"/>
  <c r="U21"/>
  <c r="X21"/>
  <c r="AA21"/>
  <c r="AD21"/>
  <c r="AG21"/>
  <c r="AJ21"/>
  <c r="AM21"/>
  <c r="AP21"/>
  <c r="AU21"/>
  <c r="BD21"/>
  <c r="BP21"/>
  <c r="CB21"/>
  <c r="CE21"/>
  <c r="CI21"/>
  <c r="CJ21"/>
  <c r="CP21"/>
  <c r="CS21"/>
  <c r="CL21"/>
  <c r="CM21"/>
  <c r="CR21"/>
  <c r="DF21"/>
  <c r="DS21"/>
  <c r="DV21"/>
  <c r="DY21"/>
  <c r="DZ21"/>
  <c r="EB21"/>
  <c r="EC21"/>
  <c r="EE21"/>
  <c r="EF21"/>
  <c r="L22"/>
  <c r="S22"/>
  <c r="V22"/>
  <c r="Y22"/>
  <c r="AB22"/>
  <c r="AH22"/>
  <c r="AK22"/>
  <c r="AN22"/>
  <c r="AZ22"/>
  <c r="R22"/>
  <c r="U22"/>
  <c r="X22"/>
  <c r="AA22"/>
  <c r="AD22"/>
  <c r="AG22"/>
  <c r="AJ22"/>
  <c r="AM22"/>
  <c r="BD22"/>
  <c r="BP22"/>
  <c r="CB22"/>
  <c r="CE22"/>
  <c r="CI22"/>
  <c r="CJ22"/>
  <c r="CS22"/>
  <c r="CL22"/>
  <c r="CM22"/>
  <c r="CP22"/>
  <c r="CR22"/>
  <c r="DF22"/>
  <c r="DV22"/>
  <c r="DY22"/>
  <c r="DZ22"/>
  <c r="EB22"/>
  <c r="EC22"/>
  <c r="EE22"/>
  <c r="EZ22"/>
  <c r="FA22"/>
  <c r="S23"/>
  <c r="V23"/>
  <c r="Y23"/>
  <c r="AB23"/>
  <c r="AH23"/>
  <c r="AK23"/>
  <c r="AN23"/>
  <c r="CJ23"/>
  <c r="CP23"/>
  <c r="CS23"/>
  <c r="U23"/>
  <c r="X23"/>
  <c r="AA23"/>
  <c r="AD23"/>
  <c r="AG23"/>
  <c r="AM23"/>
  <c r="AR23"/>
  <c r="AU23"/>
  <c r="AZ23"/>
  <c r="BD23"/>
  <c r="BK23"/>
  <c r="BL23"/>
  <c r="BP23"/>
  <c r="CB23"/>
  <c r="CE23"/>
  <c r="CI23"/>
  <c r="CR23"/>
  <c r="CZ23"/>
  <c r="DF23"/>
  <c r="DS23"/>
  <c r="DV23"/>
  <c r="DW23"/>
  <c r="DY23"/>
  <c r="DZ23"/>
  <c r="EB23"/>
  <c r="EC23"/>
  <c r="EE23"/>
  <c r="EF23"/>
  <c r="S24"/>
  <c r="V24"/>
  <c r="Y24"/>
  <c r="AB24"/>
  <c r="AH24"/>
  <c r="AK24"/>
  <c r="AN24"/>
  <c r="CJ24"/>
  <c r="CP24"/>
  <c r="CS24"/>
  <c r="R24"/>
  <c r="U24"/>
  <c r="X24"/>
  <c r="AA24"/>
  <c r="AD24"/>
  <c r="AM24"/>
  <c r="AP24"/>
  <c r="AU24"/>
  <c r="AZ24"/>
  <c r="BD24"/>
  <c r="BK24"/>
  <c r="BP24"/>
  <c r="CB24"/>
  <c r="CE24"/>
  <c r="CI24"/>
  <c r="CL24"/>
  <c r="CM24"/>
  <c r="CR24"/>
  <c r="DF24"/>
  <c r="DS24"/>
  <c r="DV24"/>
  <c r="DY24"/>
  <c r="DZ24"/>
  <c r="EB24"/>
  <c r="EC24"/>
  <c r="EE24"/>
  <c r="EF24"/>
  <c r="S25"/>
  <c r="Y25"/>
  <c r="AB25"/>
  <c r="AH25"/>
  <c r="AK25"/>
  <c r="AN25"/>
  <c r="AZ25"/>
  <c r="CJ25"/>
  <c r="CP25"/>
  <c r="CS25"/>
  <c r="L25"/>
  <c r="R25"/>
  <c r="U25"/>
  <c r="X25"/>
  <c r="AA25"/>
  <c r="AD25"/>
  <c r="AG25"/>
  <c r="AJ25"/>
  <c r="AM25"/>
  <c r="AR25"/>
  <c r="BD25"/>
  <c r="BP25"/>
  <c r="CB25"/>
  <c r="CE25"/>
  <c r="CI25"/>
  <c r="CL25"/>
  <c r="CM25"/>
  <c r="CR25"/>
  <c r="CU25"/>
  <c r="DF25"/>
  <c r="DS25"/>
  <c r="DV25"/>
  <c r="DW25"/>
  <c r="DY25"/>
  <c r="DZ25"/>
  <c r="EB25"/>
  <c r="EC25"/>
  <c r="EE25"/>
  <c r="EF25"/>
  <c r="S26"/>
  <c r="V26"/>
  <c r="Y26"/>
  <c r="AB26"/>
  <c r="AH26"/>
  <c r="AK26"/>
  <c r="AN26"/>
  <c r="AZ26"/>
  <c r="CJ26"/>
  <c r="CS26"/>
  <c r="L26"/>
  <c r="R26"/>
  <c r="U26"/>
  <c r="X26"/>
  <c r="AA26"/>
  <c r="AD26"/>
  <c r="AG26"/>
  <c r="AJ26"/>
  <c r="AM26"/>
  <c r="AR26"/>
  <c r="BD26"/>
  <c r="BK26"/>
  <c r="BP26"/>
  <c r="CB26"/>
  <c r="CE26"/>
  <c r="CL26"/>
  <c r="CM26"/>
  <c r="CP26"/>
  <c r="CR26"/>
  <c r="DF26"/>
  <c r="DS26"/>
  <c r="DV26"/>
  <c r="DW26"/>
  <c r="DY26"/>
  <c r="DZ26"/>
  <c r="EB26"/>
  <c r="EC26"/>
  <c r="EE26"/>
  <c r="EF26"/>
  <c r="S27"/>
  <c r="V27"/>
  <c r="Y27"/>
  <c r="AB27"/>
  <c r="AH27"/>
  <c r="AK27"/>
  <c r="AN27"/>
  <c r="AZ27"/>
  <c r="CJ27"/>
  <c r="CS27"/>
  <c r="L27"/>
  <c r="R27"/>
  <c r="U27"/>
  <c r="X27"/>
  <c r="AA27"/>
  <c r="AD27"/>
  <c r="AG27"/>
  <c r="AJ27"/>
  <c r="AM27"/>
  <c r="AR27"/>
  <c r="BD27"/>
  <c r="BP27"/>
  <c r="CB27"/>
  <c r="CE27"/>
  <c r="CI27"/>
  <c r="CP27"/>
  <c r="CR27"/>
  <c r="DF27"/>
  <c r="DS27"/>
  <c r="DV27"/>
  <c r="DW27"/>
  <c r="DY27"/>
  <c r="DZ27"/>
  <c r="EB27"/>
  <c r="EC27"/>
  <c r="EE27"/>
  <c r="EF27"/>
  <c r="S28"/>
  <c r="V28"/>
  <c r="Y28"/>
  <c r="AB28"/>
  <c r="AK28"/>
  <c r="AN28"/>
  <c r="CJ28"/>
  <c r="CS28"/>
  <c r="L28"/>
  <c r="R28"/>
  <c r="U28"/>
  <c r="X28"/>
  <c r="AA28"/>
  <c r="AD28"/>
  <c r="AG28"/>
  <c r="AJ28"/>
  <c r="AM28"/>
  <c r="AR28"/>
  <c r="AU28"/>
  <c r="BD28"/>
  <c r="BP28"/>
  <c r="CB28"/>
  <c r="CE28"/>
  <c r="CI28"/>
  <c r="CL28"/>
  <c r="CM28"/>
  <c r="CP28"/>
  <c r="CR28"/>
  <c r="DF28"/>
  <c r="DH28"/>
  <c r="DI28" s="1"/>
  <c r="DS28"/>
  <c r="DV28"/>
  <c r="DW28"/>
  <c r="DY28"/>
  <c r="DZ28"/>
  <c r="EB28"/>
  <c r="EC28"/>
  <c r="EE28"/>
  <c r="S29"/>
  <c r="V29"/>
  <c r="Y29"/>
  <c r="AB29"/>
  <c r="AH29"/>
  <c r="AK29"/>
  <c r="AN29"/>
  <c r="CJ29"/>
  <c r="CP29"/>
  <c r="CS29"/>
  <c r="R29"/>
  <c r="U29"/>
  <c r="X29"/>
  <c r="AA29"/>
  <c r="AD29"/>
  <c r="AG29"/>
  <c r="AJ29"/>
  <c r="AM29"/>
  <c r="AR29"/>
  <c r="BD29"/>
  <c r="BP29"/>
  <c r="CB29"/>
  <c r="CE29"/>
  <c r="CI29"/>
  <c r="CL29"/>
  <c r="CM29"/>
  <c r="CR29"/>
  <c r="CZ29"/>
  <c r="DF29"/>
  <c r="DS29"/>
  <c r="DV29"/>
  <c r="DY29"/>
  <c r="DZ29"/>
  <c r="EB29"/>
  <c r="EC29"/>
  <c r="EQ29"/>
  <c r="BB31"/>
  <c r="BB32" s="1"/>
  <c r="BB33" s="1"/>
  <c r="BC31"/>
  <c r="BZ31"/>
  <c r="BZ32" s="1"/>
  <c r="BZ33" s="1"/>
  <c r="CC31"/>
  <c r="CC32" s="1"/>
  <c r="CC33" s="1"/>
  <c r="CD31"/>
  <c r="DA31"/>
  <c r="DA32" s="1"/>
  <c r="DA33" s="1"/>
  <c r="DD31"/>
  <c r="DD32" s="1"/>
  <c r="DD33" s="1"/>
  <c r="DE31"/>
  <c r="DE32" s="1"/>
  <c r="DE33" s="1"/>
  <c r="DG31"/>
  <c r="DJ31"/>
  <c r="DJ32" s="1"/>
  <c r="DJ33" s="1"/>
  <c r="E24" i="1"/>
  <c r="F24"/>
  <c r="F28"/>
  <c r="C28" s="1"/>
  <c r="G28"/>
  <c r="E34"/>
  <c r="E35"/>
  <c r="E38"/>
  <c r="AU22" i="2"/>
  <c r="AU29"/>
  <c r="AU27"/>
  <c r="AU26"/>
  <c r="F40" i="6"/>
  <c r="BY14" i="2"/>
  <c r="G39" i="1"/>
  <c r="E73" i="11"/>
  <c r="E58" i="12"/>
  <c r="F58"/>
  <c r="C56"/>
  <c r="DS22" i="2"/>
  <c r="F78" i="14"/>
  <c r="C77"/>
  <c r="EN24" i="2" s="1"/>
  <c r="E78" i="14"/>
  <c r="F80" i="15"/>
  <c r="C77"/>
  <c r="EN25" i="2" s="1"/>
  <c r="E80" i="15"/>
  <c r="F74" i="18"/>
  <c r="E74"/>
  <c r="C70" i="19"/>
  <c r="F73"/>
  <c r="E73"/>
  <c r="E42" i="6"/>
  <c r="E76" i="9"/>
  <c r="F75" i="11"/>
  <c r="E77" i="12"/>
  <c r="F75" i="17"/>
  <c r="C74"/>
  <c r="EK27" i="2" s="1"/>
  <c r="E75" i="17"/>
  <c r="E80" i="8"/>
  <c r="F80"/>
  <c r="E74"/>
  <c r="CI20" i="2"/>
  <c r="C72" i="12"/>
  <c r="C39" i="19"/>
  <c r="F40"/>
  <c r="C31" i="1" l="1"/>
  <c r="C25" i="19"/>
  <c r="BF29" i="2"/>
  <c r="BG29" s="1"/>
  <c r="D25" i="19"/>
  <c r="BM28" i="2"/>
  <c r="D25" i="18"/>
  <c r="P18" i="2"/>
  <c r="P29"/>
  <c r="P27"/>
  <c r="O26"/>
  <c r="O21"/>
  <c r="P21"/>
  <c r="P17"/>
  <c r="P14"/>
  <c r="O23"/>
  <c r="P28"/>
  <c r="P26"/>
  <c r="P24"/>
  <c r="O16"/>
  <c r="O29"/>
  <c r="O28"/>
  <c r="P25"/>
  <c r="O20"/>
  <c r="O19"/>
  <c r="P16"/>
  <c r="O18"/>
  <c r="P15"/>
  <c r="O25"/>
  <c r="O27"/>
  <c r="O24"/>
  <c r="P23"/>
  <c r="O22"/>
  <c r="P22"/>
  <c r="P20"/>
  <c r="P19"/>
  <c r="O17"/>
  <c r="O15"/>
  <c r="O14"/>
  <c r="BF23"/>
  <c r="BG23" s="1"/>
  <c r="D23" i="13"/>
  <c r="BV22" i="2"/>
  <c r="D25" i="17"/>
  <c r="D95" i="13"/>
  <c r="I28" i="2"/>
  <c r="I29"/>
  <c r="I27"/>
  <c r="I26"/>
  <c r="I25"/>
  <c r="I24"/>
  <c r="I23"/>
  <c r="I22"/>
  <c r="I21"/>
  <c r="I20"/>
  <c r="I19"/>
  <c r="I18"/>
  <c r="I17"/>
  <c r="I16"/>
  <c r="I15"/>
  <c r="I14"/>
  <c r="D25" i="16"/>
  <c r="CW29" i="2"/>
  <c r="CG23"/>
  <c r="CF14"/>
  <c r="AW31"/>
  <c r="CW20"/>
  <c r="E20" i="14"/>
  <c r="CW23" i="2"/>
  <c r="CW21"/>
  <c r="CG17"/>
  <c r="CW28"/>
  <c r="CW27"/>
  <c r="CW26"/>
  <c r="CW25"/>
  <c r="CW24"/>
  <c r="CW22"/>
  <c r="CW18"/>
  <c r="CW16"/>
  <c r="CW15"/>
  <c r="BV29"/>
  <c r="F28"/>
  <c r="F27"/>
  <c r="F23"/>
  <c r="F22"/>
  <c r="F20"/>
  <c r="BV19"/>
  <c r="BV17"/>
  <c r="F16"/>
  <c r="C25" i="12"/>
  <c r="AY19" i="2"/>
  <c r="F19" s="1"/>
  <c r="C25" i="9"/>
  <c r="C25" i="6"/>
  <c r="C25" i="16"/>
  <c r="D98" i="8"/>
  <c r="EN27" i="2"/>
  <c r="EP27" s="1"/>
  <c r="BV25"/>
  <c r="BV18"/>
  <c r="BV28"/>
  <c r="CF16"/>
  <c r="BG16"/>
  <c r="C94" i="4"/>
  <c r="M31" i="2"/>
  <c r="M33" s="1"/>
  <c r="E64" i="11"/>
  <c r="D96" i="19"/>
  <c r="E14" i="12"/>
  <c r="EW29" i="2"/>
  <c r="EY29" s="1"/>
  <c r="F17" i="14"/>
  <c r="C98" i="12"/>
  <c r="G98" s="1"/>
  <c r="D98"/>
  <c r="H98" s="1"/>
  <c r="D25"/>
  <c r="AB31" i="2"/>
  <c r="AB33" s="1"/>
  <c r="EW14"/>
  <c r="EY14" s="1"/>
  <c r="D25" i="11"/>
  <c r="F40"/>
  <c r="C25"/>
  <c r="D94" i="4"/>
  <c r="N27" i="2"/>
  <c r="F60" i="4"/>
  <c r="H9" i="1"/>
  <c r="E17" i="19"/>
  <c r="F81" i="14"/>
  <c r="E40" i="9"/>
  <c r="EH15" i="2"/>
  <c r="EJ15" s="1"/>
  <c r="E5" i="12"/>
  <c r="F55" i="16"/>
  <c r="E40" i="8"/>
  <c r="CQ27" i="2"/>
  <c r="E69" i="13"/>
  <c r="F7" i="7"/>
  <c r="E66" i="15"/>
  <c r="F5" i="17"/>
  <c r="AI24" i="2"/>
  <c r="CQ28"/>
  <c r="F32" i="18"/>
  <c r="F12" i="12"/>
  <c r="E7"/>
  <c r="BA21" i="2"/>
  <c r="F5" i="16"/>
  <c r="E26" i="5"/>
  <c r="E5" i="14"/>
  <c r="DX29" i="2"/>
  <c r="N26"/>
  <c r="E5" i="13"/>
  <c r="BA22" i="2"/>
  <c r="F82" i="12"/>
  <c r="E5" i="8"/>
  <c r="F26" i="5"/>
  <c r="F26" i="12"/>
  <c r="AX22" i="2"/>
  <c r="F7" i="12"/>
  <c r="E38" i="5"/>
  <c r="C25"/>
  <c r="CN23" i="2"/>
  <c r="AF20"/>
  <c r="E53" i="13"/>
  <c r="T22" i="2"/>
  <c r="F14" i="11"/>
  <c r="DU18" i="2"/>
  <c r="N17"/>
  <c r="AL14"/>
  <c r="C36" i="16"/>
  <c r="BW26" i="2" s="1"/>
  <c r="F26" s="1"/>
  <c r="E17" i="16"/>
  <c r="EJ23" i="2"/>
  <c r="E17" i="13"/>
  <c r="E26" i="12"/>
  <c r="CQ22" i="2"/>
  <c r="F5" i="12"/>
  <c r="CN19" i="2"/>
  <c r="AO18"/>
  <c r="AI18"/>
  <c r="AO17"/>
  <c r="E26" i="6"/>
  <c r="F79"/>
  <c r="F20"/>
  <c r="EA29" i="2"/>
  <c r="AL28"/>
  <c r="E26" i="17"/>
  <c r="E26" i="14"/>
  <c r="E66"/>
  <c r="CT23" i="2"/>
  <c r="EG23"/>
  <c r="AC21"/>
  <c r="E37" i="11"/>
  <c r="EG21" i="2"/>
  <c r="T21"/>
  <c r="F14" i="9"/>
  <c r="E91"/>
  <c r="CT18" i="2"/>
  <c r="F56" i="8"/>
  <c r="E7"/>
  <c r="AC18" i="2"/>
  <c r="F66" i="6"/>
  <c r="E36" i="5"/>
  <c r="E33"/>
  <c r="E68"/>
  <c r="EA15" i="2"/>
  <c r="CT15"/>
  <c r="F58" i="5"/>
  <c r="C4"/>
  <c r="BT15" i="2"/>
  <c r="F15" s="1"/>
  <c r="F36" i="5"/>
  <c r="F30"/>
  <c r="BA14" i="2"/>
  <c r="F34" i="4"/>
  <c r="F17"/>
  <c r="F5"/>
  <c r="F43" i="1"/>
  <c r="H43" s="1"/>
  <c r="F26" i="19"/>
  <c r="E17" i="17"/>
  <c r="CN27" i="2"/>
  <c r="EG25"/>
  <c r="BA25"/>
  <c r="CN25"/>
  <c r="AF25"/>
  <c r="CK25"/>
  <c r="F37" i="14"/>
  <c r="F35" s="1"/>
  <c r="F34" s="1"/>
  <c r="F61" i="13"/>
  <c r="W22" i="2"/>
  <c r="E94" i="11"/>
  <c r="F40" i="9"/>
  <c r="E20"/>
  <c r="F36"/>
  <c r="F86"/>
  <c r="F7" i="8"/>
  <c r="EY18" i="2"/>
  <c r="F14" i="8"/>
  <c r="F80" i="7"/>
  <c r="E39" i="6"/>
  <c r="E36"/>
  <c r="CK15" i="2"/>
  <c r="AL15"/>
  <c r="AC15"/>
  <c r="EV15"/>
  <c r="E84" i="4"/>
  <c r="E73"/>
  <c r="D4"/>
  <c r="D37" s="1"/>
  <c r="G33" i="1"/>
  <c r="D33" s="1"/>
  <c r="F7" i="19"/>
  <c r="BG27" i="2"/>
  <c r="F31" i="16"/>
  <c r="E29"/>
  <c r="F31" i="15"/>
  <c r="F29"/>
  <c r="E20"/>
  <c r="AO24" i="2"/>
  <c r="CQ23"/>
  <c r="E24" i="13"/>
  <c r="CN22" i="2"/>
  <c r="F94" i="11"/>
  <c r="F37"/>
  <c r="E7"/>
  <c r="DP20" i="2"/>
  <c r="CZ20"/>
  <c r="E26" i="10"/>
  <c r="F20"/>
  <c r="E12"/>
  <c r="BM19" i="2"/>
  <c r="CF18"/>
  <c r="E14" i="8"/>
  <c r="Z18" i="2"/>
  <c r="F81" i="8"/>
  <c r="F17" i="7"/>
  <c r="DP16" i="2"/>
  <c r="F39" i="6"/>
  <c r="F85"/>
  <c r="C4"/>
  <c r="DX15" i="2"/>
  <c r="BU15"/>
  <c r="F20" i="5"/>
  <c r="ED14" i="2"/>
  <c r="CK14"/>
  <c r="E7" i="19"/>
  <c r="D4"/>
  <c r="E34"/>
  <c r="AI29" i="2"/>
  <c r="DQ29"/>
  <c r="DN29" s="1"/>
  <c r="E84" i="18"/>
  <c r="F79" i="17"/>
  <c r="C25"/>
  <c r="E31"/>
  <c r="AO27" i="2"/>
  <c r="E82" i="16"/>
  <c r="AC26" i="2"/>
  <c r="C4" i="16"/>
  <c r="E26"/>
  <c r="E12"/>
  <c r="G25" i="2"/>
  <c r="E31" i="15"/>
  <c r="F20"/>
  <c r="F26" i="14"/>
  <c r="E83"/>
  <c r="DQ24" i="2"/>
  <c r="DN24" s="1"/>
  <c r="F91" i="13"/>
  <c r="DU23" i="2"/>
  <c r="F53" i="13"/>
  <c r="F85"/>
  <c r="D4"/>
  <c r="F78" i="12"/>
  <c r="EO22" i="2"/>
  <c r="EP22" s="1"/>
  <c r="E29" i="12"/>
  <c r="DU22" i="2"/>
  <c r="F29" i="12"/>
  <c r="DX22" i="2"/>
  <c r="E64" i="12"/>
  <c r="F37"/>
  <c r="E78"/>
  <c r="E12"/>
  <c r="F7" i="11"/>
  <c r="F85" i="10"/>
  <c r="E7"/>
  <c r="E67"/>
  <c r="AL20" i="2"/>
  <c r="AX20"/>
  <c r="F20" i="9"/>
  <c r="CQ19" i="2"/>
  <c r="F65" i="9"/>
  <c r="DQ19" i="2"/>
  <c r="ED19"/>
  <c r="W19"/>
  <c r="N19"/>
  <c r="E66" i="8"/>
  <c r="CK18" i="2"/>
  <c r="N18"/>
  <c r="BR31"/>
  <c r="E89" i="8"/>
  <c r="EG18" i="2"/>
  <c r="AX18"/>
  <c r="E7" i="6"/>
  <c r="E33"/>
  <c r="F12"/>
  <c r="F87" i="5"/>
  <c r="E20"/>
  <c r="DU15" i="2"/>
  <c r="E20" i="4"/>
  <c r="CQ14" i="2"/>
  <c r="AF14"/>
  <c r="E14" i="4"/>
  <c r="E7"/>
  <c r="F31"/>
  <c r="F29" i="19"/>
  <c r="E29"/>
  <c r="E12"/>
  <c r="E26"/>
  <c r="AO29" i="2"/>
  <c r="F31" i="19"/>
  <c r="E92"/>
  <c r="DU29" i="2"/>
  <c r="AC29"/>
  <c r="E17" i="18"/>
  <c r="E7"/>
  <c r="AF28" i="2"/>
  <c r="E79" i="17"/>
  <c r="E47"/>
  <c r="ED27" i="2"/>
  <c r="E36" i="17"/>
  <c r="FB27" i="2"/>
  <c r="F31" i="17"/>
  <c r="AC27" i="2"/>
  <c r="E96" i="17"/>
  <c r="F96"/>
  <c r="BY27" i="2"/>
  <c r="E87" i="16"/>
  <c r="E55"/>
  <c r="F93"/>
  <c r="EU26" i="2"/>
  <c r="EV26" s="1"/>
  <c r="BU26"/>
  <c r="BV26" s="1"/>
  <c r="EX26"/>
  <c r="EX31" s="1"/>
  <c r="T26"/>
  <c r="F26" i="16"/>
  <c r="BG26" i="2"/>
  <c r="F34" i="16"/>
  <c r="F37"/>
  <c r="F29"/>
  <c r="F12"/>
  <c r="F7"/>
  <c r="FB25" i="2"/>
  <c r="F56" i="15"/>
  <c r="E41"/>
  <c r="F94"/>
  <c r="EH25" i="2"/>
  <c r="EJ25" s="1"/>
  <c r="N25"/>
  <c r="E88" i="15"/>
  <c r="E56"/>
  <c r="ED25" i="2"/>
  <c r="EP24"/>
  <c r="E17" i="14"/>
  <c r="BW24" i="2"/>
  <c r="BY24" s="1"/>
  <c r="F64" i="14"/>
  <c r="E88"/>
  <c r="CF24" i="2"/>
  <c r="T24"/>
  <c r="F5" i="14"/>
  <c r="AX24" i="2"/>
  <c r="E63" i="13"/>
  <c r="F24"/>
  <c r="CF23" i="2"/>
  <c r="AO23"/>
  <c r="AX23"/>
  <c r="F72" i="12"/>
  <c r="F96"/>
  <c r="E96"/>
  <c r="BG22" i="2"/>
  <c r="F83" i="11"/>
  <c r="EU21" i="2"/>
  <c r="EV21" s="1"/>
  <c r="E88" i="11"/>
  <c r="AL21" i="2"/>
  <c r="AP31"/>
  <c r="AP32" s="1"/>
  <c r="AP33" s="1"/>
  <c r="N21"/>
  <c r="EY20"/>
  <c r="F67" i="10"/>
  <c r="F78"/>
  <c r="F7"/>
  <c r="DU20" i="2"/>
  <c r="E30" i="10"/>
  <c r="E20"/>
  <c r="E14"/>
  <c r="E86" i="9"/>
  <c r="E65"/>
  <c r="DU19" i="2"/>
  <c r="E34" i="9"/>
  <c r="F26"/>
  <c r="FB18" i="2"/>
  <c r="EP18"/>
  <c r="F20" i="8"/>
  <c r="E95"/>
  <c r="F34"/>
  <c r="BQ31" i="2"/>
  <c r="E20" i="7"/>
  <c r="U31" i="2"/>
  <c r="U33" s="1"/>
  <c r="E87" i="7"/>
  <c r="BA17" i="2"/>
  <c r="F93" i="7"/>
  <c r="E65"/>
  <c r="EY16" i="2"/>
  <c r="E20" i="6"/>
  <c r="BU16" i="2"/>
  <c r="BV16" s="1"/>
  <c r="E90" i="6"/>
  <c r="DX16" i="2"/>
  <c r="E12" i="6"/>
  <c r="EA16" i="2"/>
  <c r="AO16"/>
  <c r="AI16"/>
  <c r="AC16"/>
  <c r="C102" i="5"/>
  <c r="D102"/>
  <c r="FB15" i="2"/>
  <c r="BI32"/>
  <c r="BI33" s="1"/>
  <c r="E12" i="4"/>
  <c r="F90"/>
  <c r="F20"/>
  <c r="W29" i="2"/>
  <c r="ED28"/>
  <c r="DX28"/>
  <c r="CK28"/>
  <c r="W27"/>
  <c r="T27"/>
  <c r="Z26"/>
  <c r="W24"/>
  <c r="DQ23"/>
  <c r="AI23"/>
  <c r="CF22"/>
  <c r="AC22"/>
  <c r="EA19"/>
  <c r="CF19"/>
  <c r="AR18"/>
  <c r="CT16"/>
  <c r="AU16"/>
  <c r="DQ15"/>
  <c r="DP15"/>
  <c r="AU15"/>
  <c r="AG31"/>
  <c r="AG33" s="1"/>
  <c r="E17" i="4"/>
  <c r="C4"/>
  <c r="C37" s="1"/>
  <c r="F84" i="5"/>
  <c r="EV16" i="2"/>
  <c r="E79" i="6"/>
  <c r="F17"/>
  <c r="F87" i="7"/>
  <c r="F29"/>
  <c r="F5"/>
  <c r="E56" i="8"/>
  <c r="E17"/>
  <c r="E78" i="9"/>
  <c r="F31"/>
  <c r="C4"/>
  <c r="E83" i="10"/>
  <c r="F57"/>
  <c r="E37"/>
  <c r="E17"/>
  <c r="F77" i="11"/>
  <c r="E17"/>
  <c r="E31" i="14"/>
  <c r="E29"/>
  <c r="C25" i="15"/>
  <c r="E12"/>
  <c r="F87" i="16"/>
  <c r="F14"/>
  <c r="F90" i="17"/>
  <c r="E12"/>
  <c r="C4"/>
  <c r="E5"/>
  <c r="E20" i="18"/>
  <c r="E5" i="19"/>
  <c r="C4" i="14"/>
  <c r="F29" i="13"/>
  <c r="E73" i="9"/>
  <c r="DQ17" i="2"/>
  <c r="G21"/>
  <c r="F7" i="13"/>
  <c r="E65" i="10"/>
  <c r="BM15" i="2"/>
  <c r="N16"/>
  <c r="BM22"/>
  <c r="AX21"/>
  <c r="E34" i="8"/>
  <c r="E26" i="7"/>
  <c r="F65" i="16"/>
  <c r="CF26" i="2"/>
  <c r="EY24"/>
  <c r="E41" i="18"/>
  <c r="CZ28" i="2"/>
  <c r="D25" i="6"/>
  <c r="E68" i="4"/>
  <c r="F77" i="8"/>
  <c r="H20" i="1"/>
  <c r="CZ15" i="2"/>
  <c r="E66" i="6"/>
  <c r="AL27" i="2"/>
  <c r="AL25"/>
  <c r="T25"/>
  <c r="Z24"/>
  <c r="C4" i="7"/>
  <c r="C4" i="8"/>
  <c r="BY19" i="2"/>
  <c r="D4" i="10"/>
  <c r="C4" i="11"/>
  <c r="E14" i="15"/>
  <c r="F17" i="16"/>
  <c r="F86" i="19"/>
  <c r="E7" i="9"/>
  <c r="F26" i="17"/>
  <c r="AF24" i="2"/>
  <c r="AF16"/>
  <c r="F65" i="7"/>
  <c r="D4" i="5"/>
  <c r="E5" i="15"/>
  <c r="CF17" i="2"/>
  <c r="CF21"/>
  <c r="EJ18"/>
  <c r="F5" i="6"/>
  <c r="DQ22" i="2"/>
  <c r="BG20"/>
  <c r="AX17"/>
  <c r="E72" i="8"/>
  <c r="D98" i="11"/>
  <c r="F56"/>
  <c r="F57" i="9"/>
  <c r="E56" i="12"/>
  <c r="F58" i="17"/>
  <c r="DQ18" i="2"/>
  <c r="DX18"/>
  <c r="E56" i="11"/>
  <c r="F89" i="18"/>
  <c r="CF28" i="2"/>
  <c r="F14" i="18"/>
  <c r="E35"/>
  <c r="AC28" i="2"/>
  <c r="C89" i="18"/>
  <c r="EW28" i="2" s="1"/>
  <c r="EY28" s="1"/>
  <c r="F5" i="18"/>
  <c r="F35"/>
  <c r="F26"/>
  <c r="E12"/>
  <c r="E70" i="19"/>
  <c r="CF29" i="2"/>
  <c r="E37" i="18"/>
  <c r="E39" i="19"/>
  <c r="F17" i="17"/>
  <c r="DW31" i="2"/>
  <c r="D4" i="16"/>
  <c r="F7" i="18"/>
  <c r="CF27" i="2"/>
  <c r="CT27"/>
  <c r="DZ31"/>
  <c r="AM31"/>
  <c r="L31"/>
  <c r="L33" s="1"/>
  <c r="D97" i="16"/>
  <c r="EM27" i="2"/>
  <c r="DU26"/>
  <c r="CV31"/>
  <c r="CV33" s="1"/>
  <c r="D99" i="18"/>
  <c r="H35" i="1"/>
  <c r="H6"/>
  <c r="BX26" i="2"/>
  <c r="ES25"/>
  <c r="DP25"/>
  <c r="AC25"/>
  <c r="E83" i="15"/>
  <c r="D25"/>
  <c r="E64" i="14"/>
  <c r="AK31" i="2"/>
  <c r="AK33" s="1"/>
  <c r="CR31"/>
  <c r="D98" i="15"/>
  <c r="F77" i="14"/>
  <c r="E41"/>
  <c r="CF25" i="2"/>
  <c r="E81" i="15"/>
  <c r="DV31" i="2"/>
  <c r="DV33" s="1"/>
  <c r="DP24"/>
  <c r="F64" i="15"/>
  <c r="H24" i="1"/>
  <c r="CE32" i="2"/>
  <c r="CE33" s="1"/>
  <c r="ES26"/>
  <c r="F77" i="15"/>
  <c r="AF21" i="2"/>
  <c r="E77" i="8"/>
  <c r="AI15" i="2"/>
  <c r="FA14"/>
  <c r="FB14" s="1"/>
  <c r="EY17"/>
  <c r="E7" i="13"/>
  <c r="F34" i="9"/>
  <c r="E34" i="15"/>
  <c r="F95" i="18"/>
  <c r="DU17" i="2"/>
  <c r="F91" i="9"/>
  <c r="G36" i="1"/>
  <c r="G7"/>
  <c r="D7" s="1"/>
  <c r="BL29" i="2"/>
  <c r="EI26"/>
  <c r="EU25"/>
  <c r="EV25" s="1"/>
  <c r="T23"/>
  <c r="EI16"/>
  <c r="EJ16" s="1"/>
  <c r="F26" i="6"/>
  <c r="DP26" i="2"/>
  <c r="AT31"/>
  <c r="E63" i="16"/>
  <c r="E86" i="19"/>
  <c r="BC32" i="2"/>
  <c r="BC33" s="1"/>
  <c r="E66" i="12"/>
  <c r="F66"/>
  <c r="F81" i="15"/>
  <c r="F63" i="13"/>
  <c r="F72" i="8"/>
  <c r="C98"/>
  <c r="D98" i="14"/>
  <c r="E78" i="13"/>
  <c r="E20" i="12"/>
  <c r="F83" i="15"/>
  <c r="E92" i="5"/>
  <c r="F17" i="15"/>
  <c r="FA17" i="2"/>
  <c r="FB17" s="1"/>
  <c r="E83" i="6"/>
  <c r="F33"/>
  <c r="CQ17" i="2"/>
  <c r="E17" i="6"/>
  <c r="ER15" i="2"/>
  <c r="ES15" s="1"/>
  <c r="F37" i="10"/>
  <c r="N29" i="2"/>
  <c r="F26" i="7"/>
  <c r="E7" i="16"/>
  <c r="F26" i="15"/>
  <c r="E31" i="9"/>
  <c r="D4" i="15"/>
  <c r="AV29" i="2"/>
  <c r="AX29" s="1"/>
  <c r="E29" i="15"/>
  <c r="D25" i="9"/>
  <c r="F82" i="7"/>
  <c r="F34" i="15"/>
  <c r="E91" i="13"/>
  <c r="F17" i="18"/>
  <c r="DX14" i="2"/>
  <c r="F17" i="11"/>
  <c r="F83" i="6"/>
  <c r="F74" i="13"/>
  <c r="F80" i="16"/>
  <c r="F62" i="19"/>
  <c r="E14" i="18"/>
  <c r="F20" i="14"/>
  <c r="W25" i="2"/>
  <c r="CQ25"/>
  <c r="AF22"/>
  <c r="EQ20"/>
  <c r="ES20" s="1"/>
  <c r="EN16"/>
  <c r="EP16" s="1"/>
  <c r="E57" i="9"/>
  <c r="F7"/>
  <c r="E64" i="15"/>
  <c r="F78" i="13"/>
  <c r="E93" i="7"/>
  <c r="E5" i="6"/>
  <c r="D25" i="10"/>
  <c r="DT31" i="2"/>
  <c r="DT33" s="1"/>
  <c r="E37" i="12"/>
  <c r="F64"/>
  <c r="EI28" i="2"/>
  <c r="BA24"/>
  <c r="AX16"/>
  <c r="E64" i="6"/>
  <c r="DP18" i="2"/>
  <c r="F17" i="19"/>
  <c r="E29" i="4"/>
  <c r="E80" i="16"/>
  <c r="E99" i="9"/>
  <c r="DP19" i="2"/>
  <c r="F14" i="4"/>
  <c r="E77" i="15"/>
  <c r="E94"/>
  <c r="E82" i="12"/>
  <c r="E79" i="19"/>
  <c r="F30" i="10"/>
  <c r="E85"/>
  <c r="F66" i="8"/>
  <c r="E84" i="5"/>
  <c r="EY25" i="2"/>
  <c r="C4" i="13"/>
  <c r="F21" i="1"/>
  <c r="C21" s="1"/>
  <c r="F66" i="14"/>
  <c r="E95" i="18"/>
  <c r="F34" i="19"/>
  <c r="CQ29" i="2"/>
  <c r="DU24"/>
  <c r="CQ24"/>
  <c r="BA23"/>
  <c r="CY31"/>
  <c r="BA20"/>
  <c r="EH17"/>
  <c r="EJ17" s="1"/>
  <c r="AF15"/>
  <c r="EK14"/>
  <c r="EM14" s="1"/>
  <c r="E29" i="13"/>
  <c r="F12"/>
  <c r="E65" i="18"/>
  <c r="AX28" i="2"/>
  <c r="DX17"/>
  <c r="AO25"/>
  <c r="AC24"/>
  <c r="EK29"/>
  <c r="EM29" s="1"/>
  <c r="CT29"/>
  <c r="AL16"/>
  <c r="F96" i="6"/>
  <c r="T28" i="2"/>
  <c r="D97" i="7"/>
  <c r="AO28" i="2"/>
  <c r="CT21"/>
  <c r="N14"/>
  <c r="EG28"/>
  <c r="CQ21"/>
  <c r="F56" i="6"/>
  <c r="F7"/>
  <c r="DS31" i="2"/>
  <c r="DS33" s="1"/>
  <c r="CK26"/>
  <c r="CG26"/>
  <c r="CG29"/>
  <c r="CG28"/>
  <c r="CG27"/>
  <c r="CU31"/>
  <c r="CU33" s="1"/>
  <c r="CG24"/>
  <c r="EV22"/>
  <c r="CL31"/>
  <c r="CL33" s="1"/>
  <c r="CG22"/>
  <c r="AJ31"/>
  <c r="R31"/>
  <c r="R33" s="1"/>
  <c r="AI22"/>
  <c r="CG21"/>
  <c r="CG18"/>
  <c r="BG19"/>
  <c r="CG25"/>
  <c r="CG20"/>
  <c r="CG19"/>
  <c r="CG16"/>
  <c r="CG15"/>
  <c r="CG14"/>
  <c r="G20"/>
  <c r="AL22"/>
  <c r="CK20"/>
  <c r="S31"/>
  <c r="V31"/>
  <c r="E37" i="7"/>
  <c r="F37"/>
  <c r="E56" i="6"/>
  <c r="E55" i="7"/>
  <c r="F55"/>
  <c r="F39" i="19"/>
  <c r="EG17" i="2"/>
  <c r="F14" i="5"/>
  <c r="FB19" i="2"/>
  <c r="E26" i="9"/>
  <c r="E32" i="10"/>
  <c r="F5"/>
  <c r="E74" i="13"/>
  <c r="F90" i="6"/>
  <c r="H38" i="1"/>
  <c r="CN18" i="2"/>
  <c r="F17" i="10"/>
  <c r="F56" i="12"/>
  <c r="CN14" i="2"/>
  <c r="F12" i="14"/>
  <c r="F12" i="17"/>
  <c r="E5" i="18"/>
  <c r="E7" i="14"/>
  <c r="E7" i="15"/>
  <c r="Z22" i="2"/>
  <c r="F5" i="8"/>
  <c r="F32" i="1"/>
  <c r="BX15" i="2"/>
  <c r="F38" i="5"/>
  <c r="E82" i="7"/>
  <c r="ET17" i="2"/>
  <c r="EV17" s="1"/>
  <c r="F36" i="8"/>
  <c r="BW18" i="2"/>
  <c r="BY18" s="1"/>
  <c r="E26" i="8"/>
  <c r="D25"/>
  <c r="E12" i="13"/>
  <c r="DP22" i="2"/>
  <c r="BY22"/>
  <c r="E26" i="4"/>
  <c r="F26"/>
  <c r="C4" i="15"/>
  <c r="E65" i="16"/>
  <c r="EH26" i="2"/>
  <c r="F7" i="17"/>
  <c r="E7"/>
  <c r="F33" i="1"/>
  <c r="C33" s="1"/>
  <c r="F73" i="4"/>
  <c r="EO14" i="2"/>
  <c r="EP14" s="1"/>
  <c r="AF29"/>
  <c r="DU28"/>
  <c r="AF27"/>
  <c r="BA27"/>
  <c r="BA26"/>
  <c r="DX24"/>
  <c r="AL24"/>
  <c r="AF23"/>
  <c r="AL23"/>
  <c r="CQ20"/>
  <c r="BA16"/>
  <c r="CQ15"/>
  <c r="N15"/>
  <c r="F12" i="4"/>
  <c r="E74" i="5"/>
  <c r="E80" i="7"/>
  <c r="F7" i="14"/>
  <c r="F5" i="15"/>
  <c r="F7"/>
  <c r="F63" i="16"/>
  <c r="E31" i="19"/>
  <c r="E68" i="17"/>
  <c r="BA28" i="2"/>
  <c r="AX14"/>
  <c r="AX25"/>
  <c r="BG14"/>
  <c r="F14"/>
  <c r="CK24"/>
  <c r="Z21"/>
  <c r="F12" i="19"/>
  <c r="F41" i="12"/>
  <c r="E41"/>
  <c r="F40" i="17"/>
  <c r="E40"/>
  <c r="AL29" i="2"/>
  <c r="E14" i="11"/>
  <c r="D4"/>
  <c r="E7" i="7"/>
  <c r="C71"/>
  <c r="EK17" i="2" s="1"/>
  <c r="F15" i="1"/>
  <c r="CK27" i="2"/>
  <c r="Z23"/>
  <c r="ED15"/>
  <c r="EV14"/>
  <c r="F30" i="6"/>
  <c r="D100" i="10"/>
  <c r="G18" i="1"/>
  <c r="N23" i="2"/>
  <c r="EB31"/>
  <c r="CP31"/>
  <c r="CP33" s="1"/>
  <c r="EP25"/>
  <c r="E40" i="7"/>
  <c r="F70" i="19"/>
  <c r="AR24" i="2"/>
  <c r="CF20"/>
  <c r="E77" i="14"/>
  <c r="DG32" i="2"/>
  <c r="DG33" s="1"/>
  <c r="EV29"/>
  <c r="EY27"/>
  <c r="DQ25"/>
  <c r="BM23"/>
  <c r="E36" i="9"/>
  <c r="F47" i="17"/>
  <c r="F36"/>
  <c r="E72" i="12"/>
  <c r="AI26" i="2"/>
  <c r="EA24"/>
  <c r="CN24"/>
  <c r="AU19"/>
  <c r="T19"/>
  <c r="EA18"/>
  <c r="E85" i="6"/>
  <c r="F17" i="9"/>
  <c r="F83" i="10"/>
  <c r="E5"/>
  <c r="E85" i="13"/>
  <c r="F82" i="16"/>
  <c r="G24" i="2"/>
  <c r="E9" i="1"/>
  <c r="AQ31" i="2"/>
  <c r="EK22"/>
  <c r="EM22" s="1"/>
  <c r="E74" i="17"/>
  <c r="BD31" i="2"/>
  <c r="BY29"/>
  <c r="EG26"/>
  <c r="ED26"/>
  <c r="DQ26"/>
  <c r="AO26"/>
  <c r="EA23"/>
  <c r="W21"/>
  <c r="AO21"/>
  <c r="W18"/>
  <c r="EA17"/>
  <c r="AD31"/>
  <c r="AD33" s="1"/>
  <c r="X31"/>
  <c r="X33" s="1"/>
  <c r="EG16"/>
  <c r="CK16"/>
  <c r="W16"/>
  <c r="E87" i="5"/>
  <c r="F64" i="6"/>
  <c r="F36"/>
  <c r="E29" i="7"/>
  <c r="E17"/>
  <c r="F64" i="8"/>
  <c r="E31"/>
  <c r="F29" i="11"/>
  <c r="E84" i="12"/>
  <c r="ES24" i="2"/>
  <c r="D25" i="14"/>
  <c r="F84" i="18"/>
  <c r="F37"/>
  <c r="F20"/>
  <c r="D4"/>
  <c r="E60" i="4"/>
  <c r="F41" i="18"/>
  <c r="AI25" i="2"/>
  <c r="Y31"/>
  <c r="F88" i="15"/>
  <c r="H34" i="1"/>
  <c r="H12"/>
  <c r="E81" i="14"/>
  <c r="G27" i="2"/>
  <c r="CM31"/>
  <c r="CM33" s="1"/>
  <c r="CS31"/>
  <c r="CS33" s="1"/>
  <c r="AH31"/>
  <c r="EQ17"/>
  <c r="ES17" s="1"/>
  <c r="T17"/>
  <c r="EJ22"/>
  <c r="ES29"/>
  <c r="F92" i="5"/>
  <c r="EV19" i="2"/>
  <c r="F20" i="12"/>
  <c r="BY16" i="2"/>
  <c r="CI31"/>
  <c r="CI33" s="1"/>
  <c r="H39" i="1"/>
  <c r="DF31" i="2"/>
  <c r="DH31"/>
  <c r="CD32"/>
  <c r="CD33" s="1"/>
  <c r="Z29"/>
  <c r="FB28"/>
  <c r="AI28"/>
  <c r="Z27"/>
  <c r="ED24"/>
  <c r="ED23"/>
  <c r="DX23"/>
  <c r="AC23"/>
  <c r="CK22"/>
  <c r="ED21"/>
  <c r="BM21"/>
  <c r="AO20"/>
  <c r="AC20"/>
  <c r="W20"/>
  <c r="T20"/>
  <c r="CT19"/>
  <c r="AS31"/>
  <c r="AS32" s="1"/>
  <c r="AS33" s="1"/>
  <c r="AO19"/>
  <c r="AI19"/>
  <c r="ED18"/>
  <c r="ED17"/>
  <c r="CK17"/>
  <c r="AI17"/>
  <c r="Z17"/>
  <c r="Z16"/>
  <c r="T16"/>
  <c r="W15"/>
  <c r="T15"/>
  <c r="DP14"/>
  <c r="CT14"/>
  <c r="AO14"/>
  <c r="F29" i="4"/>
  <c r="E5"/>
  <c r="E58" i="5"/>
  <c r="D25"/>
  <c r="E30" i="6"/>
  <c r="E5" i="7"/>
  <c r="E20" i="8"/>
  <c r="E12"/>
  <c r="E14" i="9"/>
  <c r="F32" i="10"/>
  <c r="F26"/>
  <c r="F88" i="11"/>
  <c r="E29"/>
  <c r="F31" i="14"/>
  <c r="E93" i="16"/>
  <c r="F85" i="17"/>
  <c r="E58"/>
  <c r="E20"/>
  <c r="F79" i="19"/>
  <c r="F20"/>
  <c r="H40" i="1"/>
  <c r="BM27" i="2"/>
  <c r="BK31"/>
  <c r="BK33" s="1"/>
  <c r="E36" i="7"/>
  <c r="F36"/>
  <c r="BW17" i="2"/>
  <c r="BY17" s="1"/>
  <c r="EF31"/>
  <c r="EF33" s="1"/>
  <c r="FB26"/>
  <c r="DP23"/>
  <c r="AL17"/>
  <c r="CN16"/>
  <c r="EG15"/>
  <c r="CF15"/>
  <c r="E64" i="8"/>
  <c r="F90" i="10"/>
  <c r="F14"/>
  <c r="F84" i="12"/>
  <c r="F5" i="13"/>
  <c r="F83" i="14"/>
  <c r="E26" i="15"/>
  <c r="F12"/>
  <c r="E31" i="16"/>
  <c r="F20" i="17"/>
  <c r="F65" i="18"/>
  <c r="E20" i="19"/>
  <c r="AF26" i="2"/>
  <c r="E61" i="13"/>
  <c r="F40" i="16"/>
  <c r="E41" i="10"/>
  <c r="ES16" i="2"/>
  <c r="CT26"/>
  <c r="EV24"/>
  <c r="ES22"/>
  <c r="EG22"/>
  <c r="CT22"/>
  <c r="EA21"/>
  <c r="EJ20"/>
  <c r="EG19"/>
  <c r="AO15"/>
  <c r="Z15"/>
  <c r="Z14"/>
  <c r="EV20"/>
  <c r="F14" i="15"/>
  <c r="E5" i="16"/>
  <c r="C23" i="13"/>
  <c r="E66" i="5"/>
  <c r="AF18" i="2"/>
  <c r="F68" i="4"/>
  <c r="DY31" i="2"/>
  <c r="DY33" s="1"/>
  <c r="CN15"/>
  <c r="AI14"/>
  <c r="E30" i="5"/>
  <c r="F20" i="7"/>
  <c r="F29" i="14"/>
  <c r="F12" i="18"/>
  <c r="C4"/>
  <c r="F7" i="4"/>
  <c r="BA15" i="2"/>
  <c r="F33" i="5"/>
  <c r="BG28" i="2"/>
  <c r="EG27"/>
  <c r="AL26"/>
  <c r="W26"/>
  <c r="EA25"/>
  <c r="CT24"/>
  <c r="EY23"/>
  <c r="FB21"/>
  <c r="AI21"/>
  <c r="EG20"/>
  <c r="EA20"/>
  <c r="CT20"/>
  <c r="CN20"/>
  <c r="EY15"/>
  <c r="F84" i="4"/>
  <c r="E14" i="5"/>
  <c r="F89" i="8"/>
  <c r="F12"/>
  <c r="C25" i="10"/>
  <c r="E83" i="11"/>
  <c r="BX28" i="2"/>
  <c r="G28" s="1"/>
  <c r="N28"/>
  <c r="N24"/>
  <c r="F66" i="15"/>
  <c r="BH31" i="2"/>
  <c r="BJ14"/>
  <c r="G41" i="1"/>
  <c r="F5"/>
  <c r="C5" s="1"/>
  <c r="E12" i="5"/>
  <c r="F12"/>
  <c r="C25" i="7"/>
  <c r="F17" i="8"/>
  <c r="D4"/>
  <c r="EN19" i="2"/>
  <c r="EP19" s="1"/>
  <c r="F78" i="9"/>
  <c r="E5"/>
  <c r="F5"/>
  <c r="E78" i="10"/>
  <c r="EO20" i="2"/>
  <c r="EO21"/>
  <c r="EP21" s="1"/>
  <c r="E77" i="11"/>
  <c r="E31"/>
  <c r="E26"/>
  <c r="F26"/>
  <c r="E32" i="12"/>
  <c r="F32"/>
  <c r="E33" i="13"/>
  <c r="BX23" i="2"/>
  <c r="BY23" s="1"/>
  <c r="F33" i="13"/>
  <c r="E14"/>
  <c r="F14"/>
  <c r="F20" i="16"/>
  <c r="E20"/>
  <c r="E29" i="17"/>
  <c r="F29"/>
  <c r="E62" i="19"/>
  <c r="EE29" i="2"/>
  <c r="EG29" s="1"/>
  <c r="EQ18"/>
  <c r="E81" i="8"/>
  <c r="C25"/>
  <c r="F26"/>
  <c r="G16" i="1"/>
  <c r="D16" s="1"/>
  <c r="E67" i="9"/>
  <c r="EI19" i="2"/>
  <c r="F67" i="9"/>
  <c r="E66" i="11"/>
  <c r="F66"/>
  <c r="EI21" i="2"/>
  <c r="E77" i="4"/>
  <c r="EQ14" i="2"/>
  <c r="F77" i="4"/>
  <c r="C72" i="15"/>
  <c r="C98" s="1"/>
  <c r="E75"/>
  <c r="C71" i="16"/>
  <c r="F72"/>
  <c r="E72"/>
  <c r="C83" i="17"/>
  <c r="E83" s="1"/>
  <c r="F84"/>
  <c r="E84"/>
  <c r="E77" i="18"/>
  <c r="C73"/>
  <c r="F77"/>
  <c r="E64"/>
  <c r="C57"/>
  <c r="F64"/>
  <c r="C75" i="19"/>
  <c r="C96" s="1"/>
  <c r="F78"/>
  <c r="H11" i="1"/>
  <c r="D100" i="6"/>
  <c r="F93" i="9"/>
  <c r="E90" i="10"/>
  <c r="FB23" i="2"/>
  <c r="F66" i="5"/>
  <c r="E32" i="18"/>
  <c r="CQ18" i="2"/>
  <c r="G13" i="1"/>
  <c r="D13" s="1"/>
  <c r="BL14" i="2"/>
  <c r="E31" i="4"/>
  <c r="E5" i="5"/>
  <c r="F5"/>
  <c r="EZ16" i="2"/>
  <c r="E96" i="6"/>
  <c r="E14"/>
  <c r="D4"/>
  <c r="F14"/>
  <c r="EW19" i="2"/>
  <c r="E93" i="9"/>
  <c r="EK19" i="2"/>
  <c r="C103" i="9"/>
  <c r="F96" i="10"/>
  <c r="FA20" i="2"/>
  <c r="E96" i="10"/>
  <c r="E57"/>
  <c r="F36" i="11"/>
  <c r="BW21" i="2"/>
  <c r="BY21" s="1"/>
  <c r="E36" i="11"/>
  <c r="E37" i="15"/>
  <c r="BW25" i="2"/>
  <c r="F25" s="1"/>
  <c r="F37" i="15"/>
  <c r="EH28" i="2"/>
  <c r="F67" i="18"/>
  <c r="EZ29" i="2"/>
  <c r="FB29" s="1"/>
  <c r="F92" i="19"/>
  <c r="F37" i="1"/>
  <c r="E12" i="11"/>
  <c r="F12"/>
  <c r="EK15" i="2"/>
  <c r="F74" i="5"/>
  <c r="D100" i="17"/>
  <c r="E66"/>
  <c r="F66"/>
  <c r="F76" i="16"/>
  <c r="E76"/>
  <c r="EO26" i="2"/>
  <c r="E54" i="19"/>
  <c r="F54"/>
  <c r="E82" i="18"/>
  <c r="ER28" i="2"/>
  <c r="ES28" s="1"/>
  <c r="F82" i="18"/>
  <c r="F39" i="4"/>
  <c r="E75" i="6"/>
  <c r="C72"/>
  <c r="F75"/>
  <c r="E73" i="7"/>
  <c r="F73"/>
  <c r="F79"/>
  <c r="C76"/>
  <c r="CX31" i="2"/>
  <c r="CX33" s="1"/>
  <c r="CZ19"/>
  <c r="F74" i="17"/>
  <c r="CT28" i="2"/>
  <c r="F31" i="8"/>
  <c r="E17" i="9"/>
  <c r="F31" i="11"/>
  <c r="C95" i="13"/>
  <c r="F88" i="14"/>
  <c r="C25"/>
  <c r="E14" i="16"/>
  <c r="D103" i="9"/>
  <c r="EY22" i="2"/>
  <c r="DQ16"/>
  <c r="ED16"/>
  <c r="F19" i="1"/>
  <c r="C19" s="1"/>
  <c r="F7"/>
  <c r="C7" s="1"/>
  <c r="EN15" i="2"/>
  <c r="F79" i="5"/>
  <c r="E79"/>
  <c r="E14" i="7"/>
  <c r="F14"/>
  <c r="BE18" i="2"/>
  <c r="F29" i="8"/>
  <c r="E29"/>
  <c r="E83" i="9"/>
  <c r="F83"/>
  <c r="ER19" i="2"/>
  <c r="F12" i="10"/>
  <c r="C4"/>
  <c r="F64" i="11"/>
  <c r="E20"/>
  <c r="F20"/>
  <c r="E5"/>
  <c r="F5"/>
  <c r="F17" i="12"/>
  <c r="C4"/>
  <c r="E17"/>
  <c r="F80" i="13"/>
  <c r="EU23" i="2"/>
  <c r="EV23" s="1"/>
  <c r="E80" i="13"/>
  <c r="EK23" i="2"/>
  <c r="F69" i="13"/>
  <c r="F56" i="14"/>
  <c r="E56"/>
  <c r="E12"/>
  <c r="D4"/>
  <c r="ER27" i="2"/>
  <c r="D4" i="17"/>
  <c r="F14"/>
  <c r="E14"/>
  <c r="F30" i="18"/>
  <c r="E30"/>
  <c r="C25"/>
  <c r="E14" i="19"/>
  <c r="F14"/>
  <c r="F73" i="9"/>
  <c r="EL19" i="2"/>
  <c r="E52" i="4"/>
  <c r="F52"/>
  <c r="DQ20" i="2"/>
  <c r="DX20"/>
  <c r="DU14"/>
  <c r="DQ14"/>
  <c r="F35" i="12"/>
  <c r="E35"/>
  <c r="E37" i="13"/>
  <c r="F37"/>
  <c r="E7" i="5"/>
  <c r="F7"/>
  <c r="EH27" i="2"/>
  <c r="F68" i="17"/>
  <c r="E13" i="7"/>
  <c r="AE17" i="2"/>
  <c r="F13" i="7"/>
  <c r="AE19" i="2"/>
  <c r="G19" s="1"/>
  <c r="E13" i="9"/>
  <c r="D12"/>
  <c r="F95" i="8"/>
  <c r="CK23" i="2"/>
  <c r="N22"/>
  <c r="E17" i="5"/>
  <c r="F17"/>
  <c r="E63" i="7"/>
  <c r="F63"/>
  <c r="F84" i="8"/>
  <c r="E84"/>
  <c r="EU18" i="2"/>
  <c r="E29" i="9"/>
  <c r="F29"/>
  <c r="EL20" i="2"/>
  <c r="F14" i="12"/>
  <c r="D4"/>
  <c r="E27" i="13"/>
  <c r="F27"/>
  <c r="E94" i="14"/>
  <c r="F94"/>
  <c r="EZ24" i="2"/>
  <c r="FB24" s="1"/>
  <c r="E14" i="14"/>
  <c r="F14"/>
  <c r="E85" i="17"/>
  <c r="ET27" i="2"/>
  <c r="EV27" s="1"/>
  <c r="E78" i="18"/>
  <c r="EN28" i="2"/>
  <c r="EP28" s="1"/>
  <c r="F78" i="18"/>
  <c r="E81" i="19"/>
  <c r="F81"/>
  <c r="EH29" i="2"/>
  <c r="EJ29" s="1"/>
  <c r="E64" i="19"/>
  <c r="F64"/>
  <c r="C4"/>
  <c r="F5"/>
  <c r="F65" i="10"/>
  <c r="EL17" i="2"/>
  <c r="EI14"/>
  <c r="F62" i="4"/>
  <c r="E62"/>
  <c r="CO31" i="2"/>
  <c r="CO33" s="1"/>
  <c r="CQ16"/>
  <c r="DC14"/>
  <c r="DB31"/>
  <c r="F75" i="10"/>
  <c r="C73"/>
  <c r="EK20" i="2" s="1"/>
  <c r="F73" i="11"/>
  <c r="C72"/>
  <c r="C81"/>
  <c r="E82"/>
  <c r="E70" i="13"/>
  <c r="F70"/>
  <c r="C72" i="14"/>
  <c r="F75"/>
  <c r="F99" i="9"/>
  <c r="D25" i="7"/>
  <c r="BG21" i="2"/>
  <c r="BG15"/>
  <c r="ES23"/>
  <c r="EV28"/>
  <c r="CQ26"/>
  <c r="DU25"/>
  <c r="EG24"/>
  <c r="DX21"/>
  <c r="AR21"/>
  <c r="ED20"/>
  <c r="N20"/>
  <c r="AL19"/>
  <c r="AL18"/>
  <c r="T18"/>
  <c r="CT17"/>
  <c r="W17"/>
  <c r="AX26"/>
  <c r="H31" i="1"/>
  <c r="DP29" i="2"/>
  <c r="CN29"/>
  <c r="T29"/>
  <c r="EA28"/>
  <c r="EA27"/>
  <c r="DU27"/>
  <c r="AI27"/>
  <c r="DX26"/>
  <c r="BM26"/>
  <c r="DX25"/>
  <c r="BM25"/>
  <c r="Z25"/>
  <c r="CT25"/>
  <c r="EJ24"/>
  <c r="EP23"/>
  <c r="W23"/>
  <c r="FB22"/>
  <c r="EA22"/>
  <c r="AO22"/>
  <c r="AI20"/>
  <c r="CK19"/>
  <c r="Z19"/>
  <c r="AA31"/>
  <c r="AA32" s="1"/>
  <c r="AA33" s="1"/>
  <c r="CN17"/>
  <c r="BM17"/>
  <c r="AC17"/>
  <c r="DU16"/>
  <c r="AC14"/>
  <c r="W14"/>
  <c r="BY20"/>
  <c r="H17" i="1"/>
  <c r="ED29" i="2"/>
  <c r="CK29"/>
  <c r="DQ28"/>
  <c r="CN28"/>
  <c r="Z28"/>
  <c r="W28"/>
  <c r="DX27"/>
  <c r="EA26"/>
  <c r="CN26"/>
  <c r="BM24"/>
  <c r="ED22"/>
  <c r="EY21"/>
  <c r="DU21"/>
  <c r="CN21"/>
  <c r="CK21"/>
  <c r="BM20"/>
  <c r="Z20"/>
  <c r="DX19"/>
  <c r="AC19"/>
  <c r="DP17"/>
  <c r="CJ31"/>
  <c r="BM16"/>
  <c r="EG14"/>
  <c r="EA14"/>
  <c r="T14"/>
  <c r="AX15"/>
  <c r="CZ26"/>
  <c r="AX27"/>
  <c r="E11" i="1"/>
  <c r="BN32" i="2"/>
  <c r="BN33" s="1"/>
  <c r="BP31"/>
  <c r="DK32"/>
  <c r="DK33" s="1"/>
  <c r="DP28"/>
  <c r="DP27"/>
  <c r="EC31"/>
  <c r="EC33" s="1"/>
  <c r="AN31"/>
  <c r="AN33" s="1"/>
  <c r="EM18"/>
  <c r="DQ27"/>
  <c r="DP21"/>
  <c r="F30" i="1" l="1"/>
  <c r="H18"/>
  <c r="D18"/>
  <c r="H32"/>
  <c r="C32"/>
  <c r="H15"/>
  <c r="C15"/>
  <c r="G29" i="2"/>
  <c r="D29" s="1"/>
  <c r="FD29" s="1"/>
  <c r="CY33"/>
  <c r="BA19"/>
  <c r="AY31"/>
  <c r="AY33" s="1"/>
  <c r="F24"/>
  <c r="C24" s="1"/>
  <c r="F29"/>
  <c r="C29" s="1"/>
  <c r="F21"/>
  <c r="F18"/>
  <c r="F17"/>
  <c r="C17" s="1"/>
  <c r="C100" i="17"/>
  <c r="BV15" i="2"/>
  <c r="D38" i="19"/>
  <c r="D49" s="1"/>
  <c r="D50" s="1"/>
  <c r="D39" i="16"/>
  <c r="D50" s="1"/>
  <c r="CJ33" i="2"/>
  <c r="AH33"/>
  <c r="Y33"/>
  <c r="S33"/>
  <c r="AJ33"/>
  <c r="CR33"/>
  <c r="AM33"/>
  <c r="DW33"/>
  <c r="EX33"/>
  <c r="EB33"/>
  <c r="V33"/>
  <c r="AW33"/>
  <c r="G18"/>
  <c r="D18" s="1"/>
  <c r="AZ31"/>
  <c r="AZ33" s="1"/>
  <c r="C41" i="5"/>
  <c r="C53" s="1"/>
  <c r="C54" s="1"/>
  <c r="D40" i="18"/>
  <c r="D52" s="1"/>
  <c r="BY15" i="2"/>
  <c r="G15"/>
  <c r="D15" s="1"/>
  <c r="CH29"/>
  <c r="E25" i="15"/>
  <c r="EJ26" i="2"/>
  <c r="BT31"/>
  <c r="E25" i="5"/>
  <c r="E4" i="13"/>
  <c r="DF32" i="2"/>
  <c r="DF33" s="1"/>
  <c r="E25" i="16"/>
  <c r="BY26" i="2"/>
  <c r="F4" i="16"/>
  <c r="E36"/>
  <c r="F36"/>
  <c r="E4" i="10"/>
  <c r="D40"/>
  <c r="D52" s="1"/>
  <c r="CH18" i="2"/>
  <c r="CH23"/>
  <c r="E4" i="16"/>
  <c r="C40" i="14"/>
  <c r="C51" s="1"/>
  <c r="F4" i="13"/>
  <c r="E25" i="12"/>
  <c r="E71" i="7"/>
  <c r="C41" i="6"/>
  <c r="C51" s="1"/>
  <c r="G16" i="2"/>
  <c r="D16" s="1"/>
  <c r="BU31"/>
  <c r="BU33" s="1"/>
  <c r="E4" i="5"/>
  <c r="F4" i="4"/>
  <c r="D47"/>
  <c r="DM20" i="2"/>
  <c r="DR23"/>
  <c r="DR19"/>
  <c r="BS31"/>
  <c r="EE31"/>
  <c r="EY26"/>
  <c r="D40" i="14"/>
  <c r="AR31" i="2"/>
  <c r="AR33" s="1"/>
  <c r="DR24"/>
  <c r="H20"/>
  <c r="C19"/>
  <c r="BR32"/>
  <c r="BR33" s="1"/>
  <c r="F98" i="8"/>
  <c r="CH16" i="2"/>
  <c r="DM14"/>
  <c r="H33" i="1"/>
  <c r="BQ32" i="2"/>
  <c r="BQ33" s="1"/>
  <c r="C16"/>
  <c r="CH19"/>
  <c r="C28"/>
  <c r="BF31"/>
  <c r="E4" i="11"/>
  <c r="F25" i="9"/>
  <c r="F71" i="7"/>
  <c r="E25" i="6"/>
  <c r="F4" i="5"/>
  <c r="C23" i="2"/>
  <c r="E25" i="19"/>
  <c r="DR29" i="2"/>
  <c r="C39" i="17"/>
  <c r="C53" s="1"/>
  <c r="DR26" i="2"/>
  <c r="BG25"/>
  <c r="F25" i="15"/>
  <c r="DN22" i="2"/>
  <c r="F25" i="12"/>
  <c r="F4" i="11"/>
  <c r="F102" i="5"/>
  <c r="E4" i="4"/>
  <c r="F94"/>
  <c r="CH26" i="2"/>
  <c r="DR18"/>
  <c r="DR15"/>
  <c r="F25" i="19"/>
  <c r="BM29" i="2"/>
  <c r="C26"/>
  <c r="DN25"/>
  <c r="CH25"/>
  <c r="CH24"/>
  <c r="G22"/>
  <c r="H22" s="1"/>
  <c r="C40" i="12"/>
  <c r="C51" s="1"/>
  <c r="C39" i="11"/>
  <c r="C51" s="1"/>
  <c r="CH17" i="2"/>
  <c r="C39" i="7"/>
  <c r="C50" s="1"/>
  <c r="DR17" i="2"/>
  <c r="F25" i="6"/>
  <c r="AU31" i="2"/>
  <c r="AT32"/>
  <c r="AT33" s="1"/>
  <c r="E102" i="5"/>
  <c r="C15" i="2"/>
  <c r="C47" i="4"/>
  <c r="E94"/>
  <c r="DN15" i="2"/>
  <c r="CH20"/>
  <c r="C22"/>
  <c r="CH14"/>
  <c r="D28"/>
  <c r="H28"/>
  <c r="CH27"/>
  <c r="F4" i="15"/>
  <c r="DZ33" i="2"/>
  <c r="CH28"/>
  <c r="E89" i="18"/>
  <c r="CF31" i="2"/>
  <c r="EA31"/>
  <c r="D27"/>
  <c r="DU31"/>
  <c r="CW31"/>
  <c r="T31"/>
  <c r="G4" i="1"/>
  <c r="G26" i="2"/>
  <c r="D26" s="1"/>
  <c r="AL31"/>
  <c r="DX31"/>
  <c r="E4" i="15"/>
  <c r="D40"/>
  <c r="D51" s="1"/>
  <c r="DR25" i="2"/>
  <c r="DN16"/>
  <c r="EJ28"/>
  <c r="F25" i="10"/>
  <c r="D25" i="2"/>
  <c r="AV31"/>
  <c r="H36" i="1"/>
  <c r="D36"/>
  <c r="E36" s="1"/>
  <c r="N31" i="2"/>
  <c r="BW31"/>
  <c r="DM18"/>
  <c r="D39" i="11"/>
  <c r="D51" s="1"/>
  <c r="DM23" i="2"/>
  <c r="C36" i="13"/>
  <c r="C48" s="1"/>
  <c r="E98" i="8"/>
  <c r="D20" i="2"/>
  <c r="W31"/>
  <c r="D24"/>
  <c r="E25" i="9"/>
  <c r="ES18" i="2"/>
  <c r="C20"/>
  <c r="C14"/>
  <c r="AF19"/>
  <c r="DM22"/>
  <c r="DR16"/>
  <c r="DN28"/>
  <c r="ET31"/>
  <c r="BY28"/>
  <c r="C40" i="15"/>
  <c r="DR22" i="2"/>
  <c r="EM19"/>
  <c r="D41" i="5"/>
  <c r="Z31" i="2"/>
  <c r="F98" i="12"/>
  <c r="E98"/>
  <c r="CN31" i="2"/>
  <c r="DQ31"/>
  <c r="AQ33"/>
  <c r="BD32"/>
  <c r="BD33" s="1"/>
  <c r="F25" i="5"/>
  <c r="CT31" i="2"/>
  <c r="C40" i="18"/>
  <c r="C52" s="1"/>
  <c r="AI31" i="2"/>
  <c r="AC31"/>
  <c r="CK31"/>
  <c r="BA18"/>
  <c r="DN20"/>
  <c r="DI31"/>
  <c r="DH32"/>
  <c r="DH33" s="1"/>
  <c r="CH15"/>
  <c r="F4" i="18"/>
  <c r="E4"/>
  <c r="DR28" i="2"/>
  <c r="E25" i="18"/>
  <c r="E25" i="10"/>
  <c r="C39" i="9"/>
  <c r="E73" i="10"/>
  <c r="C27" i="2"/>
  <c r="H27"/>
  <c r="EK24"/>
  <c r="E72" i="14"/>
  <c r="F72"/>
  <c r="C98"/>
  <c r="EQ21" i="2"/>
  <c r="ES21" s="1"/>
  <c r="F81" i="11"/>
  <c r="E81"/>
  <c r="DN14" i="2"/>
  <c r="DR14"/>
  <c r="EK16"/>
  <c r="C100" i="6"/>
  <c r="E72"/>
  <c r="FB16" i="2"/>
  <c r="EZ31"/>
  <c r="F73" i="18"/>
  <c r="E73"/>
  <c r="EK28" i="2"/>
  <c r="EM28" s="1"/>
  <c r="F25" i="7"/>
  <c r="E25"/>
  <c r="F72" i="11"/>
  <c r="E72"/>
  <c r="EK21" i="2"/>
  <c r="EM21" s="1"/>
  <c r="C98" i="11"/>
  <c r="DC31" i="2"/>
  <c r="DB33"/>
  <c r="E4" i="12"/>
  <c r="D40"/>
  <c r="F4"/>
  <c r="F12" i="9"/>
  <c r="E12"/>
  <c r="D4"/>
  <c r="AE31" i="2"/>
  <c r="AE33" s="1"/>
  <c r="G17"/>
  <c r="AF17"/>
  <c r="F4" i="10"/>
  <c r="C40"/>
  <c r="EP15" i="2"/>
  <c r="F14" i="1"/>
  <c r="EM15" i="2"/>
  <c r="DM15"/>
  <c r="E4" i="6"/>
  <c r="D41"/>
  <c r="F4"/>
  <c r="G14" i="2"/>
  <c r="BM14"/>
  <c r="BL31"/>
  <c r="BL33" s="1"/>
  <c r="F57" i="18"/>
  <c r="E57"/>
  <c r="C99"/>
  <c r="EK25" i="2"/>
  <c r="E72" i="15"/>
  <c r="F72"/>
  <c r="EJ21" i="2"/>
  <c r="DN21"/>
  <c r="EJ19"/>
  <c r="DN19"/>
  <c r="E25" i="11"/>
  <c r="F25"/>
  <c r="EP20" i="2"/>
  <c r="EO31"/>
  <c r="EO33" s="1"/>
  <c r="EM23"/>
  <c r="EM20"/>
  <c r="F95" i="13"/>
  <c r="EH31" i="2"/>
  <c r="EH33" s="1"/>
  <c r="DM19"/>
  <c r="EJ27"/>
  <c r="CQ31"/>
  <c r="DN17"/>
  <c r="EM17"/>
  <c r="EL31"/>
  <c r="EL33" s="1"/>
  <c r="EU31"/>
  <c r="EU33" s="1"/>
  <c r="EV18"/>
  <c r="BG18"/>
  <c r="BE31"/>
  <c r="BE33" s="1"/>
  <c r="C37" i="1"/>
  <c r="E37" s="1"/>
  <c r="H37"/>
  <c r="F4"/>
  <c r="H5"/>
  <c r="EJ14" i="2"/>
  <c r="EI31"/>
  <c r="EI33" s="1"/>
  <c r="D19"/>
  <c r="H19"/>
  <c r="D4" i="7"/>
  <c r="F12"/>
  <c r="E12"/>
  <c r="D39" i="17"/>
  <c r="F4"/>
  <c r="E4"/>
  <c r="E4" i="14"/>
  <c r="F4"/>
  <c r="ES19" i="2"/>
  <c r="ER31"/>
  <c r="ER33" s="1"/>
  <c r="F103" i="9"/>
  <c r="E103"/>
  <c r="E76" i="7"/>
  <c r="F76"/>
  <c r="C97"/>
  <c r="EN17" i="2"/>
  <c r="EP17" s="1"/>
  <c r="EY19"/>
  <c r="EW31"/>
  <c r="EW33" s="1"/>
  <c r="F25" i="4"/>
  <c r="E25"/>
  <c r="F75" i="19"/>
  <c r="EN29" i="2"/>
  <c r="E75" i="19"/>
  <c r="F96"/>
  <c r="EK26" i="2"/>
  <c r="F71" i="16"/>
  <c r="C97"/>
  <c r="E71"/>
  <c r="ES14" i="2"/>
  <c r="E25" i="8"/>
  <c r="F25"/>
  <c r="F25" i="17"/>
  <c r="E25"/>
  <c r="G23" i="2"/>
  <c r="BX31"/>
  <c r="BX33" s="1"/>
  <c r="D39" i="8"/>
  <c r="F4"/>
  <c r="E4"/>
  <c r="D41" i="1"/>
  <c r="H41"/>
  <c r="G30"/>
  <c r="E95" i="13"/>
  <c r="F73" i="10"/>
  <c r="C100"/>
  <c r="E100" s="1"/>
  <c r="F25" i="18"/>
  <c r="DR20" i="2"/>
  <c r="C39" i="8"/>
  <c r="C51" s="1"/>
  <c r="D36" i="13"/>
  <c r="F23"/>
  <c r="E23"/>
  <c r="CH21" i="2"/>
  <c r="D21"/>
  <c r="EQ27"/>
  <c r="DM27" s="1"/>
  <c r="E16" i="1"/>
  <c r="G14"/>
  <c r="H16"/>
  <c r="E4" i="19"/>
  <c r="C38"/>
  <c r="C49" s="1"/>
  <c r="F4"/>
  <c r="H7" i="1"/>
  <c r="F25" i="14"/>
  <c r="E25"/>
  <c r="CZ31" i="2"/>
  <c r="E38" i="4"/>
  <c r="F38"/>
  <c r="EP26" i="2"/>
  <c r="DN26"/>
  <c r="BY25"/>
  <c r="FB20"/>
  <c r="FA31"/>
  <c r="BH32"/>
  <c r="BH33" s="1"/>
  <c r="BJ31"/>
  <c r="F72" i="6"/>
  <c r="F83" i="17"/>
  <c r="DN23" i="2"/>
  <c r="DN18"/>
  <c r="DR21"/>
  <c r="CH22"/>
  <c r="CG31"/>
  <c r="CG33" s="1"/>
  <c r="BP32"/>
  <c r="BP33" s="1"/>
  <c r="ED31"/>
  <c r="DN27"/>
  <c r="DR27"/>
  <c r="AO31"/>
  <c r="DP31"/>
  <c r="DP33" s="1"/>
  <c r="FC19" l="1"/>
  <c r="CF33"/>
  <c r="C49" i="13"/>
  <c r="C52" i="12"/>
  <c r="G51"/>
  <c r="D53" i="18"/>
  <c r="F51" i="11"/>
  <c r="E10" i="1"/>
  <c r="C52" i="8"/>
  <c r="DQ33" i="2"/>
  <c r="AV33"/>
  <c r="AU33"/>
  <c r="BF33"/>
  <c r="E32" i="1"/>
  <c r="EE33" i="2"/>
  <c r="BT33"/>
  <c r="ET33"/>
  <c r="D52" i="15"/>
  <c r="D52" i="11"/>
  <c r="D53" i="10"/>
  <c r="C52" i="9"/>
  <c r="C53" s="1"/>
  <c r="C54" i="17"/>
  <c r="FC23" i="2"/>
  <c r="DM28"/>
  <c r="FC28" s="1"/>
  <c r="F25" i="16"/>
  <c r="E16" i="2"/>
  <c r="FD25"/>
  <c r="E28"/>
  <c r="C39" i="16"/>
  <c r="C50" s="1"/>
  <c r="BS32" i="2"/>
  <c r="BS33" s="1"/>
  <c r="FC20"/>
  <c r="C52" i="6"/>
  <c r="BV31" i="2"/>
  <c r="H16"/>
  <c r="DO14"/>
  <c r="EG31"/>
  <c r="DM21"/>
  <c r="DO21" s="1"/>
  <c r="FC14"/>
  <c r="FC22"/>
  <c r="C51" i="7"/>
  <c r="F100" i="6"/>
  <c r="H15" i="2"/>
  <c r="FD16"/>
  <c r="E26"/>
  <c r="H26"/>
  <c r="H24"/>
  <c r="E24"/>
  <c r="D22"/>
  <c r="E22" s="1"/>
  <c r="F39" i="11"/>
  <c r="E6" i="1"/>
  <c r="E37" i="4"/>
  <c r="F37"/>
  <c r="E27" i="2"/>
  <c r="FD20"/>
  <c r="DO23"/>
  <c r="E8" i="1"/>
  <c r="FD28" i="2"/>
  <c r="BW33"/>
  <c r="F40" i="18"/>
  <c r="C4" i="1"/>
  <c r="FC27" i="2"/>
  <c r="D51" i="16"/>
  <c r="H14" i="1"/>
  <c r="AX31" i="2"/>
  <c r="H29"/>
  <c r="FD24"/>
  <c r="E29"/>
  <c r="FD18"/>
  <c r="E39" i="11"/>
  <c r="E100" i="6"/>
  <c r="E40" i="18"/>
  <c r="C48" i="4"/>
  <c r="E20" i="2"/>
  <c r="DO20"/>
  <c r="DO22"/>
  <c r="C51" i="15"/>
  <c r="C52" s="1"/>
  <c r="F40"/>
  <c r="E40"/>
  <c r="D53" i="5"/>
  <c r="E41"/>
  <c r="F41"/>
  <c r="E97" i="7"/>
  <c r="FD21" i="2"/>
  <c r="F97" i="7"/>
  <c r="DI32" i="2"/>
  <c r="DI33" s="1"/>
  <c r="BA31"/>
  <c r="H30" i="1"/>
  <c r="EQ31" i="2"/>
  <c r="E96" i="19"/>
  <c r="DM17" i="2"/>
  <c r="FC17" s="1"/>
  <c r="ES27"/>
  <c r="H21"/>
  <c r="C21"/>
  <c r="E21" s="1"/>
  <c r="F36" i="13"/>
  <c r="D48"/>
  <c r="E36"/>
  <c r="H23" i="2"/>
  <c r="D23"/>
  <c r="F97" i="16"/>
  <c r="E97"/>
  <c r="E4" i="7"/>
  <c r="D39"/>
  <c r="F4"/>
  <c r="H4" i="1"/>
  <c r="F23"/>
  <c r="F29" s="1"/>
  <c r="F45" s="1"/>
  <c r="F98" i="15"/>
  <c r="E98"/>
  <c r="F99" i="18"/>
  <c r="E99"/>
  <c r="D17" i="2"/>
  <c r="H17"/>
  <c r="EZ32"/>
  <c r="EZ33" s="1"/>
  <c r="DM16"/>
  <c r="EM16"/>
  <c r="EK31"/>
  <c r="EK33" s="1"/>
  <c r="E98" i="14"/>
  <c r="F98"/>
  <c r="F47" i="4"/>
  <c r="E47"/>
  <c r="D48"/>
  <c r="BJ32" i="2"/>
  <c r="BJ33" s="1"/>
  <c r="E38" i="19"/>
  <c r="F38"/>
  <c r="E41" i="1"/>
  <c r="BY31" i="2"/>
  <c r="EY31"/>
  <c r="EJ31"/>
  <c r="BG31"/>
  <c r="EM25"/>
  <c r="DM25"/>
  <c r="DO25" s="1"/>
  <c r="BM31"/>
  <c r="E41" i="6"/>
  <c r="F41"/>
  <c r="D51"/>
  <c r="E15" i="2"/>
  <c r="FD15"/>
  <c r="E98" i="11"/>
  <c r="F98"/>
  <c r="EM24" i="2"/>
  <c r="DM24"/>
  <c r="DO19"/>
  <c r="F100" i="10"/>
  <c r="G23" i="1"/>
  <c r="G29" s="1"/>
  <c r="E5"/>
  <c r="DO18" i="2"/>
  <c r="EN31"/>
  <c r="EN33" s="1"/>
  <c r="C52" i="11"/>
  <c r="E51"/>
  <c r="FA32" i="2"/>
  <c r="FA33" s="1"/>
  <c r="FB31"/>
  <c r="FD26"/>
  <c r="F39" i="8"/>
  <c r="D51"/>
  <c r="G51" s="1"/>
  <c r="E39"/>
  <c r="DM26" i="2"/>
  <c r="FC26" s="1"/>
  <c r="EM26"/>
  <c r="E19"/>
  <c r="FD19"/>
  <c r="C18"/>
  <c r="H18"/>
  <c r="F31"/>
  <c r="F33" s="1"/>
  <c r="EV31"/>
  <c r="E4" i="9"/>
  <c r="F4"/>
  <c r="D39"/>
  <c r="F40" i="12"/>
  <c r="D51"/>
  <c r="H51" s="1"/>
  <c r="E40"/>
  <c r="E100" i="17"/>
  <c r="H25" i="2"/>
  <c r="C25"/>
  <c r="E25" i="1"/>
  <c r="EP29" i="2"/>
  <c r="DM29"/>
  <c r="F40" i="14"/>
  <c r="D51"/>
  <c r="E40"/>
  <c r="D53" i="17"/>
  <c r="E39"/>
  <c r="F39"/>
  <c r="H14" i="2"/>
  <c r="G31"/>
  <c r="G33" s="1"/>
  <c r="D14"/>
  <c r="FC15"/>
  <c r="DO15"/>
  <c r="C52" i="10"/>
  <c r="F40"/>
  <c r="E40"/>
  <c r="AF31" i="2"/>
  <c r="F100" i="17"/>
  <c r="C52" i="14"/>
  <c r="FD27" i="2"/>
  <c r="DO27"/>
  <c r="DN31"/>
  <c r="DN33" s="1"/>
  <c r="DR31"/>
  <c r="CH31"/>
  <c r="E15" i="1" l="1"/>
  <c r="E7"/>
  <c r="E50" i="16"/>
  <c r="C53" i="18"/>
  <c r="E20" i="1"/>
  <c r="E39"/>
  <c r="ES31" i="2"/>
  <c r="EQ33"/>
  <c r="E33" i="1"/>
  <c r="E31"/>
  <c r="D30"/>
  <c r="DO28" i="2"/>
  <c r="FE28"/>
  <c r="F50" i="16"/>
  <c r="C51"/>
  <c r="F39"/>
  <c r="E39"/>
  <c r="FE20" i="2"/>
  <c r="FE19"/>
  <c r="FD22"/>
  <c r="FE22" s="1"/>
  <c r="DO17"/>
  <c r="D31"/>
  <c r="D33" s="1"/>
  <c r="FE27"/>
  <c r="E52" i="18"/>
  <c r="F52"/>
  <c r="D52" i="6"/>
  <c r="E51" i="15"/>
  <c r="F51"/>
  <c r="D54" i="5"/>
  <c r="E53"/>
  <c r="F53"/>
  <c r="FE15" i="2"/>
  <c r="DO26"/>
  <c r="FC21"/>
  <c r="FE21" s="1"/>
  <c r="DM31"/>
  <c r="H31"/>
  <c r="FC29"/>
  <c r="FE29" s="1"/>
  <c r="DO29"/>
  <c r="F51" i="12"/>
  <c r="E51"/>
  <c r="D52"/>
  <c r="FD14" i="2"/>
  <c r="E14"/>
  <c r="E51" i="14"/>
  <c r="F51"/>
  <c r="D52"/>
  <c r="E39" i="9"/>
  <c r="D52"/>
  <c r="F39"/>
  <c r="E23" i="2"/>
  <c r="FD23"/>
  <c r="FE23" s="1"/>
  <c r="EM31"/>
  <c r="F39" i="7"/>
  <c r="D50"/>
  <c r="E39"/>
  <c r="FD17" i="2"/>
  <c r="FE17" s="1"/>
  <c r="E17"/>
  <c r="D49" i="13"/>
  <c r="E48"/>
  <c r="F48"/>
  <c r="F51" i="8"/>
  <c r="D52"/>
  <c r="E51"/>
  <c r="E51" i="6"/>
  <c r="F51"/>
  <c r="C53" i="10"/>
  <c r="E52"/>
  <c r="F52"/>
  <c r="D54" i="17"/>
  <c r="F53"/>
  <c r="E53"/>
  <c r="FC25" i="2"/>
  <c r="FE25" s="1"/>
  <c r="E25"/>
  <c r="FC18"/>
  <c r="FE18" s="1"/>
  <c r="E18"/>
  <c r="C31"/>
  <c r="C33" s="1"/>
  <c r="H23" i="1"/>
  <c r="DO24" i="2"/>
  <c r="FC24"/>
  <c r="FE24" s="1"/>
  <c r="E49" i="19"/>
  <c r="C50"/>
  <c r="F49"/>
  <c r="FC16" i="2"/>
  <c r="FE16" s="1"/>
  <c r="DO16"/>
  <c r="FE26"/>
  <c r="EP31"/>
  <c r="E12" i="1"/>
  <c r="DO31" i="2" l="1"/>
  <c r="DM33"/>
  <c r="E40" i="1"/>
  <c r="C30"/>
  <c r="E30" s="1"/>
  <c r="E31" i="2"/>
  <c r="FE14"/>
  <c r="FD31"/>
  <c r="FD33" s="1"/>
  <c r="D53" i="9"/>
  <c r="F52"/>
  <c r="E52"/>
  <c r="E18" i="1"/>
  <c r="D14"/>
  <c r="D4"/>
  <c r="E4" s="1"/>
  <c r="G45"/>
  <c r="H29"/>
  <c r="F50" i="7"/>
  <c r="D51"/>
  <c r="E50"/>
  <c r="FC31" i="2"/>
  <c r="FC33" s="1"/>
  <c r="E17" i="1"/>
  <c r="C14"/>
  <c r="C23" s="1"/>
  <c r="C29" s="1"/>
  <c r="G46" l="1"/>
  <c r="C45"/>
  <c r="D23"/>
  <c r="D29" s="1"/>
  <c r="F46"/>
  <c r="F47" s="1"/>
  <c r="E14"/>
  <c r="FE31" i="2"/>
  <c r="E23" i="1" l="1"/>
  <c r="G47"/>
  <c r="C46"/>
  <c r="E29"/>
  <c r="D45"/>
  <c r="D46" s="1"/>
</calcChain>
</file>

<file path=xl/sharedStrings.xml><?xml version="1.0" encoding="utf-8"?>
<sst xmlns="http://schemas.openxmlformats.org/spreadsheetml/2006/main" count="2976" uniqueCount="562">
  <si>
    <t>Коды бюджетной классификации РФ</t>
  </si>
  <si>
    <t>Наименование доходов</t>
  </si>
  <si>
    <t>% испол.</t>
  </si>
  <si>
    <t>отклон.</t>
  </si>
  <si>
    <t>НАЛОГОВЫЕ ДОХОДЫ</t>
  </si>
  <si>
    <t>НАЛОГИ НА ПРИБЫЛЬ</t>
  </si>
  <si>
    <t>НАЛОГИ НА СОВОКУПНЫЙ ДОХОД</t>
  </si>
  <si>
    <t>Земельный налог</t>
  </si>
  <si>
    <t>Налог на имущество физ.лиц</t>
  </si>
  <si>
    <t>НАЛОГИ, СБОРЫ И РЕГУЛЯРНЫЕ ПЛАТЕЖИ ЗА ПОЛЬЗОВАНИЕ ПРИРОДНЫМИ РЕСУРСАМИ</t>
  </si>
  <si>
    <t>ПРОЧИЕ НАЛОГИ, СБОРЫ И ПОШЛИНЫ</t>
  </si>
  <si>
    <t xml:space="preserve">   Государственная пошлина за государственную регистрацию, а также за совершение прочих юридически 
значимых действий</t>
  </si>
  <si>
    <t>НЕНАЛОГОВЫЕ ДОХОДЫ</t>
  </si>
  <si>
    <t xml:space="preserve">   Доходы от сдачи в аренду имущ.наход.</t>
  </si>
  <si>
    <t xml:space="preserve">  Доходы от оказания платных услуг</t>
  </si>
  <si>
    <t>Невыясненные поступления</t>
  </si>
  <si>
    <t>ИТОГО СОБСТВЕННЫХ ДОХОДОВ</t>
  </si>
  <si>
    <t>БЕЗВОЗДМЕЗДНЫЕ ПЕРЕЧИСЛЕНИЯ</t>
  </si>
  <si>
    <t>Дотация от бюджетов других уровней</t>
  </si>
  <si>
    <t>Субсидии бюджетам РФ</t>
  </si>
  <si>
    <t>Субвенции бюджетам РФ</t>
  </si>
  <si>
    <t>Иные межбюджетные трансферты</t>
  </si>
  <si>
    <t>Прочие безвозмездные поступления от других бюджетов 
бюджетной системы</t>
  </si>
  <si>
    <t>Возврат остатков субвенций и субсидий</t>
  </si>
  <si>
    <t>ДОХОДЫ ОТ ПРЕДПРИНИМАТЕЛЬСКОЙ И ИНОЙ ПРИН.</t>
  </si>
  <si>
    <t xml:space="preserve">  ВСЕГО ДОХОДОВ</t>
  </si>
  <si>
    <t>Наименование расходов</t>
  </si>
  <si>
    <t>0100</t>
  </si>
  <si>
    <t>ОБЩЕГОСУДАРСТВЕННЫЕ ВОПРОСЫ</t>
  </si>
  <si>
    <t>0103</t>
  </si>
  <si>
    <t>Функционирование представительных органов муниципальных образований</t>
  </si>
  <si>
    <t>0104</t>
  </si>
  <si>
    <t>Функционирование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</si>
  <si>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</si>
  <si>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</si>
  <si>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</si>
  <si>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надзора</t>
  </si>
  <si>
    <t>0107</t>
  </si>
  <si>
    <t>Выборы</t>
  </si>
  <si>
    <t>0111</t>
  </si>
  <si>
    <t xml:space="preserve">Резервные фонды                                                      </t>
  </si>
  <si>
    <t>0113</t>
  </si>
  <si>
    <t xml:space="preserve">Другие общегосударственные вопросы        </t>
  </si>
  <si>
    <t>0200</t>
  </si>
  <si>
    <t>НАЦИОНАЛЬНАЯ ОБОРОНА</t>
  </si>
  <si>
    <t>0203</t>
  </si>
  <si>
    <t xml:space="preserve">Мобилизационная и вневоинская подготовка  </t>
  </si>
  <si>
    <t>0300</t>
  </si>
  <si>
    <t>НАЦИОНАЛЬНАЯ БЕЗОПАСНОСТЬ</t>
  </si>
  <si>
    <t>0302</t>
  </si>
  <si>
    <t>Органы внутренних дел</t>
  </si>
  <si>
    <t>0304</t>
  </si>
  <si>
    <t>Органы юсиции</t>
  </si>
  <si>
    <t>0309</t>
  </si>
  <si>
    <t>Защита населения и территории от последствий ЧС</t>
  </si>
  <si>
    <t>0400</t>
  </si>
  <si>
    <t>НАЦИОНАЛЬНАЯ ЭКОНОМИКА</t>
  </si>
  <si>
    <t>0405</t>
  </si>
  <si>
    <t>Сельское хозяйство</t>
  </si>
  <si>
    <t>0406</t>
  </si>
  <si>
    <t>Водные ресурсы</t>
  </si>
  <si>
    <t>0409</t>
  </si>
  <si>
    <t>Дорожное хозяйство</t>
  </si>
  <si>
    <t>0412</t>
  </si>
  <si>
    <t>Другие вопросы в области национальной экономики</t>
  </si>
  <si>
    <t>0500</t>
  </si>
  <si>
    <t xml:space="preserve">ЖИЛИЩНО-КОММУНАЛЬНОЕ ХОЗЯЙСТВО              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</si>
  <si>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</si>
  <si>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</si>
  <si>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</si>
  <si>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</si>
  <si>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</si>
  <si>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</si>
  <si>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0600</t>
  </si>
  <si>
    <t>ОХРАНА ОКРУЖАЮЩЕЙ СРЕДЫ</t>
  </si>
  <si>
    <t>0700</t>
  </si>
  <si>
    <t>ОБРАЗОВАНИЕ</t>
  </si>
  <si>
    <t>0701</t>
  </si>
  <si>
    <t>0702</t>
  </si>
  <si>
    <t>0707</t>
  </si>
  <si>
    <t>0709</t>
  </si>
  <si>
    <t>0800</t>
  </si>
  <si>
    <t xml:space="preserve">КУЛЬТУРА И КИНЕМАТОГРАФИЯ </t>
  </si>
  <si>
    <t>0801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</si>
  <si>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</si>
  <si>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</si>
  <si>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</si>
  <si>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</si>
  <si>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</si>
  <si>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</si>
  <si>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</si>
  <si>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</si>
  <si>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</si>
  <si>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 xml:space="preserve">Физическая культура </t>
  </si>
  <si>
    <t>1102</t>
  </si>
  <si>
    <t>Массовый спорт</t>
  </si>
  <si>
    <t>1103</t>
  </si>
  <si>
    <t>Спорт высших достижений</t>
  </si>
  <si>
    <t>1104</t>
  </si>
  <si>
    <t>Прикладные научные исследования в области физической культуры и спорта</t>
  </si>
  <si>
    <t>1105</t>
  </si>
  <si>
    <t>Другие вопросы в области физическая культуры и спорта</t>
  </si>
  <si>
    <t>1200</t>
  </si>
  <si>
    <t>СРЕДСТВА МАССОВОЙ ИНФОРМАЦИИ</t>
  </si>
  <si>
    <t>1202</t>
  </si>
  <si>
    <t>Периодическая печать и издательство</t>
  </si>
  <si>
    <t>1300</t>
  </si>
  <si>
    <t>ОБСЛУЖИВАНИЕ ГОСУДАРСТВЕННОГО И МУНИЦИПАЛЬНОГО ДОЛГА</t>
  </si>
  <si>
    <t>1301</t>
  </si>
  <si>
    <t>Обслуживание внутренноего государственного и муниципального долга</t>
  </si>
  <si>
    <t>МЕЖБЮДЖЕТНЫЕ ТРАНСФЕРТЫ</t>
  </si>
  <si>
    <t>Дотации на выравнивание бюджетной обеспеченности</t>
  </si>
  <si>
    <t>Иные дотации</t>
  </si>
  <si>
    <t xml:space="preserve">Прочие межбюджетные трансферты </t>
  </si>
  <si>
    <t xml:space="preserve">Итого расходов  </t>
  </si>
  <si>
    <t>Начальник финансового отдела</t>
  </si>
  <si>
    <t xml:space="preserve">администрации Моргаушского района </t>
  </si>
  <si>
    <t>Ананьева Р.И.</t>
  </si>
  <si>
    <t xml:space="preserve">   ЗАДОЛЖЕННОСТЬ И ПЕРЕРАСЧЕТЫ ПО ОТМЕНЕННЫМ НАЛОГАМ И СБОРАМ</t>
  </si>
  <si>
    <t>Налог на прибыль организаций, зачисл. до 1 янв. 2005г.</t>
  </si>
  <si>
    <t>Налоги на иммущество</t>
  </si>
  <si>
    <t>Прочие налоги и сборы (по отм. нал. и сборам РФ)</t>
  </si>
  <si>
    <t>Прочие налоги и сборы (по отм. местн. нал. и сборам  )</t>
  </si>
  <si>
    <t>ДОХОДЫ ОТ ИСПОЛЬЗОВАНИЯ ИМУЩЕСТВА, НАХОДЯЩЕГОСЯ В ГОСУД. И МУН. СОБСТВ.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</si>
  <si>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</si>
  <si>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</si>
  <si>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МАТ. И НЕМАТ. АКТИВОВ</t>
  </si>
  <si>
    <t xml:space="preserve">  Доходы от реализации имущества</t>
  </si>
  <si>
    <t xml:space="preserve"> ШТРАФЫ, САНКЦИИ, ВОЗМЕЩЕНИЕ УЩЕРБА</t>
  </si>
  <si>
    <t>ПРОЧИЕ НЕНАЛОГОВЫЕ ДОХОДЫ</t>
  </si>
  <si>
    <t>НАЛОГИ НА ИМУЩЕСТВО</t>
  </si>
  <si>
    <t>Приложение 3</t>
  </si>
  <si>
    <t>к письму Минфина Чувашии</t>
  </si>
  <si>
    <t>от 02.02.2007 №04-16/491</t>
  </si>
  <si>
    <t>С П Р А В К А</t>
  </si>
  <si>
    <t>№ п/п</t>
  </si>
  <si>
    <t>Наименование поселений</t>
  </si>
  <si>
    <t>Доходы -  всего (код дохода 00085000000000000000)</t>
  </si>
  <si>
    <t>в том числе:</t>
  </si>
  <si>
    <t>Расходы -  всего (код расхода 00096000000000000000)</t>
  </si>
  <si>
    <t>Дефицит -  всего (код БК 00079000000000000000)</t>
  </si>
  <si>
    <t>Налоговые и неналоговые доходы (код дохода 00010000000000000000)</t>
  </si>
  <si>
    <t>из них:</t>
  </si>
  <si>
    <t>Безвозмездные поступления (код дохода 00020000000000000000)</t>
  </si>
  <si>
    <t>Доходы от предпринимательской и иной приносящей доход деятельности (код дохода 00030000000000000000)</t>
  </si>
  <si>
    <t>налог на доходы физических лиц (код дохода 00010102000010000110)</t>
  </si>
  <si>
    <t>единый сельскохозяйственный налог (код дохода 00010503000010000110)</t>
  </si>
  <si>
    <t>налог на имущество физических лиц, зачисляемые в бюджеты поселений (код дохода 00010601030100000110)</t>
  </si>
  <si>
    <t>земельный налог (код дохода 00010606000000000110)</t>
  </si>
  <si>
    <t>Госпошлина                                      (108)</t>
  </si>
  <si>
    <t>арендная плата за земли, находящиеся в государственной собственности до разграничения государственной собственности на землю, и поступления от продажи права на заключение договоров аренды указанных земельных участков (код дохода 00011105010000000120)</t>
  </si>
  <si>
    <t>доходы от сдачи в аренду имущества, находящегося в оперативном управлении органов управления поселений и создаваемых ими учреждений и в хозяйственном ведении муниципальных унитарных предприятий (код дохода 00011105035100000120)</t>
  </si>
  <si>
    <t>Задолженность и перерасчет по отмененным налогам (109)</t>
  </si>
  <si>
    <t>Прочие доходы от оказания платных услуг получателям средств бюджетов поселений и компенсации затрат бюджетов поселений (код       000 113 03050 10 0000 180</t>
  </si>
  <si>
    <t>прочие неналоговые доходы бюджетов поселений (код 000 1 17 00000 00 0000 000)</t>
  </si>
  <si>
    <t xml:space="preserve">Государственная пошлина за совершение нотариальных  действийдолжностными лицами органов местного самоуправления (000 1 08 04020 01 0000 110) </t>
  </si>
  <si>
    <t>Возврат остатков субсидий и сцбвенций из бюджетов поселений (000 1 19 05000 10 0000 151)</t>
  </si>
  <si>
    <t>Субсидии</t>
  </si>
  <si>
    <t>Субвенции</t>
  </si>
  <si>
    <t>Прочие безвозмездные поступления от других бюджетов бюджетной системы</t>
  </si>
  <si>
    <t>Общегосударственные вопросы (код расхода 00001000000000000000)</t>
  </si>
  <si>
    <t>Национальная оборона      (02000000000000)</t>
  </si>
  <si>
    <t>Национальная безопасность     (0300000000000000)</t>
  </si>
  <si>
    <t>Национальная экономика (код расхода 00004000000000000000)</t>
  </si>
  <si>
    <t>Жилищно-коммунальное хозяйство (код расхода 00005000000000000000)</t>
  </si>
  <si>
    <t>Cоциальная  политика (код БК расходов 100000000000)</t>
  </si>
  <si>
    <t>Функционирование местных администраций (код расхода 01040000000000000)</t>
  </si>
  <si>
    <t>Обеспечение проведения выборов и референдумов (010700000000000)</t>
  </si>
  <si>
    <t>Резервные фонды (0111000000000000)</t>
  </si>
  <si>
    <t xml:space="preserve">план </t>
  </si>
  <si>
    <t>факт</t>
  </si>
  <si>
    <t>процент исполнения</t>
  </si>
  <si>
    <t>план</t>
  </si>
  <si>
    <t>Итого по поселениям</t>
  </si>
  <si>
    <t>Показатели</t>
  </si>
  <si>
    <t>Код БК</t>
  </si>
  <si>
    <t>Консолидированный бюджет</t>
  </si>
  <si>
    <t>Районный бюджет</t>
  </si>
  <si>
    <t>налог на доходы физических лиц</t>
  </si>
  <si>
    <t>налог на совокупный доход</t>
  </si>
  <si>
    <t>налог на имущество</t>
  </si>
  <si>
    <t>земельный налог</t>
  </si>
  <si>
    <t>налоги, сборы за пользование природными ресурсами</t>
  </si>
  <si>
    <t>госпошлина</t>
  </si>
  <si>
    <t xml:space="preserve">задол. по отм. нал., сборам </t>
  </si>
  <si>
    <t>доходы от использования имущества, находящегося в государственной и муниципальной собственности</t>
  </si>
  <si>
    <t>плата за негативное воздействие на окуржающую среду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</si>
  <si>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</si>
  <si>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</si>
  <si>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возмещние ущерба</t>
  </si>
  <si>
    <t>прочие неналоговые доходы</t>
  </si>
  <si>
    <t>ДОХОДЫ ОТ ПРЕДПРИНИМАТЕЛЬСКОЙ ДЕЯТЕЛЬНОСТИ</t>
  </si>
  <si>
    <t>БЕЗВОЗМЕЗДНЫЕ ПЕРЕЧИСЛЕНИЯ</t>
  </si>
  <si>
    <t>ВСЕГО ДОХОДОВ</t>
  </si>
  <si>
    <t>ВСЕГО РАСХОДОВ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</si>
  <si>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</si>
  <si>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</si>
  <si>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</si>
  <si>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</si>
  <si>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</si>
  <si>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</si>
  <si>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</si>
  <si>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</t>
  </si>
  <si>
    <t>социальная политика</t>
  </si>
  <si>
    <t>1000</t>
  </si>
  <si>
    <t>физическая культура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</si>
  <si>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</si>
  <si>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</si>
  <si>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</t>
  </si>
  <si>
    <t>1400</t>
  </si>
  <si>
    <t>администрации Моргаушского района</t>
  </si>
  <si>
    <t>0310</t>
  </si>
  <si>
    <t>Обеспечение пожарной безопасности</t>
  </si>
  <si>
    <t>Прочие неналоговые доходы</t>
  </si>
  <si>
    <t>Доходы от реализации имущества</t>
  </si>
  <si>
    <t>Доходы от продажи земли</t>
  </si>
  <si>
    <t>Доходы от оказания платных услуг</t>
  </si>
  <si>
    <t>Доходы от сдачи в аренду имущ.наход.</t>
  </si>
  <si>
    <t>Арендная плата за землю</t>
  </si>
  <si>
    <t>Государственная пошлина за государственную регистрацию, а также за совершение прочих юридически 
значимых действий</t>
  </si>
  <si>
    <t>Государственная пошлина за соверш.нотар.действ.</t>
  </si>
  <si>
    <t>Налог на доходы физических лиц</t>
  </si>
  <si>
    <t>ЕН с/х предприятий</t>
  </si>
  <si>
    <t>ЗАДОЛЖЕННОСТЬ И ПЕРЕРАСЧЕТЫ ПО ОТМЕНЕННЫМ НАЛОГАМ И СБОРАМ</t>
  </si>
  <si>
    <t>Сбалансированность</t>
  </si>
  <si>
    <t>Налоги на имущество</t>
  </si>
  <si>
    <t>Культура</t>
  </si>
  <si>
    <t>АДМИНИСТРАТИВНЫЕ ПЛАТЕЖИ И СБОРЫ</t>
  </si>
  <si>
    <t>Платежи, вымаемые организациями муниципальных районов за выполнение определенных функций</t>
  </si>
  <si>
    <t>ЕН на вмененный доход</t>
  </si>
  <si>
    <t>Налог на добычу общераспространенных полезных ископаемых</t>
  </si>
  <si>
    <t xml:space="preserve">Государственная пошлина по делам, рассм. в судах </t>
  </si>
  <si>
    <t xml:space="preserve">Проценты, полученные от предос. бюдж. кред </t>
  </si>
  <si>
    <t>Доходы от муниципальных унитарных предприятий</t>
  </si>
  <si>
    <t>Плата за негативные воздействия на окружающую среду</t>
  </si>
  <si>
    <t>Другие общегосударственные расходы (0113000000000000)</t>
  </si>
  <si>
    <t>административные платежи и сборы</t>
  </si>
  <si>
    <t>ШТРАФЫ, САНКЦИИ, ВОЗМЕЩЕНИЕ УЩЕРБА</t>
  </si>
  <si>
    <t>Штрафы, санкции, возмещение ущерба (код 000 1 16 00000 00 0000 000)</t>
  </si>
  <si>
    <t>Налог на имущество физ. лиц</t>
  </si>
  <si>
    <t>Задолженность  и перерасчеты по отмененным налогам, сборам и иным обязательным платежам (код дохода 00010900000000000000)</t>
  </si>
  <si>
    <t>Возврат излишне уплаченных налогов из бюджетов поселений</t>
  </si>
  <si>
    <t>Доходы от оказания платных услуг и компенсации затрат государства                                         000 113 00000 00 0000 000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</si>
  <si>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</si>
  <si>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</si>
  <si>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</si>
  <si>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</si>
  <si>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Возврат остатков субсидий и субвенций</t>
  </si>
  <si>
    <t>0505</t>
  </si>
  <si>
    <t>Другие вопросы в области ЖКХ</t>
  </si>
  <si>
    <t>Налог, взимаемый в связи с применением патентной системы налогообложения</t>
  </si>
  <si>
    <t>Р.И. Ананьева</t>
  </si>
  <si>
    <t>Денежные взыскания за нарушение законодательства РФ о размещении заказов на поставки товаров, выполнение работ, оказание услуг для нужд поселений</t>
  </si>
  <si>
    <t>Прочие безвозмездные поступления в бюджеты поселений</t>
  </si>
  <si>
    <t>Государственная пошлина за соверш. нотар. действ.</t>
  </si>
  <si>
    <t>0804</t>
  </si>
  <si>
    <t>Другие вопросы в области культуры, кинематографии</t>
  </si>
  <si>
    <t>\</t>
  </si>
  <si>
    <t>Другие вопросы в области жилищно-коммунального хозяйства</t>
  </si>
  <si>
    <t xml:space="preserve">Акцизы </t>
  </si>
  <si>
    <t>Налоги на товары (работы и услуги) реализуемые на территории РФ</t>
  </si>
  <si>
    <t>Акцизы на автомобильный бензин</t>
  </si>
  <si>
    <t>Акцизы на диз. топливо</t>
  </si>
  <si>
    <t>налоги на товары (работы и услуги), реализуемые на территории РФ</t>
  </si>
  <si>
    <t>транспортный налог</t>
  </si>
  <si>
    <t>Денежные взыскания (штрафы) за нарушение законодательства о налогах и сборах                                                   (116 00000 00 0000 000)</t>
  </si>
  <si>
    <t>Акциз на моторные масла</t>
  </si>
  <si>
    <t>Акциза на прямогонный бензин</t>
  </si>
  <si>
    <t>Акцизы на моторные масла</t>
  </si>
  <si>
    <t xml:space="preserve">Акцизы на прямогонный бензин </t>
  </si>
  <si>
    <t>Акцизы на прямогонный бензин</t>
  </si>
  <si>
    <t>Акцизы на прямогонный  бензин</t>
  </si>
  <si>
    <t>доходы от уплаты акцизов на дизельное топливо 00010302230010000110</t>
  </si>
  <si>
    <t>доходы от уплаты акцизов на автомобильный бензин 00010302250010000110</t>
  </si>
  <si>
    <t>доходы от уплаты акцизов на прямогонный бензин 00010302260010000110</t>
  </si>
  <si>
    <t xml:space="preserve">доходы от уплаты акцизов на моторные масла 00010302240010000110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</si>
  <si>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Культура (код расхода 00008000000000000000)</t>
  </si>
  <si>
    <t xml:space="preserve">Прочие безвозмездные поступления </t>
  </si>
  <si>
    <t>Межбюджетные трансферты   (140000000000)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</si>
  <si>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поселений (за исключением земельных участков муниципальных бюджетных и автономных учреждений)</t>
  </si>
  <si>
    <t>Доходы бюджетов поселений от возвратов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</si>
  <si>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ДОХОДЫ БЮДЖЕТОВ БЮДЖЕТНОЙ СИСТЕМЫ РФ ОТ ВОЗВРАТА БЮДЖЕТАМИ БЮДЖЕТНОЙ СИСТЕМЫ РФ И ОРГАНИЗАЦИЯМИ ОСТАТКОВ СУБСИДИЙ, СУБВЕНЦИЙ И ИНЫХ МЕЖБЮДЖЕТНЫХ ТРАНСФЕРТОВ, ИМЕЮЩИХ ЦЕЛЕВОЕ НАЗНАЧЕНИЕ, ПРОШЛЫХ ЛЕТ</t>
  </si>
  <si>
    <t>Прочие безвозмездные поступления</t>
  </si>
  <si>
    <t xml:space="preserve">Александровское </t>
  </si>
  <si>
    <t xml:space="preserve">Большесундырское </t>
  </si>
  <si>
    <t xml:space="preserve">Ильинское </t>
  </si>
  <si>
    <t xml:space="preserve">Кадикасинское </t>
  </si>
  <si>
    <t xml:space="preserve">Моргаушское </t>
  </si>
  <si>
    <t xml:space="preserve">Москакасинское </t>
  </si>
  <si>
    <t xml:space="preserve">Орининское </t>
  </si>
  <si>
    <t xml:space="preserve">Сятракасинское </t>
  </si>
  <si>
    <t xml:space="preserve">Тораевское </t>
  </si>
  <si>
    <t xml:space="preserve">Хорнойское </t>
  </si>
  <si>
    <t xml:space="preserve">Чуманкасинское </t>
  </si>
  <si>
    <t xml:space="preserve">Шатьмапосинское </t>
  </si>
  <si>
    <t xml:space="preserve">Юнгинское </t>
  </si>
  <si>
    <t xml:space="preserve">Юськасинское </t>
  </si>
  <si>
    <t xml:space="preserve">Ярабайкасинское </t>
  </si>
  <si>
    <t xml:space="preserve">Ярославское </t>
  </si>
  <si>
    <t>Доходы в виде прибыли, приходящейся на доли в уставных капиталах</t>
  </si>
  <si>
    <t xml:space="preserve">(Дефицит -) профицит </t>
  </si>
  <si>
    <t>(Дефицит -) профицит</t>
  </si>
  <si>
    <t>Прочие поступления от денежных взысканий (штрафов) и иных сумм в возмещение ущерба, зачисляемые в бюджеты поселений</t>
  </si>
  <si>
    <t>Сельское хозяйство и рыболовство</t>
  </si>
  <si>
    <t>Доходы от возврата остатка субсидий</t>
  </si>
  <si>
    <t>Возврат остатков субсидий</t>
  </si>
  <si>
    <t>Органы юстиции</t>
  </si>
  <si>
    <t>Арендная плата за землю после разграничения</t>
  </si>
  <si>
    <t>Физическая культура и спорт    (1101000000000000000)</t>
  </si>
  <si>
    <t>Прочие доходы от компенсации затрат государства</t>
  </si>
  <si>
    <t>% исполнения к плану</t>
  </si>
  <si>
    <t>Прочие поступления от использования имущества</t>
  </si>
  <si>
    <t>0703</t>
  </si>
  <si>
    <t>Дополнительное образование детей</t>
  </si>
  <si>
    <t xml:space="preserve"> </t>
  </si>
  <si>
    <t xml:space="preserve">  Доходы от возмещения расходов</t>
  </si>
  <si>
    <t xml:space="preserve">  </t>
  </si>
  <si>
    <t>ШТРАФЫ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</si>
  <si>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</si>
  <si>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Прочик поступления от денежных взысканий (штрафов) и иных сумм в возмещение ущерба, зачисляемые в бюджеты сельских поселений</t>
  </si>
  <si>
    <t>арендная плата за земли после разграничения государственной собственности на землю и поступления от продажи права на заключение договоров аренды указанных земельных участков (код дохода 00011105025100000120)</t>
  </si>
  <si>
    <t>дотации  бюджетам поселений на выравнивание уровня бюджетной обеспеченности (код доходов 00020215001100000151)</t>
  </si>
  <si>
    <t>дотации бюджетам  поселений на поддержку мер по обеспечению сбалансированности бюджетов (код доходов 00020215002000000151)</t>
  </si>
  <si>
    <t>Возврат остатков субсидий, субвенций и иных межбюджетных трансфертов, имеющих целевое назначение, прошлых лет</t>
  </si>
  <si>
    <t>Прочие субсидии</t>
  </si>
  <si>
    <t>Прочие безбозмездные поступления</t>
  </si>
  <si>
    <t xml:space="preserve">Прочие безвозмездные поступления  </t>
  </si>
  <si>
    <t xml:space="preserve">Прочие безвозмездные поступления   </t>
  </si>
  <si>
    <t>Прочие налоги и сборы (по отм. местн. нал. и сборам)</t>
  </si>
  <si>
    <t>Прочие доходы от компенсации затрат</t>
  </si>
  <si>
    <t>Доходы от реализации имущества, находящегося в собственности сельских поселений                                  000 11402050100000 410</t>
  </si>
  <si>
    <t>Поступления от денежных пожертвований</t>
  </si>
  <si>
    <t>0314</t>
  </si>
  <si>
    <t>Другие вопросы в области национальной безопасности</t>
  </si>
  <si>
    <t>Доходы от платы об установлении сервитута</t>
  </si>
  <si>
    <t>Другие вопросы в области национльной безопасности</t>
  </si>
  <si>
    <t>Компенсационная выплата</t>
  </si>
  <si>
    <t>Материальная помощь</t>
  </si>
  <si>
    <t>Всего, руб.</t>
  </si>
  <si>
    <t>Примечание</t>
  </si>
  <si>
    <t xml:space="preserve"> стало без ФО адм (10ед)</t>
  </si>
  <si>
    <t>было без ФО и адм (10 ед.)</t>
  </si>
  <si>
    <t>премирование</t>
  </si>
  <si>
    <t>за расширение зоны обслуживания</t>
  </si>
  <si>
    <t>сумма</t>
  </si>
  <si>
    <t>%</t>
  </si>
  <si>
    <t>Начисление за месяц</t>
  </si>
  <si>
    <t>ФИО</t>
  </si>
  <si>
    <t>Образование</t>
  </si>
  <si>
    <t>Степанова Ю.С.</t>
  </si>
  <si>
    <t>высшее</t>
  </si>
  <si>
    <t>16 лет (декрет)</t>
  </si>
  <si>
    <t>Котельникова Н.Р.</t>
  </si>
  <si>
    <t>10 лет</t>
  </si>
  <si>
    <t>Семенова В.В.</t>
  </si>
  <si>
    <t>Бабушкина О.Н.</t>
  </si>
  <si>
    <t>11 лет</t>
  </si>
  <si>
    <t>Максимова Е.П./ Еропанова</t>
  </si>
  <si>
    <t>24 лет</t>
  </si>
  <si>
    <t>Попугаева Н.В.</t>
  </si>
  <si>
    <t>13 лет</t>
  </si>
  <si>
    <t>5 учреждений</t>
  </si>
  <si>
    <t>Рыбникова А.М.</t>
  </si>
  <si>
    <t>20 лет</t>
  </si>
  <si>
    <t>Колбасова И.Ю.</t>
  </si>
  <si>
    <t>7 лет</t>
  </si>
  <si>
    <t>Максимова Н.М.</t>
  </si>
  <si>
    <t>8 лет (декрет)</t>
  </si>
  <si>
    <t>Егорова И.Вячеславовна</t>
  </si>
  <si>
    <t>2 года (декрет)</t>
  </si>
  <si>
    <t>Карпова А.А.</t>
  </si>
  <si>
    <t>Егорова И.Валерьевна</t>
  </si>
  <si>
    <t>15 лет</t>
  </si>
  <si>
    <t>4 учреждения</t>
  </si>
  <si>
    <t>Соловьева А.И.</t>
  </si>
  <si>
    <t xml:space="preserve">спр монит, пенс спр , архив ком </t>
  </si>
  <si>
    <t>Васильева Р.Н.</t>
  </si>
  <si>
    <t>12 лет</t>
  </si>
  <si>
    <t>Ильина М.А.</t>
  </si>
  <si>
    <t>Романова В.В.</t>
  </si>
  <si>
    <t>средне-специальное</t>
  </si>
  <si>
    <t>308,6 стало</t>
  </si>
  <si>
    <t>329,4 было</t>
  </si>
  <si>
    <t xml:space="preserve">Другие вопросы </t>
  </si>
  <si>
    <t>Доходы от эксплуатации имущества</t>
  </si>
  <si>
    <t>Водное хозяйство</t>
  </si>
  <si>
    <t>Другие вопросы в облости национальной безопасности</t>
  </si>
  <si>
    <t>Другие вопросы</t>
  </si>
  <si>
    <t>Другие вопросы в области национальной безоапсности</t>
  </si>
  <si>
    <t>0401</t>
  </si>
  <si>
    <t>Общеэкономические вопросы</t>
  </si>
  <si>
    <t>Доходы от реализации имущества                                          000 114 02014100000 420</t>
  </si>
  <si>
    <t>Штрафы,неустойки,пени,уплаченные в случае просрочки исполнения поставщикам обязательств, предусмотренных муниципальным контрактам, заключенным муниципальным органом,казенным учреждением сельского поселения</t>
  </si>
  <si>
    <t>Упрощенная система налогооблажения</t>
  </si>
  <si>
    <t>Доходы от д.в. (штрафов),поступ в счет погашения задолж., образ до 1 января 2020 года</t>
  </si>
  <si>
    <t>Платежи, уплачиваемые в целях возмещения вреда</t>
  </si>
  <si>
    <t>назначено на 2022 г.</t>
  </si>
  <si>
    <t xml:space="preserve">Доходы, поступившие в порядке возмещения расходов, понесенных в связи с эксплуат.имущества с/п </t>
  </si>
  <si>
    <t>Доходы бюджетов муниц.районов от возврата оргнизациями остатков субсидий прошлых лет</t>
  </si>
  <si>
    <t>Доходы, поступ.в порядке возмещ.расходов, понесенных в связи с эксплуат.имущ.</t>
  </si>
  <si>
    <t>Доходы от компенсации затрат государства</t>
  </si>
  <si>
    <t xml:space="preserve">  Доходы от компенсации затрат государства</t>
  </si>
  <si>
    <t>Штрафы,неустойки,пени,уплаченные в случае просрочки исполнения обязательств</t>
  </si>
  <si>
    <t>Возврат излишне уплаченных сумм</t>
  </si>
  <si>
    <t>Штрафы,неустойки,пени</t>
  </si>
  <si>
    <t>Штрафы ,неустойки, пени</t>
  </si>
  <si>
    <t>Штрафы, неустойки, пени, уплвченные в случае просрочки исполнения поставщиком</t>
  </si>
  <si>
    <t>Инициативные платежи, зачисляемые в бюджеты сельских поселений</t>
  </si>
  <si>
    <t>Инициативные платежи</t>
  </si>
  <si>
    <t>Плата за соглашениям об установлениисервитутав отнош.зем.участ.</t>
  </si>
  <si>
    <t xml:space="preserve">                     Анализ исполнения бюджета Александровского сельского поселения на 01.01.2023 г.</t>
  </si>
  <si>
    <t>исполнено на 01.01.2023 г.</t>
  </si>
  <si>
    <t xml:space="preserve">                     Анализ исполнения бюджета Ярославского сельского поселения на 01.01.2023 г.</t>
  </si>
  <si>
    <t xml:space="preserve">                     Анализ исполнения бюджета Ярабайкасинского сельского поселения на 01.01.2023 г.</t>
  </si>
  <si>
    <t xml:space="preserve">                     Анализ исполнения бюджета Юськасинского сельского поселения на 01.01.2023 г.</t>
  </si>
  <si>
    <t xml:space="preserve">                     Анализ исполнения бюджета Юнгинского сельского поселения на 01.01.2023 г.</t>
  </si>
  <si>
    <t xml:space="preserve">                     Анализ исполнения бюджета Шатьмапосинского сельского поселения на 01.01.2023 г.</t>
  </si>
  <si>
    <t xml:space="preserve">                     Анализ исполнения бюджета Чуманкасинского сельского поселения на 01.01.2023 г.</t>
  </si>
  <si>
    <t xml:space="preserve">                     Анализ исполнения бюджета Хорнойского сельского поселения на 01.01.2023 г.</t>
  </si>
  <si>
    <t xml:space="preserve">                     Анализ исполнения бюджета Тораевского сельского поселения на 01.01.2023 г.</t>
  </si>
  <si>
    <t xml:space="preserve">                     Анализ исполнения бюджета Сятракасинского сельского поселения на 01.01.2023 г.</t>
  </si>
  <si>
    <t xml:space="preserve">                     Анализ исполнения бюджета Орининского сельского поселения на 01.01.2023 г.</t>
  </si>
  <si>
    <t xml:space="preserve">                     Анализ исполнения бюджета Москакасинского сельского поселения на 01.01.2023 г.</t>
  </si>
  <si>
    <t xml:space="preserve">                     Анализ исполнения бюджета Моргаушского сельского поселения на 01.01.2023 г.</t>
  </si>
  <si>
    <t xml:space="preserve">                     Анализ исполнения бюджета Кадикасинского сельского поселения на 01.01.2023 г.</t>
  </si>
  <si>
    <t xml:space="preserve">                     Анализ исполнения бюджета Ильинского сельского поселения на 01.01.2023 г.</t>
  </si>
  <si>
    <t xml:space="preserve">                     Анализ исполнения бюджета Большесундырского сельского поселения на 01.01.2023 г.</t>
  </si>
  <si>
    <t>об исполнении бюджетов поселений  Моргаушского района  на 1 января 2023 г.</t>
  </si>
  <si>
    <t>Штрафы, неустойки,пени,уплаченные в случае просроки исполнения поставщиком</t>
  </si>
  <si>
    <t>0705</t>
  </si>
  <si>
    <t xml:space="preserve">Профессиональная подготовка, переподготовка и повышение квалификации </t>
  </si>
  <si>
    <t>Прочие налоги и сборы (по отм.местн. нал. и сборам )</t>
  </si>
  <si>
    <t xml:space="preserve">администрации Моргаушского муниципального округа </t>
  </si>
  <si>
    <t xml:space="preserve">                                                Ананьева Р.И.</t>
  </si>
  <si>
    <t>исполнено на 01.02.2023 г.</t>
  </si>
  <si>
    <t>Доходы, получаемые в виде арендной платы за земли после разграничения госуд.собственности на землю</t>
  </si>
  <si>
    <t>Административные штрафы, установленные КРФ об административных правонарушений</t>
  </si>
  <si>
    <t>Штафы, неустойки, пени, уплаченные в соотв с законом или договорам в случае неисполнения или ненадлежащего исполн.обязатель.</t>
  </si>
  <si>
    <t>0605</t>
  </si>
  <si>
    <t>Другие вопросы в области охраны окружающей среды</t>
  </si>
  <si>
    <t>Анализ исполнения консолидированного бюджета Моргаушского муниципального округа на 01.02.2023 г.</t>
  </si>
  <si>
    <t>план на 2023 г.</t>
  </si>
  <si>
    <t xml:space="preserve">                                                                                    Сравнительный анализ исполнения бюджета</t>
  </si>
  <si>
    <t>КБК</t>
  </si>
  <si>
    <t xml:space="preserve">                                               2023 год</t>
  </si>
  <si>
    <t xml:space="preserve">                      2022 год</t>
  </si>
  <si>
    <t>Раздел, подраздел</t>
  </si>
  <si>
    <t>РАСХОДЫ</t>
  </si>
  <si>
    <t>Зам главы -начальник финансового отдела</t>
  </si>
  <si>
    <t>Государственная пошлина за государственную регистрацию, а также за совершение прочих юридически значимых действий</t>
  </si>
  <si>
    <t>план (назначено) на год</t>
  </si>
  <si>
    <t>Плата по соглашениям об установл.сервитута в отношении земельных участков, наход-ся в госуд. или мун. собст.</t>
  </si>
  <si>
    <t>% исполнения к уровню прошлого года</t>
  </si>
  <si>
    <t>земельный налог с организации</t>
  </si>
  <si>
    <t>Земельный налог,в том числе:</t>
  </si>
  <si>
    <t>Дорожное хозяйство: в том числе</t>
  </si>
  <si>
    <t>Капитальный ремонт источников водоснабжения (водонапорных башен и водозаборных скважин) в населенных пунктах</t>
  </si>
  <si>
    <t>Коммунальное хозяйство: в том числе</t>
  </si>
  <si>
    <t>Обеспечение мероприятий по капитальному ремонту многоквартирных домов, находящихся в муниципальной собственности</t>
  </si>
  <si>
    <t>A21</t>
  </si>
  <si>
    <t>A11</t>
  </si>
  <si>
    <t>A62</t>
  </si>
  <si>
    <t>Ч21</t>
  </si>
  <si>
    <t>A12</t>
  </si>
  <si>
    <t>A13</t>
  </si>
  <si>
    <t>транспортный налог с организаций</t>
  </si>
  <si>
    <t>транспортный налог с физ.лиц</t>
  </si>
  <si>
    <t>Транспортный налог: в том числе</t>
  </si>
  <si>
    <t>земельный налог с физ.лиц</t>
  </si>
  <si>
    <t>Платежи в целях возмещения убытков, причиненных уклонением от заключения мун.контракта</t>
  </si>
  <si>
    <t>A51</t>
  </si>
  <si>
    <t>Ч36</t>
  </si>
  <si>
    <t>Релизация инициативных проектов</t>
  </si>
  <si>
    <t>Благоустройство: в том числе</t>
  </si>
  <si>
    <t>Жилищное хозяйство: в том числе</t>
  </si>
  <si>
    <t>Развитие водоснабжения в сельской местности</t>
  </si>
  <si>
    <t>Мероприятия, направленные на развитие и модернизацию объектов коммунальной инфраструктуры</t>
  </si>
  <si>
    <t>Приобретение коммунальной техники для ЖКХ</t>
  </si>
  <si>
    <t>Уличное освещение</t>
  </si>
  <si>
    <t>Реализация мероприятий по благоустройству дворовых территорий и тротуаров</t>
  </si>
  <si>
    <t xml:space="preserve">Реализация мероприятий по благоустройству территории </t>
  </si>
  <si>
    <t>Благоустройство дворовых и общественных территорий" муниципальной программы "Формирование современной городской среды на территории Чувашской Республики":</t>
  </si>
  <si>
    <t>Поддержка региональных проектов в области обращения с отходами и ликвидации накопленного экологического ущерба</t>
  </si>
  <si>
    <t>Осуществление дорожной деятельности, кроме деятельности по строительству, в отношении автомобильных дорог местного значения вне границ населенных пунктов в границах муниципального района или муниципального округа</t>
  </si>
  <si>
    <t>Капитальный ремонт и ремонт автомобильных дорог общего пользования местного значения вне границ населенных пунктов в границах муниципального района или муниципального округа</t>
  </si>
  <si>
    <t>Содержание автомобильных дорог общего пользования местного значения вне границ населенных пунктов в границах муниципального района или муниципального округа</t>
  </si>
  <si>
    <t>Капитальный ремонт и ремонт автомобильных дорог общего пользования местного значения в границах населенных пунктов поселения</t>
  </si>
  <si>
    <t>Содержание автомобильных дорог общего пользования местного значения в границах населенных пунктов поселения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</si>
  <si>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</si>
  <si>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Реализация мероприятий комплексного развития транспортной инфраструктуры Чебоксарской агломерации в рамках реализации национального проекта "Безопасные качественные дороги"</t>
  </si>
  <si>
    <t>Безопасные и качественные автомобильные дороги" муниципальной программы "Развитие транспортной системы ":</t>
  </si>
  <si>
    <r>
      <t>Другие вопросы в области национальной экономики</t>
    </r>
    <r>
      <rPr>
        <i/>
        <sz val="16"/>
        <rFont val="Times New Roman"/>
        <family val="1"/>
        <charset val="204"/>
      </rPr>
      <t xml:space="preserve"> в том числе:</t>
    </r>
  </si>
  <si>
    <t>Разработка проектно-сметной документации на объекты капитального строительства, проведение государственной экспертизы проектной документации и достоверности определения сметной стоимости объектов капитального строительства</t>
  </si>
  <si>
    <t>Разработка генеральных планов муниципальных образований Чувашской Республики</t>
  </si>
  <si>
    <t xml:space="preserve"> Разработка правил землепользования и застройки муниципальных образований</t>
  </si>
  <si>
    <t xml:space="preserve">Реализация программ формирования современной городской среды </t>
  </si>
  <si>
    <t>Охрана семьи и детства в том числе:</t>
  </si>
  <si>
    <t>Обеспечение жильем молодых семей</t>
  </si>
  <si>
    <t xml:space="preserve">Обеспечение жилыми помещениями детей-сирот </t>
  </si>
  <si>
    <t xml:space="preserve">Обеспечение жилыми помещениями многодетных семей, имеющих пять </t>
  </si>
  <si>
    <t>0603</t>
  </si>
  <si>
    <t>Охрана объектов растительного иживотного мира и среды их обитания</t>
  </si>
  <si>
    <t>Обеспечение отдыха и оздоровления детей, в том числе детей, находящихся в трудной жизненной ситуации</t>
  </si>
  <si>
    <t>Организация льготного питания для отдельных категорий учащихся в муниципальных общеобразовательных организациях</t>
  </si>
  <si>
    <t>Организация временного трудоустройства несовершеннолетних граждан в возрасте от 14 до 18 лет в свободное от учебы время</t>
  </si>
  <si>
    <t>Выплата денежного поощрения лучшим муниципальным учреждениям культуры, находящимся на территориях сельских поселений, и их работникам в рамках поддержки отрасли культуры</t>
  </si>
  <si>
    <t>Создание модельных муниципальных библиотек</t>
  </si>
  <si>
    <t>Персонифицированное финансирование дополнительного образования детей</t>
  </si>
  <si>
    <t>Основное мероприятие "Реализация мероприятий регионального проекта "Обеспечение устойчивого сокращения непригодного для проживания жилищного фонда"</t>
  </si>
  <si>
    <t xml:space="preserve">                                                                                Моргаушского муниципального округа на 01.07.2023 г.</t>
  </si>
  <si>
    <t>исполнено на 01.07.2023 г.</t>
  </si>
  <si>
    <t>исполнено на 01.07.2022г.</t>
  </si>
  <si>
    <t>Капитальный и текущий ремонт объектов водоотведения (очистных сооружений и т.д.)</t>
  </si>
  <si>
    <t>Обеспечение мероприятий по переселению граждан из аварийного и ветхового жилищного фонда</t>
  </si>
  <si>
    <t>Обеспечение граждан в Чувашской Республике доступным и комфортным жильем:</t>
  </si>
  <si>
    <t>Благоустройство дворовых и общественных территорий муниципальной программы Чувашской Республики</t>
  </si>
  <si>
    <t>A4</t>
  </si>
  <si>
    <t>Сопровождение и информационное наполнение автоматизированной информационной системы управления и распоряжения муниципальным имуществом</t>
  </si>
  <si>
    <t>A6</t>
  </si>
  <si>
    <t>Ч9</t>
  </si>
  <si>
    <t>Обеспечение реализации полномочий по техническому учету, технической инвентаризации и определению кадастровой стоимости объектов недвижимости, а также мониторингу и обработке данных рынка недвижимости</t>
  </si>
  <si>
    <t>Проведение землеустроительных (кадастровых) работ по земельным участкам, находящимся в собственности муниципального образования, и внесение сведений в кадастр недвижимости</t>
  </si>
  <si>
    <t>Ч12</t>
  </si>
  <si>
    <t>Организация и проведение конкурсов среди субъектов малого и среднего предпринимательства</t>
  </si>
  <si>
    <t>А4</t>
  </si>
  <si>
    <t>Проведение комплексных кадастровых работ на территории Чувашской Республики</t>
  </si>
  <si>
    <t>Реализация комплекса мероприятий по борьбе с распространением борщевика Сосновского на территории Чувашской Республики</t>
  </si>
  <si>
    <t>Подготовка проектов межевания земельных участков и на проведение кадастровых работ</t>
  </si>
  <si>
    <t>Ц9</t>
  </si>
  <si>
    <t>Организация и осуществление мероприятий по регулированию численности безнадзорных животных, за исключением вопросов, решение которых отнесено к ведению Российской Федерации (за счет собственных средств муниципальных образований)</t>
  </si>
  <si>
    <t>Разработка проектной документации, проведение государственной экспертизы проектной документации и результатов инженерных изысканий по капитальному ремонту гидротехнических сооружений, находящихся в муниципальной собственности</t>
  </si>
  <si>
    <t>Ч34</t>
  </si>
  <si>
    <t>Капитальный и текущий ремонт объектов водоснабжения (водозаборных сооружений , водопроводов и др.)</t>
  </si>
  <si>
    <t>Ч23</t>
  </si>
  <si>
    <t>Ц71</t>
  </si>
  <si>
    <t>Ц76</t>
  </si>
  <si>
    <t>A61</t>
  </si>
  <si>
    <t>Улучшение жилищных условий граждан, проживающих на сельских территориях</t>
  </si>
  <si>
    <t>Организация мероприятий, связанных с захоронением военнослужащих, лиц, являющихся участниками специальной военной операции на Украине, родившихся и (или) проживавших на территории Моргаушского муниципального округа Чувашской Республики</t>
  </si>
  <si>
    <t>Ц31</t>
  </si>
  <si>
    <t>A22</t>
  </si>
  <si>
    <t>Ц51</t>
  </si>
  <si>
    <t>Обеспечение деятельности муниципальных физкультурно-оздоровительных центров</t>
  </si>
  <si>
    <t>Ч41</t>
  </si>
  <si>
    <t>Реализация вопросов местного значения в сфере образования, культуры и физической культуры и спорта</t>
  </si>
  <si>
    <t>Обеспечение деятельности детских дошкольных образовательных организаций(местные субсидии на иные цели)</t>
  </si>
  <si>
    <t>Расходы, связанные с освобождением от платы (установлением льготного размера платы), взимаемой с родителей (законных представителей) за присмотр и уход за детьми в муниципальных дошкольных образовательных организациях (местные субсидии на иные цели)</t>
  </si>
  <si>
    <t>Обеспечение безопасности участия детей в дорожном движении (местные субсидии на иные цели)</t>
  </si>
  <si>
    <t>Обеспечение деятельности муниципальных общеобразовательных организаций (местные субсидии на иные цели)</t>
  </si>
  <si>
    <t>Организация льготного питания для отдельных категорий учащихся в муниципальных общеобразовательных организациях (местные субсидии на иные цели)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</si>
  <si>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(местные субсидии на иные цели)</t>
  </si>
  <si>
    <t>Ц41</t>
  </si>
  <si>
    <t>Обеспечение деятельности муниципальных учреждений культурно-досугового типа и народного творчества (местные субсидии на иные цели)</t>
  </si>
  <si>
    <t>Обеспечение деятельности муниципальных музеев (местные субсидии на иные цели)</t>
  </si>
  <si>
    <t>Обеспечение деятельности муниципальных библиотек (местные субсидии на иные цели)</t>
  </si>
  <si>
    <t>Обеспечение деятельности муниципальных организаций дополнительного образования</t>
  </si>
  <si>
    <t>Софинансирование расходных обязательств муниципальных образований, связанных с повышением заработной платы педагогических работников муниципальных организаций дополнительного образования детей в соответствии с Указом Президента Российской Федерации от 1 июня 2012 года № 761 "О Национальной стратегии действий в интересах детей на 2012-2017 годы"</t>
  </si>
  <si>
    <t>Обеспечение деятельности муниципальных детско-юношеских спортивных школ</t>
  </si>
  <si>
    <t>Ц52</t>
  </si>
  <si>
    <t>Ч2</t>
  </si>
  <si>
    <t>Ц34</t>
  </si>
  <si>
    <t>ДОХОДЫ</t>
  </si>
</sst>
</file>

<file path=xl/styles.xml><?xml version="1.0" encoding="utf-8"?>
<styleSheet xmlns="http://schemas.openxmlformats.org/spreadsheetml/2006/main">
  <numFmts count="2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#,##0.0"/>
    <numFmt numFmtId="168" formatCode="0.00000"/>
    <numFmt numFmtId="169" formatCode="_(* #,##0.0_);_(* \(#,##0.0\);_(* &quot;-&quot;??_);_(@_)"/>
    <numFmt numFmtId="170" formatCode="_-* #,##0.0_р_._-;\-* #,##0.0_р_._-;_-* &quot;-&quot;?_р_._-;_-@_-"/>
    <numFmt numFmtId="171" formatCode="_-* #,##0.00000_р_._-;\-* #,##0.00000_р_._-;_-* &quot;-&quot;?????_р_._-;_-@_-"/>
    <numFmt numFmtId="172" formatCode="#,##0.00000"/>
    <numFmt numFmtId="173" formatCode="0.000000"/>
    <numFmt numFmtId="174" formatCode="0.0000"/>
    <numFmt numFmtId="175" formatCode="_(* #,##0.0000_);_(* \(#,##0.0000\);_(* &quot;-&quot;??_);_(@_)"/>
    <numFmt numFmtId="176" formatCode="_(* #,##0.00000_);_(* \(#,##0.00000\);_(* &quot;-&quot;??_);_(@_)"/>
    <numFmt numFmtId="177" formatCode="0.0000000"/>
    <numFmt numFmtId="178" formatCode="_(* #,##0_);_(* \(#,##0\);_(* &quot;-&quot;??_);_(@_)"/>
    <numFmt numFmtId="179" formatCode="#,##0.000000"/>
    <numFmt numFmtId="180" formatCode="_-* #,##0.0000000_р_._-;\-* #,##0.0000000_р_._-;_-* &quot;-&quot;?????_р_._-;_-@_-"/>
    <numFmt numFmtId="181" formatCode="#,##0.00000000"/>
    <numFmt numFmtId="182" formatCode="_(* #,##0.000000_);_(* \(#,##0.000000\);_(* &quot;-&quot;??_);_(@_)"/>
    <numFmt numFmtId="183" formatCode="0.000"/>
    <numFmt numFmtId="184" formatCode="_(* #,##0.000_);_(* \(#,##0.000\);_(* &quot;-&quot;??_);_(@_)"/>
    <numFmt numFmtId="185" formatCode="_-* #,##0.00000\ _₽_-;\-* #,##0.00000\ _₽_-;_-* &quot;-&quot;?????\ _₽_-;_-@_-"/>
    <numFmt numFmtId="186" formatCode="#,##0.0000"/>
  </numFmts>
  <fonts count="54">
    <font>
      <sz val="10"/>
      <name val="Arial"/>
    </font>
    <font>
      <sz val="10"/>
      <name val="Arial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44"/>
      <name val="Times New Roman"/>
      <family val="1"/>
      <charset val="204"/>
    </font>
    <font>
      <b/>
      <sz val="12"/>
      <color indexed="62"/>
      <name val="Times New Roman"/>
      <family val="1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Arial Cyr"/>
      <family val="2"/>
      <charset val="204"/>
    </font>
    <font>
      <sz val="14"/>
      <name val="Arial"/>
      <family val="2"/>
      <charset val="204"/>
    </font>
    <font>
      <sz val="14"/>
      <name val="Arial Cyr"/>
      <charset val="204"/>
    </font>
    <font>
      <sz val="14"/>
      <color indexed="8"/>
      <name val="Arial Cyr"/>
      <charset val="204"/>
    </font>
    <font>
      <b/>
      <sz val="14"/>
      <color indexed="8"/>
      <name val="Arial Cyr"/>
      <charset val="204"/>
    </font>
    <font>
      <b/>
      <sz val="14"/>
      <name val="Arial Cyr"/>
      <family val="2"/>
      <charset val="204"/>
    </font>
    <font>
      <b/>
      <sz val="14"/>
      <name val="Arial Cyr"/>
      <charset val="204"/>
    </font>
    <font>
      <b/>
      <sz val="14"/>
      <color indexed="8"/>
      <name val="Arial Cyr"/>
      <family val="2"/>
      <charset val="204"/>
    </font>
    <font>
      <sz val="14"/>
      <name val="TimesET"/>
    </font>
    <font>
      <sz val="14"/>
      <name val="TimesET"/>
      <charset val="204"/>
    </font>
    <font>
      <sz val="14"/>
      <color indexed="8"/>
      <name val="TimesET"/>
    </font>
    <font>
      <b/>
      <sz val="14"/>
      <name val="TimesET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6"/>
      <name val="Times New Roman Cyr"/>
      <family val="1"/>
      <charset val="204"/>
    </font>
    <font>
      <b/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Arial Cyr"/>
    </font>
    <font>
      <b/>
      <sz val="18"/>
      <name val="Times New Roman"/>
      <family val="1"/>
      <charset val="204"/>
    </font>
    <font>
      <i/>
      <sz val="16"/>
      <name val="Times New Roman"/>
      <family val="1"/>
      <charset val="204"/>
    </font>
    <font>
      <i/>
      <sz val="20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20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165" fontId="1" fillId="0" borderId="0" applyFont="0" applyFill="0" applyBorder="0" applyAlignment="0" applyProtection="0"/>
  </cellStyleXfs>
  <cellXfs count="599">
    <xf numFmtId="0" fontId="0" fillId="0" borderId="0" xfId="0"/>
    <xf numFmtId="0" fontId="5" fillId="0" borderId="0" xfId="9" applyFont="1"/>
    <xf numFmtId="0" fontId="3" fillId="0" borderId="1" xfId="11" applyFont="1" applyBorder="1" applyAlignment="1">
      <alignment horizontal="center" vertical="center" wrapText="1"/>
    </xf>
    <xf numFmtId="0" fontId="3" fillId="0" borderId="1" xfId="11" applyFont="1" applyBorder="1" applyAlignment="1">
      <alignment horizontal="center"/>
    </xf>
    <xf numFmtId="0" fontId="3" fillId="0" borderId="1" xfId="11" applyFont="1" applyBorder="1"/>
    <xf numFmtId="166" fontId="3" fillId="0" borderId="1" xfId="11" applyNumberFormat="1" applyFont="1" applyBorder="1" applyAlignment="1">
      <alignment horizontal="right" vertical="center"/>
    </xf>
    <xf numFmtId="0" fontId="3" fillId="0" borderId="0" xfId="9" applyFont="1"/>
    <xf numFmtId="0" fontId="5" fillId="0" borderId="1" xfId="11" applyFont="1" applyBorder="1" applyAlignment="1">
      <alignment horizontal="center"/>
    </xf>
    <xf numFmtId="0" fontId="5" fillId="0" borderId="1" xfId="11" applyFont="1" applyBorder="1" applyAlignment="1">
      <alignment wrapText="1"/>
    </xf>
    <xf numFmtId="166" fontId="5" fillId="0" borderId="1" xfId="11" applyNumberFormat="1" applyFont="1" applyBorder="1" applyAlignment="1">
      <alignment horizontal="right" vertical="center"/>
    </xf>
    <xf numFmtId="166" fontId="5" fillId="0" borderId="1" xfId="11" applyNumberFormat="1" applyFont="1" applyFill="1" applyBorder="1" applyAlignment="1">
      <alignment horizontal="right" vertical="center"/>
    </xf>
    <xf numFmtId="0" fontId="5" fillId="0" borderId="1" xfId="11" applyFont="1" applyBorder="1"/>
    <xf numFmtId="166" fontId="5" fillId="0" borderId="1" xfId="0" applyNumberFormat="1" applyFont="1" applyBorder="1" applyAlignment="1">
      <alignment horizontal="right" vertical="center"/>
    </xf>
    <xf numFmtId="0" fontId="3" fillId="0" borderId="1" xfId="11" applyFont="1" applyBorder="1" applyAlignment="1">
      <alignment wrapText="1"/>
    </xf>
    <xf numFmtId="166" fontId="3" fillId="0" borderId="1" xfId="11" applyNumberFormat="1" applyFont="1" applyFill="1" applyBorder="1" applyAlignment="1">
      <alignment horizontal="right" vertical="center"/>
    </xf>
    <xf numFmtId="0" fontId="5" fillId="0" borderId="0" xfId="9" applyFont="1" applyFill="1"/>
    <xf numFmtId="0" fontId="5" fillId="0" borderId="1" xfId="11" applyFont="1" applyFill="1" applyBorder="1" applyAlignment="1">
      <alignment horizontal="center"/>
    </xf>
    <xf numFmtId="0" fontId="5" fillId="0" borderId="1" xfId="11" applyFont="1" applyFill="1" applyBorder="1"/>
    <xf numFmtId="0" fontId="5" fillId="0" borderId="1" xfId="11" applyFont="1" applyFill="1" applyBorder="1" applyAlignment="1">
      <alignment wrapText="1"/>
    </xf>
    <xf numFmtId="166" fontId="3" fillId="0" borderId="0" xfId="9" applyNumberFormat="1" applyFont="1"/>
    <xf numFmtId="166" fontId="5" fillId="2" borderId="1" xfId="2" applyNumberFormat="1" applyFont="1" applyFill="1" applyBorder="1" applyAlignment="1">
      <alignment horizontal="right" vertical="center" shrinkToFit="1"/>
    </xf>
    <xf numFmtId="0" fontId="3" fillId="0" borderId="1" xfId="11" applyFont="1" applyFill="1" applyBorder="1"/>
    <xf numFmtId="166" fontId="3" fillId="0" borderId="1" xfId="9" applyNumberFormat="1" applyFont="1" applyBorder="1" applyAlignment="1">
      <alignment horizontal="right" vertical="center"/>
    </xf>
    <xf numFmtId="0" fontId="3" fillId="0" borderId="2" xfId="11" applyFont="1" applyBorder="1" applyAlignment="1">
      <alignment horizontal="center"/>
    </xf>
    <xf numFmtId="0" fontId="3" fillId="0" borderId="2" xfId="11" applyFont="1" applyFill="1" applyBorder="1"/>
    <xf numFmtId="166" fontId="3" fillId="0" borderId="2" xfId="11" applyNumberFormat="1" applyFont="1" applyBorder="1" applyAlignment="1">
      <alignment horizontal="right" vertical="center"/>
    </xf>
    <xf numFmtId="168" fontId="5" fillId="0" borderId="0" xfId="9" applyNumberFormat="1" applyFont="1" applyAlignment="1">
      <alignment horizontal="right" vertical="center"/>
    </xf>
    <xf numFmtId="166" fontId="5" fillId="0" borderId="0" xfId="9" applyNumberFormat="1" applyFont="1" applyAlignment="1">
      <alignment horizontal="right" vertical="center"/>
    </xf>
    <xf numFmtId="0" fontId="3" fillId="0" borderId="1" xfId="9" applyFont="1" applyBorder="1" applyAlignment="1">
      <alignment horizontal="center" vertical="center" wrapText="1"/>
    </xf>
    <xf numFmtId="0" fontId="5" fillId="0" borderId="1" xfId="9" applyFont="1" applyBorder="1" applyAlignment="1">
      <alignment horizontal="center" vertical="center"/>
    </xf>
    <xf numFmtId="49" fontId="3" fillId="0" borderId="1" xfId="9" applyNumberFormat="1" applyFont="1" applyBorder="1" applyAlignment="1">
      <alignment horizontal="center"/>
    </xf>
    <xf numFmtId="0" fontId="3" fillId="3" borderId="1" xfId="9" applyFont="1" applyFill="1" applyBorder="1" applyAlignment="1">
      <alignment wrapText="1"/>
    </xf>
    <xf numFmtId="169" fontId="3" fillId="0" borderId="1" xfId="9" applyNumberFormat="1" applyFont="1" applyBorder="1" applyAlignment="1">
      <alignment horizontal="right" vertical="center"/>
    </xf>
    <xf numFmtId="169" fontId="3" fillId="0" borderId="1" xfId="12" applyNumberFormat="1" applyFont="1" applyBorder="1" applyAlignment="1">
      <alignment horizontal="right" vertical="center"/>
    </xf>
    <xf numFmtId="166" fontId="3" fillId="0" borderId="1" xfId="6" applyNumberFormat="1" applyFont="1" applyBorder="1" applyAlignment="1">
      <alignment horizontal="right"/>
    </xf>
    <xf numFmtId="49" fontId="5" fillId="0" borderId="1" xfId="9" applyNumberFormat="1" applyFont="1" applyBorder="1" applyAlignment="1">
      <alignment horizontal="center"/>
    </xf>
    <xf numFmtId="0" fontId="5" fillId="3" borderId="1" xfId="9" applyFont="1" applyFill="1" applyBorder="1" applyAlignment="1">
      <alignment wrapText="1"/>
    </xf>
    <xf numFmtId="169" fontId="5" fillId="0" borderId="1" xfId="9" applyNumberFormat="1" applyFont="1" applyBorder="1" applyAlignment="1">
      <alignment horizontal="right" vertical="center"/>
    </xf>
    <xf numFmtId="166" fontId="5" fillId="0" borderId="1" xfId="6" applyNumberFormat="1" applyFont="1" applyBorder="1" applyAlignment="1">
      <alignment horizontal="right"/>
    </xf>
    <xf numFmtId="0" fontId="5" fillId="0" borderId="1" xfId="9" applyFont="1" applyBorder="1" applyAlignment="1">
      <alignment wrapText="1"/>
    </xf>
    <xf numFmtId="169" fontId="5" fillId="0" borderId="1" xfId="9" applyNumberFormat="1" applyFont="1" applyBorder="1" applyAlignment="1">
      <alignment horizontal="right"/>
    </xf>
    <xf numFmtId="49" fontId="3" fillId="0" borderId="3" xfId="8" applyNumberFormat="1" applyFont="1" applyBorder="1" applyAlignment="1">
      <alignment horizontal="center"/>
    </xf>
    <xf numFmtId="0" fontId="3" fillId="3" borderId="1" xfId="8" applyFont="1" applyFill="1" applyBorder="1" applyAlignment="1">
      <alignment wrapText="1"/>
    </xf>
    <xf numFmtId="49" fontId="5" fillId="0" borderId="1" xfId="8" applyNumberFormat="1" applyFont="1" applyBorder="1" applyAlignment="1">
      <alignment horizontal="center"/>
    </xf>
    <xf numFmtId="0" fontId="5" fillId="0" borderId="1" xfId="8" applyFont="1" applyBorder="1" applyAlignment="1">
      <alignment wrapText="1"/>
    </xf>
    <xf numFmtId="49" fontId="5" fillId="0" borderId="3" xfId="9" applyNumberFormat="1" applyFont="1" applyBorder="1" applyAlignment="1">
      <alignment horizontal="center"/>
    </xf>
    <xf numFmtId="49" fontId="5" fillId="0" borderId="3" xfId="7" applyNumberFormat="1" applyFont="1" applyBorder="1" applyAlignment="1">
      <alignment horizontal="center"/>
    </xf>
    <xf numFmtId="0" fontId="6" fillId="0" borderId="1" xfId="7" applyFont="1" applyBorder="1" applyAlignment="1">
      <alignment wrapText="1"/>
    </xf>
    <xf numFmtId="169" fontId="3" fillId="0" borderId="1" xfId="6" applyNumberFormat="1" applyFont="1" applyBorder="1" applyAlignment="1">
      <alignment horizontal="right" vertical="center"/>
    </xf>
    <xf numFmtId="169" fontId="5" fillId="0" borderId="1" xfId="6" applyNumberFormat="1" applyFont="1" applyBorder="1" applyAlignment="1">
      <alignment horizontal="right" vertical="center"/>
    </xf>
    <xf numFmtId="170" fontId="3" fillId="0" borderId="0" xfId="9" applyNumberFormat="1" applyFont="1"/>
    <xf numFmtId="0" fontId="5" fillId="0" borderId="1" xfId="9" applyFont="1" applyBorder="1" applyAlignment="1">
      <alignment horizontal="left" wrapText="1"/>
    </xf>
    <xf numFmtId="0" fontId="3" fillId="0" borderId="1" xfId="9" applyFont="1" applyBorder="1" applyAlignment="1">
      <alignment horizontal="center"/>
    </xf>
    <xf numFmtId="0" fontId="5" fillId="0" borderId="1" xfId="9" applyFont="1" applyBorder="1" applyAlignment="1">
      <alignment horizontal="center"/>
    </xf>
    <xf numFmtId="0" fontId="5" fillId="0" borderId="1" xfId="9" applyFont="1" applyFill="1" applyBorder="1" applyAlignment="1">
      <alignment wrapText="1"/>
    </xf>
    <xf numFmtId="169" fontId="5" fillId="2" borderId="1" xfId="5" applyNumberFormat="1" applyFont="1" applyFill="1" applyBorder="1" applyAlignment="1">
      <alignment horizontal="right" vertical="top" shrinkToFit="1"/>
    </xf>
    <xf numFmtId="0" fontId="3" fillId="0" borderId="1" xfId="9" applyFont="1" applyFill="1" applyBorder="1" applyAlignment="1">
      <alignment wrapText="1"/>
    </xf>
    <xf numFmtId="0" fontId="3" fillId="0" borderId="1" xfId="9" applyFont="1" applyFill="1" applyBorder="1" applyAlignment="1">
      <alignment horizontal="center" wrapText="1"/>
    </xf>
    <xf numFmtId="0" fontId="5" fillId="0" borderId="0" xfId="9" applyFont="1" applyAlignment="1">
      <alignment horizontal="left"/>
    </xf>
    <xf numFmtId="0" fontId="5" fillId="0" borderId="0" xfId="9" applyFont="1" applyAlignment="1">
      <alignment wrapText="1"/>
    </xf>
    <xf numFmtId="168" fontId="5" fillId="0" borderId="0" xfId="9" applyNumberFormat="1" applyFont="1" applyAlignment="1">
      <alignment horizontal="center"/>
    </xf>
    <xf numFmtId="168" fontId="5" fillId="0" borderId="0" xfId="9" applyNumberFormat="1" applyFont="1" applyAlignment="1">
      <alignment horizontal="right"/>
    </xf>
    <xf numFmtId="166" fontId="5" fillId="0" borderId="0" xfId="9" applyNumberFormat="1" applyFont="1" applyAlignment="1">
      <alignment horizontal="center"/>
    </xf>
    <xf numFmtId="0" fontId="7" fillId="0" borderId="0" xfId="8" applyFont="1" applyAlignment="1">
      <alignment horizontal="left"/>
    </xf>
    <xf numFmtId="171" fontId="7" fillId="0" borderId="0" xfId="8" applyNumberFormat="1" applyFont="1"/>
    <xf numFmtId="0" fontId="7" fillId="0" borderId="0" xfId="8" applyFont="1"/>
    <xf numFmtId="0" fontId="7" fillId="0" borderId="0" xfId="8" applyFont="1" applyAlignment="1"/>
    <xf numFmtId="0" fontId="9" fillId="0" borderId="1" xfId="11" applyFont="1" applyBorder="1"/>
    <xf numFmtId="0" fontId="9" fillId="0" borderId="1" xfId="11" applyFont="1" applyBorder="1" applyAlignment="1">
      <alignment horizontal="center"/>
    </xf>
    <xf numFmtId="0" fontId="9" fillId="0" borderId="1" xfId="11" applyFont="1" applyBorder="1" applyAlignment="1">
      <alignment wrapText="1"/>
    </xf>
    <xf numFmtId="0" fontId="9" fillId="0" borderId="1" xfId="11" applyFont="1" applyBorder="1" applyAlignment="1">
      <alignment horizontal="center" vertical="top"/>
    </xf>
    <xf numFmtId="0" fontId="9" fillId="0" borderId="1" xfId="11" applyFont="1" applyBorder="1" applyAlignment="1">
      <alignment vertical="top" wrapText="1"/>
    </xf>
    <xf numFmtId="166" fontId="3" fillId="0" borderId="1" xfId="11" applyNumberFormat="1" applyFont="1" applyBorder="1" applyAlignment="1">
      <alignment horizontal="center" vertical="center" wrapText="1"/>
    </xf>
    <xf numFmtId="166" fontId="3" fillId="0" borderId="1" xfId="11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8" fontId="7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168" fontId="5" fillId="0" borderId="0" xfId="0" applyNumberFormat="1" applyFont="1" applyAlignment="1">
      <alignment horizontal="center" vertical="center" wrapText="1"/>
    </xf>
    <xf numFmtId="1" fontId="3" fillId="0" borderId="1" xfId="9" applyNumberFormat="1" applyFont="1" applyBorder="1" applyAlignment="1">
      <alignment horizontal="center" vertical="center" wrapText="1"/>
    </xf>
    <xf numFmtId="1" fontId="5" fillId="0" borderId="1" xfId="9" applyNumberFormat="1" applyFont="1" applyBorder="1" applyAlignment="1">
      <alignment horizontal="center" vertical="center"/>
    </xf>
    <xf numFmtId="0" fontId="3" fillId="0" borderId="1" xfId="9" applyFont="1" applyBorder="1" applyAlignment="1">
      <alignment horizontal="center" vertical="center"/>
    </xf>
    <xf numFmtId="168" fontId="8" fillId="0" borderId="0" xfId="0" applyNumberFormat="1" applyFont="1" applyAlignment="1">
      <alignment horizontal="center" vertical="center" wrapText="1"/>
    </xf>
    <xf numFmtId="166" fontId="5" fillId="3" borderId="1" xfId="11" applyNumberFormat="1" applyFont="1" applyFill="1" applyBorder="1" applyAlignment="1">
      <alignment horizontal="right" vertical="center"/>
    </xf>
    <xf numFmtId="166" fontId="5" fillId="0" borderId="1" xfId="9" applyNumberFormat="1" applyFont="1" applyBorder="1" applyAlignment="1">
      <alignment horizontal="right" vertical="center"/>
    </xf>
    <xf numFmtId="167" fontId="3" fillId="0" borderId="1" xfId="11" applyNumberFormat="1" applyFont="1" applyBorder="1" applyAlignment="1">
      <alignment horizontal="right" vertical="center"/>
    </xf>
    <xf numFmtId="168" fontId="3" fillId="0" borderId="0" xfId="9" applyNumberFormat="1" applyFont="1"/>
    <xf numFmtId="168" fontId="10" fillId="0" borderId="0" xfId="0" applyNumberFormat="1" applyFont="1" applyAlignment="1">
      <alignment horizontal="center" vertical="center" wrapText="1"/>
    </xf>
    <xf numFmtId="169" fontId="5" fillId="0" borderId="1" xfId="9" applyNumberFormat="1" applyFont="1" applyFill="1" applyBorder="1" applyAlignment="1">
      <alignment horizontal="right" vertical="center"/>
    </xf>
    <xf numFmtId="169" fontId="5" fillId="3" borderId="1" xfId="9" applyNumberFormat="1" applyFont="1" applyFill="1" applyBorder="1" applyAlignment="1">
      <alignment horizontal="right" vertical="center"/>
    </xf>
    <xf numFmtId="177" fontId="7" fillId="0" borderId="0" xfId="0" applyNumberFormat="1" applyFont="1" applyAlignment="1">
      <alignment horizontal="center" vertical="center" wrapText="1"/>
    </xf>
    <xf numFmtId="166" fontId="5" fillId="3" borderId="1" xfId="0" applyNumberFormat="1" applyFont="1" applyFill="1" applyBorder="1" applyAlignment="1">
      <alignment horizontal="right" vertical="center"/>
    </xf>
    <xf numFmtId="0" fontId="9" fillId="0" borderId="1" xfId="11" applyFont="1" applyBorder="1" applyAlignment="1">
      <alignment horizontal="center" vertical="center"/>
    </xf>
    <xf numFmtId="169" fontId="5" fillId="0" borderId="0" xfId="9" applyNumberFormat="1" applyFont="1" applyAlignment="1">
      <alignment horizontal="right"/>
    </xf>
    <xf numFmtId="166" fontId="3" fillId="0" borderId="1" xfId="12" applyNumberFormat="1" applyFont="1" applyBorder="1" applyAlignment="1">
      <alignment horizontal="right" vertical="center"/>
    </xf>
    <xf numFmtId="166" fontId="5" fillId="0" borderId="1" xfId="9" applyNumberFormat="1" applyFont="1" applyBorder="1" applyAlignment="1">
      <alignment horizontal="right"/>
    </xf>
    <xf numFmtId="166" fontId="3" fillId="0" borderId="1" xfId="6" applyNumberFormat="1" applyFont="1" applyBorder="1" applyAlignment="1">
      <alignment horizontal="right" vertical="center"/>
    </xf>
    <xf numFmtId="166" fontId="5" fillId="0" borderId="1" xfId="6" applyNumberFormat="1" applyFont="1" applyBorder="1" applyAlignment="1">
      <alignment horizontal="right" vertical="center"/>
    </xf>
    <xf numFmtId="0" fontId="12" fillId="0" borderId="0" xfId="9" applyFont="1"/>
    <xf numFmtId="0" fontId="13" fillId="0" borderId="0" xfId="9" applyFont="1"/>
    <xf numFmtId="0" fontId="3" fillId="0" borderId="1" xfId="11" applyFont="1" applyBorder="1" applyAlignment="1">
      <alignment horizontal="center" vertical="top"/>
    </xf>
    <xf numFmtId="0" fontId="3" fillId="0" borderId="1" xfId="11" applyFont="1" applyBorder="1" applyAlignment="1">
      <alignment vertical="top" wrapText="1"/>
    </xf>
    <xf numFmtId="0" fontId="5" fillId="0" borderId="0" xfId="8" applyFont="1" applyAlignment="1">
      <alignment horizontal="left"/>
    </xf>
    <xf numFmtId="171" fontId="5" fillId="0" borderId="0" xfId="8" applyNumberFormat="1" applyFont="1"/>
    <xf numFmtId="0" fontId="5" fillId="0" borderId="0" xfId="8" applyFont="1"/>
    <xf numFmtId="0" fontId="5" fillId="0" borderId="0" xfId="8" applyFont="1" applyAlignment="1"/>
    <xf numFmtId="168" fontId="3" fillId="0" borderId="2" xfId="11" applyNumberFormat="1" applyFont="1" applyBorder="1" applyAlignment="1">
      <alignment horizontal="right" vertical="center"/>
    </xf>
    <xf numFmtId="175" fontId="7" fillId="0" borderId="0" xfId="8" applyNumberFormat="1" applyFont="1"/>
    <xf numFmtId="175" fontId="5" fillId="0" borderId="0" xfId="9" applyNumberFormat="1" applyFont="1" applyAlignment="1">
      <alignment horizontal="center"/>
    </xf>
    <xf numFmtId="176" fontId="5" fillId="0" borderId="0" xfId="8" applyNumberFormat="1" applyFont="1"/>
    <xf numFmtId="176" fontId="7" fillId="0" borderId="0" xfId="8" applyNumberFormat="1" applyFont="1"/>
    <xf numFmtId="176" fontId="5" fillId="0" borderId="0" xfId="9" applyNumberFormat="1" applyFont="1" applyAlignment="1">
      <alignment horizontal="center"/>
    </xf>
    <xf numFmtId="167" fontId="3" fillId="0" borderId="1" xfId="11" applyNumberFormat="1" applyFont="1" applyFill="1" applyBorder="1" applyAlignment="1">
      <alignment horizontal="right" vertical="center"/>
    </xf>
    <xf numFmtId="167" fontId="3" fillId="0" borderId="1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 wrapText="1"/>
    </xf>
    <xf numFmtId="0" fontId="3" fillId="0" borderId="1" xfId="11" applyFont="1" applyFill="1" applyBorder="1" applyAlignment="1">
      <alignment horizontal="center"/>
    </xf>
    <xf numFmtId="0" fontId="3" fillId="0" borderId="1" xfId="11" applyFont="1" applyFill="1" applyBorder="1" applyAlignment="1">
      <alignment wrapText="1"/>
    </xf>
    <xf numFmtId="169" fontId="5" fillId="0" borderId="0" xfId="9" applyNumberFormat="1" applyFont="1" applyAlignment="1">
      <alignment horizontal="center"/>
    </xf>
    <xf numFmtId="166" fontId="3" fillId="0" borderId="1" xfId="1" applyNumberFormat="1" applyFont="1" applyBorder="1" applyAlignment="1">
      <alignment horizontal="right" vertical="center"/>
    </xf>
    <xf numFmtId="169" fontId="3" fillId="0" borderId="1" xfId="6" applyNumberFormat="1" applyFont="1" applyBorder="1" applyAlignment="1">
      <alignment horizontal="right"/>
    </xf>
    <xf numFmtId="180" fontId="5" fillId="0" borderId="0" xfId="8" applyNumberFormat="1" applyFont="1"/>
    <xf numFmtId="174" fontId="3" fillId="0" borderId="0" xfId="9" applyNumberFormat="1" applyFont="1"/>
    <xf numFmtId="175" fontId="8" fillId="0" borderId="0" xfId="8" applyNumberFormat="1" applyFont="1"/>
    <xf numFmtId="168" fontId="5" fillId="0" borderId="1" xfId="9" applyNumberFormat="1" applyFont="1" applyBorder="1" applyAlignment="1">
      <alignment horizontal="right" vertical="center"/>
    </xf>
    <xf numFmtId="168" fontId="7" fillId="0" borderId="0" xfId="8" applyNumberFormat="1" applyFont="1"/>
    <xf numFmtId="166" fontId="7" fillId="0" borderId="0" xfId="8" applyNumberFormat="1" applyFont="1"/>
    <xf numFmtId="176" fontId="5" fillId="0" borderId="1" xfId="9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68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177" fontId="5" fillId="0" borderId="0" xfId="0" applyNumberFormat="1" applyFont="1" applyBorder="1" applyAlignment="1">
      <alignment horizontal="center" vertical="center" wrapText="1"/>
    </xf>
    <xf numFmtId="168" fontId="7" fillId="0" borderId="0" xfId="0" applyNumberFormat="1" applyFont="1" applyBorder="1" applyAlignment="1">
      <alignment horizontal="center" vertical="center" wrapText="1"/>
    </xf>
    <xf numFmtId="173" fontId="7" fillId="0" borderId="0" xfId="0" applyNumberFormat="1" applyFont="1" applyBorder="1" applyAlignment="1">
      <alignment horizontal="center" vertical="center" wrapText="1"/>
    </xf>
    <xf numFmtId="168" fontId="8" fillId="0" borderId="0" xfId="0" applyNumberFormat="1" applyFont="1" applyBorder="1" applyAlignment="1">
      <alignment horizontal="center" vertical="center" wrapText="1"/>
    </xf>
    <xf numFmtId="166" fontId="5" fillId="0" borderId="1" xfId="12" applyNumberFormat="1" applyFont="1" applyBorder="1" applyAlignment="1">
      <alignment horizontal="right" vertical="center"/>
    </xf>
    <xf numFmtId="169" fontId="5" fillId="3" borderId="1" xfId="9" applyNumberFormat="1" applyFont="1" applyFill="1" applyBorder="1" applyAlignment="1">
      <alignment horizontal="right"/>
    </xf>
    <xf numFmtId="169" fontId="3" fillId="3" borderId="1" xfId="9" applyNumberFormat="1" applyFont="1" applyFill="1" applyBorder="1" applyAlignment="1">
      <alignment horizontal="right" vertical="center"/>
    </xf>
    <xf numFmtId="171" fontId="3" fillId="0" borderId="0" xfId="9" applyNumberFormat="1" applyFont="1"/>
    <xf numFmtId="177" fontId="5" fillId="0" borderId="0" xfId="9" applyNumberFormat="1" applyFont="1"/>
    <xf numFmtId="0" fontId="15" fillId="3" borderId="0" xfId="0" applyFont="1" applyFill="1"/>
    <xf numFmtId="0" fontId="15" fillId="0" borderId="0" xfId="0" applyFont="1" applyFill="1"/>
    <xf numFmtId="0" fontId="15" fillId="3" borderId="0" xfId="0" applyFont="1" applyFill="1" applyAlignment="1">
      <alignment horizontal="center"/>
    </xf>
    <xf numFmtId="0" fontId="15" fillId="3" borderId="0" xfId="0" applyFont="1" applyFill="1" applyAlignment="1"/>
    <xf numFmtId="0" fontId="15" fillId="3" borderId="0" xfId="0" applyFont="1" applyFill="1" applyAlignment="1">
      <alignment horizontal="left"/>
    </xf>
    <xf numFmtId="0" fontId="15" fillId="3" borderId="0" xfId="0" applyFont="1" applyFill="1" applyAlignment="1">
      <alignment vertical="center" wrapText="1"/>
    </xf>
    <xf numFmtId="0" fontId="15" fillId="3" borderId="0" xfId="0" applyFont="1" applyFill="1" applyAlignment="1">
      <alignment horizontal="left" vertical="center" wrapText="1"/>
    </xf>
    <xf numFmtId="0" fontId="16" fillId="3" borderId="0" xfId="0" applyFont="1" applyFill="1" applyAlignment="1">
      <alignment vertical="center" wrapText="1"/>
    </xf>
    <xf numFmtId="0" fontId="16" fillId="3" borderId="0" xfId="0" applyFont="1" applyFill="1" applyAlignment="1" applyProtection="1">
      <alignment vertical="center" wrapText="1"/>
      <protection locked="0"/>
    </xf>
    <xf numFmtId="0" fontId="17" fillId="3" borderId="0" xfId="0" applyFont="1" applyFill="1"/>
    <xf numFmtId="0" fontId="17" fillId="3" borderId="0" xfId="0" applyFont="1" applyFill="1" applyBorder="1" applyAlignment="1">
      <alignment vertical="center" wrapText="1"/>
    </xf>
    <xf numFmtId="168" fontId="17" fillId="3" borderId="0" xfId="0" applyNumberFormat="1" applyFont="1" applyFill="1" applyBorder="1"/>
    <xf numFmtId="172" fontId="17" fillId="3" borderId="0" xfId="0" applyNumberFormat="1" applyFont="1" applyFill="1"/>
    <xf numFmtId="0" fontId="17" fillId="4" borderId="0" xfId="0" applyFont="1" applyFill="1"/>
    <xf numFmtId="0" fontId="17" fillId="3" borderId="0" xfId="0" applyFont="1" applyFill="1" applyAlignment="1"/>
    <xf numFmtId="4" fontId="17" fillId="3" borderId="0" xfId="0" applyNumberFormat="1" applyFont="1" applyFill="1"/>
    <xf numFmtId="172" fontId="15" fillId="3" borderId="0" xfId="0" applyNumberFormat="1" applyFont="1" applyFill="1"/>
    <xf numFmtId="181" fontId="15" fillId="3" borderId="0" xfId="0" applyNumberFormat="1" applyFont="1" applyFill="1"/>
    <xf numFmtId="179" fontId="15" fillId="3" borderId="0" xfId="0" applyNumberFormat="1" applyFont="1" applyFill="1"/>
    <xf numFmtId="168" fontId="17" fillId="5" borderId="0" xfId="0" applyNumberFormat="1" applyFont="1" applyFill="1" applyBorder="1"/>
    <xf numFmtId="172" fontId="17" fillId="5" borderId="0" xfId="0" applyNumberFormat="1" applyFont="1" applyFill="1"/>
    <xf numFmtId="0" fontId="17" fillId="5" borderId="0" xfId="0" applyFont="1" applyFill="1"/>
    <xf numFmtId="178" fontId="5" fillId="0" borderId="1" xfId="6" applyNumberFormat="1" applyFont="1" applyBorder="1" applyAlignment="1">
      <alignment horizontal="right" vertical="center"/>
    </xf>
    <xf numFmtId="178" fontId="5" fillId="0" borderId="1" xfId="9" applyNumberFormat="1" applyFont="1" applyBorder="1" applyAlignment="1">
      <alignment horizontal="right" vertical="center"/>
    </xf>
    <xf numFmtId="178" fontId="3" fillId="0" borderId="1" xfId="6" applyNumberFormat="1" applyFont="1" applyBorder="1" applyAlignment="1">
      <alignment horizontal="right" vertical="center"/>
    </xf>
    <xf numFmtId="1" fontId="3" fillId="0" borderId="2" xfId="11" applyNumberFormat="1" applyFont="1" applyBorder="1" applyAlignment="1">
      <alignment horizontal="right" vertical="center"/>
    </xf>
    <xf numFmtId="1" fontId="3" fillId="0" borderId="1" xfId="11" applyNumberFormat="1" applyFont="1" applyBorder="1" applyAlignment="1">
      <alignment horizontal="center" vertical="center" wrapText="1"/>
    </xf>
    <xf numFmtId="166" fontId="5" fillId="0" borderId="0" xfId="9" applyNumberFormat="1" applyFont="1" applyAlignment="1">
      <alignment horizontal="right"/>
    </xf>
    <xf numFmtId="165" fontId="3" fillId="0" borderId="1" xfId="9" applyNumberFormat="1" applyFont="1" applyBorder="1" applyAlignment="1">
      <alignment horizontal="right" vertical="center"/>
    </xf>
    <xf numFmtId="165" fontId="3" fillId="0" borderId="2" xfId="11" applyNumberFormat="1" applyFont="1" applyBorder="1" applyAlignment="1">
      <alignment horizontal="right" vertical="center"/>
    </xf>
    <xf numFmtId="169" fontId="7" fillId="0" borderId="0" xfId="8" applyNumberFormat="1" applyFont="1"/>
    <xf numFmtId="167" fontId="3" fillId="0" borderId="2" xfId="11" applyNumberFormat="1" applyFont="1" applyBorder="1" applyAlignment="1">
      <alignment horizontal="right" vertical="center"/>
    </xf>
    <xf numFmtId="166" fontId="5" fillId="2" borderId="1" xfId="3" applyNumberFormat="1" applyFont="1" applyFill="1" applyBorder="1" applyAlignment="1">
      <alignment horizontal="right" vertical="center" shrinkToFit="1"/>
    </xf>
    <xf numFmtId="166" fontId="5" fillId="2" borderId="1" xfId="4" applyNumberFormat="1" applyFont="1" applyFill="1" applyBorder="1" applyAlignment="1">
      <alignment horizontal="right" vertical="center" shrinkToFit="1"/>
    </xf>
    <xf numFmtId="166" fontId="5" fillId="0" borderId="0" xfId="9" applyNumberFormat="1" applyFont="1" applyFill="1"/>
    <xf numFmtId="166" fontId="5" fillId="2" borderId="1" xfId="5" applyNumberFormat="1" applyFont="1" applyFill="1" applyBorder="1" applyAlignment="1">
      <alignment horizontal="right" vertical="top" shrinkToFit="1"/>
    </xf>
    <xf numFmtId="166" fontId="3" fillId="0" borderId="1" xfId="0" applyNumberFormat="1" applyFont="1" applyBorder="1" applyAlignment="1">
      <alignment horizontal="right" vertical="center"/>
    </xf>
    <xf numFmtId="166" fontId="5" fillId="0" borderId="0" xfId="9" applyNumberFormat="1" applyFont="1"/>
    <xf numFmtId="166" fontId="5" fillId="0" borderId="1" xfId="0" applyNumberFormat="1" applyFont="1" applyFill="1" applyBorder="1" applyAlignment="1">
      <alignment horizontal="right" vertical="center"/>
    </xf>
    <xf numFmtId="169" fontId="3" fillId="0" borderId="1" xfId="11" applyNumberFormat="1" applyFont="1" applyBorder="1" applyAlignment="1">
      <alignment horizontal="right" vertical="center"/>
    </xf>
    <xf numFmtId="167" fontId="3" fillId="0" borderId="1" xfId="9" applyNumberFormat="1" applyFont="1" applyBorder="1" applyAlignment="1">
      <alignment horizontal="right" vertical="center"/>
    </xf>
    <xf numFmtId="169" fontId="5" fillId="0" borderId="1" xfId="12" applyNumberFormat="1" applyFont="1" applyBorder="1" applyAlignment="1">
      <alignment horizontal="right" vertical="center"/>
    </xf>
    <xf numFmtId="169" fontId="5" fillId="0" borderId="1" xfId="12" applyNumberFormat="1" applyFont="1" applyBorder="1" applyAlignment="1">
      <alignment horizontal="right"/>
    </xf>
    <xf numFmtId="169" fontId="5" fillId="0" borderId="1" xfId="12" applyNumberFormat="1" applyFont="1" applyFill="1" applyBorder="1" applyAlignment="1">
      <alignment horizontal="right" vertical="center"/>
    </xf>
    <xf numFmtId="169" fontId="5" fillId="2" borderId="1" xfId="12" applyNumberFormat="1" applyFont="1" applyFill="1" applyBorder="1" applyAlignment="1">
      <alignment horizontal="right" vertical="top" shrinkToFit="1"/>
    </xf>
    <xf numFmtId="172" fontId="3" fillId="0" borderId="0" xfId="9" applyNumberFormat="1" applyFont="1"/>
    <xf numFmtId="166" fontId="18" fillId="0" borderId="1" xfId="0" applyNumberFormat="1" applyFont="1" applyBorder="1" applyAlignment="1">
      <alignment horizontal="center" vertical="center" wrapText="1"/>
    </xf>
    <xf numFmtId="166" fontId="19" fillId="3" borderId="1" xfId="0" applyNumberFormat="1" applyFont="1" applyFill="1" applyBorder="1" applyAlignment="1">
      <alignment horizontal="center" vertical="center" wrapText="1"/>
    </xf>
    <xf numFmtId="166" fontId="19" fillId="0" borderId="1" xfId="0" applyNumberFormat="1" applyFont="1" applyBorder="1" applyAlignment="1">
      <alignment horizontal="center" vertical="center" wrapText="1"/>
    </xf>
    <xf numFmtId="166" fontId="18" fillId="3" borderId="1" xfId="0" applyNumberFormat="1" applyFont="1" applyFill="1" applyBorder="1" applyAlignment="1">
      <alignment horizontal="center" vertical="center" wrapText="1"/>
    </xf>
    <xf numFmtId="166" fontId="18" fillId="6" borderId="1" xfId="0" applyNumberFormat="1" applyFont="1" applyFill="1" applyBorder="1" applyAlignment="1">
      <alignment horizontal="center" vertical="center" wrapText="1"/>
    </xf>
    <xf numFmtId="166" fontId="19" fillId="0" borderId="1" xfId="0" applyNumberFormat="1" applyFont="1" applyFill="1" applyBorder="1" applyAlignment="1">
      <alignment horizontal="center" vertical="center" wrapText="1"/>
    </xf>
    <xf numFmtId="166" fontId="18" fillId="5" borderId="1" xfId="0" applyNumberFormat="1" applyFont="1" applyFill="1" applyBorder="1" applyAlignment="1">
      <alignment horizontal="center" vertical="center" wrapText="1"/>
    </xf>
    <xf numFmtId="166" fontId="19" fillId="6" borderId="1" xfId="0" applyNumberFormat="1" applyFont="1" applyFill="1" applyBorder="1" applyAlignment="1">
      <alignment horizontal="center" vertical="center" wrapText="1"/>
    </xf>
    <xf numFmtId="167" fontId="19" fillId="3" borderId="1" xfId="0" applyNumberFormat="1" applyFont="1" applyFill="1" applyBorder="1" applyAlignment="1">
      <alignment horizontal="center" vertical="center" wrapText="1"/>
    </xf>
    <xf numFmtId="167" fontId="19" fillId="0" borderId="1" xfId="0" applyNumberFormat="1" applyFont="1" applyBorder="1" applyAlignment="1">
      <alignment horizontal="center" vertical="center" wrapText="1"/>
    </xf>
    <xf numFmtId="166" fontId="5" fillId="5" borderId="1" xfId="11" applyNumberFormat="1" applyFont="1" applyFill="1" applyBorder="1" applyAlignment="1">
      <alignment horizontal="right" vertical="center"/>
    </xf>
    <xf numFmtId="2" fontId="3" fillId="0" borderId="0" xfId="9" applyNumberFormat="1" applyFont="1"/>
    <xf numFmtId="2" fontId="5" fillId="0" borderId="0" xfId="0" applyNumberFormat="1" applyFont="1" applyBorder="1" applyAlignment="1">
      <alignment horizontal="center" vertical="center" wrapText="1"/>
    </xf>
    <xf numFmtId="0" fontId="17" fillId="5" borderId="0" xfId="0" applyFont="1" applyFill="1" applyAlignment="1"/>
    <xf numFmtId="169" fontId="3" fillId="0" borderId="2" xfId="11" applyNumberFormat="1" applyFont="1" applyBorder="1" applyAlignment="1">
      <alignment horizontal="right" vertical="center"/>
    </xf>
    <xf numFmtId="167" fontId="5" fillId="0" borderId="1" xfId="0" applyNumberFormat="1" applyFont="1" applyBorder="1" applyAlignment="1">
      <alignment horizontal="right" vertical="center"/>
    </xf>
    <xf numFmtId="167" fontId="5" fillId="0" borderId="1" xfId="11" applyNumberFormat="1" applyFont="1" applyFill="1" applyBorder="1" applyAlignment="1">
      <alignment horizontal="right" vertical="center"/>
    </xf>
    <xf numFmtId="169" fontId="5" fillId="0" borderId="1" xfId="11" applyNumberFormat="1" applyFont="1" applyBorder="1" applyAlignment="1">
      <alignment horizontal="right" vertical="center"/>
    </xf>
    <xf numFmtId="169" fontId="5" fillId="0" borderId="1" xfId="11" applyNumberFormat="1" applyFont="1" applyFill="1" applyBorder="1" applyAlignment="1">
      <alignment horizontal="right" vertical="center"/>
    </xf>
    <xf numFmtId="169" fontId="5" fillId="0" borderId="1" xfId="0" applyNumberFormat="1" applyFont="1" applyBorder="1" applyAlignment="1">
      <alignment horizontal="right" vertical="center"/>
    </xf>
    <xf numFmtId="169" fontId="3" fillId="0" borderId="1" xfId="11" applyNumberFormat="1" applyFont="1" applyFill="1" applyBorder="1" applyAlignment="1">
      <alignment horizontal="right" vertical="center"/>
    </xf>
    <xf numFmtId="169" fontId="3" fillId="0" borderId="1" xfId="1" applyNumberFormat="1" applyFont="1" applyBorder="1" applyAlignment="1">
      <alignment horizontal="right" vertical="center"/>
    </xf>
    <xf numFmtId="169" fontId="5" fillId="3" borderId="1" xfId="0" applyNumberFormat="1" applyFont="1" applyFill="1" applyBorder="1" applyAlignment="1">
      <alignment horizontal="right" vertical="center"/>
    </xf>
    <xf numFmtId="169" fontId="5" fillId="2" borderId="1" xfId="2" applyNumberFormat="1" applyFont="1" applyFill="1" applyBorder="1" applyAlignment="1">
      <alignment horizontal="right" vertical="center" shrinkToFit="1"/>
    </xf>
    <xf numFmtId="169" fontId="5" fillId="2" borderId="1" xfId="3" applyNumberFormat="1" applyFont="1" applyFill="1" applyBorder="1" applyAlignment="1">
      <alignment horizontal="right" vertical="center" shrinkToFit="1"/>
    </xf>
    <xf numFmtId="169" fontId="5" fillId="2" borderId="1" xfId="4" applyNumberFormat="1" applyFont="1" applyFill="1" applyBorder="1" applyAlignment="1">
      <alignment horizontal="right" vertical="center" shrinkToFit="1"/>
    </xf>
    <xf numFmtId="169" fontId="3" fillId="0" borderId="1" xfId="0" applyNumberFormat="1" applyFont="1" applyBorder="1" applyAlignment="1">
      <alignment horizontal="right" vertical="center"/>
    </xf>
    <xf numFmtId="176" fontId="5" fillId="0" borderId="1" xfId="11" applyNumberFormat="1" applyFont="1" applyFill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176" fontId="3" fillId="0" borderId="1" xfId="11" applyNumberFormat="1" applyFont="1" applyFill="1" applyBorder="1" applyAlignment="1">
      <alignment horizontal="right" vertical="center"/>
    </xf>
    <xf numFmtId="168" fontId="3" fillId="0" borderId="1" xfId="11" applyNumberFormat="1" applyFont="1" applyBorder="1" applyAlignment="1">
      <alignment horizontal="right" vertical="center"/>
    </xf>
    <xf numFmtId="172" fontId="5" fillId="0" borderId="0" xfId="9" applyNumberFormat="1" applyFont="1" applyAlignment="1">
      <alignment horizontal="center"/>
    </xf>
    <xf numFmtId="172" fontId="5" fillId="0" borderId="0" xfId="9" applyNumberFormat="1" applyFont="1" applyAlignment="1">
      <alignment horizontal="right"/>
    </xf>
    <xf numFmtId="169" fontId="5" fillId="5" borderId="1" xfId="9" applyNumberFormat="1" applyFont="1" applyFill="1" applyBorder="1" applyAlignment="1">
      <alignment horizontal="right" vertical="center"/>
    </xf>
    <xf numFmtId="169" fontId="3" fillId="5" borderId="1" xfId="6" applyNumberFormat="1" applyFont="1" applyFill="1" applyBorder="1" applyAlignment="1">
      <alignment horizontal="right" vertical="center"/>
    </xf>
    <xf numFmtId="169" fontId="5" fillId="5" borderId="1" xfId="6" applyNumberFormat="1" applyFont="1" applyFill="1" applyBorder="1" applyAlignment="1">
      <alignment horizontal="right" vertical="center"/>
    </xf>
    <xf numFmtId="178" fontId="5" fillId="5" borderId="1" xfId="6" applyNumberFormat="1" applyFont="1" applyFill="1" applyBorder="1" applyAlignment="1">
      <alignment horizontal="right" vertical="center"/>
    </xf>
    <xf numFmtId="178" fontId="5" fillId="5" borderId="1" xfId="9" applyNumberFormat="1" applyFont="1" applyFill="1" applyBorder="1" applyAlignment="1">
      <alignment horizontal="right" vertical="center"/>
    </xf>
    <xf numFmtId="172" fontId="3" fillId="0" borderId="2" xfId="11" applyNumberFormat="1" applyFont="1" applyBorder="1" applyAlignment="1">
      <alignment horizontal="right" vertical="center"/>
    </xf>
    <xf numFmtId="166" fontId="3" fillId="2" borderId="1" xfId="4" applyNumberFormat="1" applyFont="1" applyFill="1" applyBorder="1" applyAlignment="1">
      <alignment horizontal="right" vertical="center" shrinkToFit="1"/>
    </xf>
    <xf numFmtId="166" fontId="22" fillId="0" borderId="1" xfId="6" applyNumberFormat="1" applyFont="1" applyBorder="1" applyAlignment="1">
      <alignment horizontal="right"/>
    </xf>
    <xf numFmtId="0" fontId="23" fillId="0" borderId="1" xfId="11" applyFont="1" applyBorder="1" applyAlignment="1">
      <alignment horizontal="center"/>
    </xf>
    <xf numFmtId="0" fontId="23" fillId="0" borderId="1" xfId="11" applyFont="1" applyBorder="1" applyAlignment="1"/>
    <xf numFmtId="172" fontId="5" fillId="0" borderId="0" xfId="9" applyNumberFormat="1" applyFont="1"/>
    <xf numFmtId="172" fontId="7" fillId="0" borderId="0" xfId="8" applyNumberFormat="1" applyFont="1"/>
    <xf numFmtId="176" fontId="3" fillId="0" borderId="0" xfId="9" applyNumberFormat="1" applyFont="1"/>
    <xf numFmtId="172" fontId="3" fillId="0" borderId="1" xfId="11" applyNumberFormat="1" applyFont="1" applyBorder="1" applyAlignment="1">
      <alignment horizontal="right" vertical="center"/>
    </xf>
    <xf numFmtId="172" fontId="3" fillId="3" borderId="1" xfId="12" applyNumberFormat="1" applyFont="1" applyFill="1" applyBorder="1" applyAlignment="1">
      <alignment horizontal="right" vertical="center"/>
    </xf>
    <xf numFmtId="2" fontId="3" fillId="0" borderId="1" xfId="11" applyNumberFormat="1" applyFont="1" applyBorder="1" applyAlignment="1">
      <alignment horizontal="right" vertical="center"/>
    </xf>
    <xf numFmtId="172" fontId="3" fillId="0" borderId="1" xfId="12" applyNumberFormat="1" applyFont="1" applyBorder="1" applyAlignment="1">
      <alignment horizontal="right" vertical="center"/>
    </xf>
    <xf numFmtId="176" fontId="3" fillId="0" borderId="1" xfId="11" applyNumberFormat="1" applyFont="1" applyBorder="1" applyAlignment="1">
      <alignment horizontal="right" vertical="center"/>
    </xf>
    <xf numFmtId="176" fontId="3" fillId="3" borderId="1" xfId="12" applyNumberFormat="1" applyFont="1" applyFill="1" applyBorder="1" applyAlignment="1">
      <alignment horizontal="right" vertical="center"/>
    </xf>
    <xf numFmtId="176" fontId="3" fillId="0" borderId="1" xfId="12" applyNumberFormat="1" applyFont="1" applyBorder="1" applyAlignment="1">
      <alignment horizontal="right" vertical="center"/>
    </xf>
    <xf numFmtId="183" fontId="3" fillId="0" borderId="1" xfId="11" applyNumberFormat="1" applyFont="1" applyBorder="1" applyAlignment="1">
      <alignment horizontal="right" vertical="center"/>
    </xf>
    <xf numFmtId="168" fontId="17" fillId="0" borderId="0" xfId="0" applyNumberFormat="1" applyFont="1" applyFill="1" applyBorder="1"/>
    <xf numFmtId="172" fontId="17" fillId="0" borderId="0" xfId="0" applyNumberFormat="1" applyFont="1" applyFill="1"/>
    <xf numFmtId="0" fontId="17" fillId="0" borderId="0" xfId="0" applyFont="1" applyFill="1"/>
    <xf numFmtId="176" fontId="3" fillId="0" borderId="1" xfId="9" applyNumberFormat="1" applyFont="1" applyBorder="1" applyAlignment="1">
      <alignment horizontal="right" vertical="center"/>
    </xf>
    <xf numFmtId="174" fontId="3" fillId="0" borderId="1" xfId="1" applyNumberFormat="1" applyFont="1" applyBorder="1" applyAlignment="1">
      <alignment horizontal="right" vertical="center"/>
    </xf>
    <xf numFmtId="166" fontId="5" fillId="0" borderId="1" xfId="2" applyNumberFormat="1" applyFont="1" applyFill="1" applyBorder="1" applyAlignment="1">
      <alignment horizontal="right" vertical="center"/>
    </xf>
    <xf numFmtId="166" fontId="5" fillId="2" borderId="1" xfId="0" applyNumberFormat="1" applyFont="1" applyFill="1" applyBorder="1" applyAlignment="1">
      <alignment horizontal="right" vertical="center" shrinkToFit="1"/>
    </xf>
    <xf numFmtId="183" fontId="5" fillId="0" borderId="1" xfId="11" applyNumberFormat="1" applyFont="1" applyFill="1" applyBorder="1" applyAlignment="1">
      <alignment horizontal="right" vertical="center"/>
    </xf>
    <xf numFmtId="184" fontId="3" fillId="0" borderId="1" xfId="11" applyNumberFormat="1" applyFont="1" applyBorder="1" applyAlignment="1">
      <alignment horizontal="right" vertical="center"/>
    </xf>
    <xf numFmtId="166" fontId="19" fillId="5" borderId="1" xfId="0" applyNumberFormat="1" applyFont="1" applyFill="1" applyBorder="1" applyAlignment="1">
      <alignment horizontal="center" vertical="center" wrapText="1"/>
    </xf>
    <xf numFmtId="166" fontId="24" fillId="0" borderId="1" xfId="6" applyNumberFormat="1" applyFont="1" applyBorder="1" applyAlignment="1">
      <alignment horizontal="right"/>
    </xf>
    <xf numFmtId="167" fontId="3" fillId="0" borderId="0" xfId="9" applyNumberFormat="1" applyFont="1"/>
    <xf numFmtId="185" fontId="3" fillId="0" borderId="0" xfId="9" applyNumberFormat="1" applyFont="1"/>
    <xf numFmtId="2" fontId="3" fillId="0" borderId="1" xfId="11" applyNumberFormat="1" applyFont="1" applyFill="1" applyBorder="1" applyAlignment="1">
      <alignment horizontal="right" vertical="center"/>
    </xf>
    <xf numFmtId="2" fontId="5" fillId="2" borderId="1" xfId="4" applyNumberFormat="1" applyFont="1" applyFill="1" applyBorder="1" applyAlignment="1">
      <alignment horizontal="right" vertical="center" shrinkToFit="1"/>
    </xf>
    <xf numFmtId="2" fontId="5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right" vertical="center"/>
    </xf>
    <xf numFmtId="167" fontId="21" fillId="0" borderId="1" xfId="11" applyNumberFormat="1" applyFont="1" applyBorder="1" applyAlignment="1">
      <alignment horizontal="right" vertical="center"/>
    </xf>
    <xf numFmtId="49" fontId="3" fillId="0" borderId="1" xfId="12" applyNumberFormat="1" applyFont="1" applyBorder="1" applyAlignment="1">
      <alignment horizontal="right" vertical="center"/>
    </xf>
    <xf numFmtId="0" fontId="3" fillId="0" borderId="8" xfId="11" applyFont="1" applyBorder="1" applyAlignment="1">
      <alignment horizontal="center"/>
    </xf>
    <xf numFmtId="0" fontId="3" fillId="0" borderId="8" xfId="11" applyFont="1" applyBorder="1"/>
    <xf numFmtId="166" fontId="3" fillId="0" borderId="8" xfId="11" applyNumberFormat="1" applyFont="1" applyBorder="1" applyAlignment="1">
      <alignment horizontal="right" vertical="center"/>
    </xf>
    <xf numFmtId="0" fontId="27" fillId="3" borderId="3" xfId="0" applyFont="1" applyFill="1" applyBorder="1" applyAlignment="1">
      <alignment vertical="center" wrapText="1"/>
    </xf>
    <xf numFmtId="0" fontId="27" fillId="3" borderId="4" xfId="0" applyFont="1" applyFill="1" applyBorder="1" applyAlignment="1">
      <alignment vertical="center" wrapText="1"/>
    </xf>
    <xf numFmtId="0" fontId="27" fillId="3" borderId="5" xfId="0" applyFont="1" applyFill="1" applyBorder="1" applyAlignment="1">
      <alignment vertical="center" wrapText="1"/>
    </xf>
    <xf numFmtId="0" fontId="27" fillId="3" borderId="7" xfId="0" applyFont="1" applyFill="1" applyBorder="1" applyAlignment="1">
      <alignment horizontal="left" vertical="center" wrapText="1"/>
    </xf>
    <xf numFmtId="0" fontId="27" fillId="3" borderId="6" xfId="0" applyFont="1" applyFill="1" applyBorder="1" applyAlignment="1">
      <alignment horizontal="left" vertical="center" wrapText="1"/>
    </xf>
    <xf numFmtId="0" fontId="27" fillId="3" borderId="8" xfId="0" applyFont="1" applyFill="1" applyBorder="1" applyAlignment="1">
      <alignment vertical="center" wrapText="1"/>
    </xf>
    <xf numFmtId="0" fontId="27" fillId="3" borderId="0" xfId="0" applyFont="1" applyFill="1" applyBorder="1" applyAlignment="1">
      <alignment vertical="center" wrapText="1"/>
    </xf>
    <xf numFmtId="0" fontId="27" fillId="3" borderId="0" xfId="0" applyFont="1" applyFill="1" applyBorder="1" applyAlignment="1">
      <alignment horizontal="center" vertical="center" wrapText="1"/>
    </xf>
    <xf numFmtId="0" fontId="27" fillId="3" borderId="4" xfId="0" applyFont="1" applyFill="1" applyBorder="1" applyAlignment="1">
      <alignment horizontal="center" vertical="center" wrapText="1"/>
    </xf>
    <xf numFmtId="0" fontId="27" fillId="3" borderId="5" xfId="0" applyFont="1" applyFill="1" applyBorder="1" applyAlignment="1">
      <alignment horizontal="center" vertical="center" wrapText="1"/>
    </xf>
    <xf numFmtId="49" fontId="27" fillId="3" borderId="9" xfId="0" applyNumberFormat="1" applyFont="1" applyFill="1" applyBorder="1" applyAlignment="1">
      <alignment horizontal="center" vertical="center" wrapText="1"/>
    </xf>
    <xf numFmtId="49" fontId="27" fillId="3" borderId="6" xfId="0" applyNumberFormat="1" applyFont="1" applyFill="1" applyBorder="1" applyAlignment="1">
      <alignment horizontal="center" vertical="center" wrapText="1"/>
    </xf>
    <xf numFmtId="49" fontId="27" fillId="3" borderId="4" xfId="0" applyNumberFormat="1" applyFont="1" applyFill="1" applyBorder="1" applyAlignment="1">
      <alignment horizontal="center" vertical="center" wrapText="1"/>
    </xf>
    <xf numFmtId="49" fontId="27" fillId="3" borderId="7" xfId="0" applyNumberFormat="1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27" fillId="3" borderId="0" xfId="0" applyFont="1" applyFill="1" applyAlignment="1">
      <alignment horizontal="center"/>
    </xf>
    <xf numFmtId="0" fontId="27" fillId="3" borderId="1" xfId="0" applyFont="1" applyFill="1" applyBorder="1" applyAlignment="1">
      <alignment horizontal="center"/>
    </xf>
    <xf numFmtId="166" fontId="27" fillId="3" borderId="1" xfId="0" applyNumberFormat="1" applyFont="1" applyFill="1" applyBorder="1"/>
    <xf numFmtId="167" fontId="27" fillId="0" borderId="1" xfId="0" applyNumberFormat="1" applyFont="1" applyFill="1" applyBorder="1"/>
    <xf numFmtId="167" fontId="27" fillId="3" borderId="1" xfId="0" applyNumberFormat="1" applyFont="1" applyFill="1" applyBorder="1" applyAlignment="1">
      <alignment vertical="center" wrapText="1"/>
    </xf>
    <xf numFmtId="167" fontId="26" fillId="3" borderId="1" xfId="0" applyNumberFormat="1" applyFont="1" applyFill="1" applyBorder="1"/>
    <xf numFmtId="167" fontId="27" fillId="3" borderId="1" xfId="0" applyNumberFormat="1" applyFont="1" applyFill="1" applyBorder="1" applyAlignment="1" applyProtection="1">
      <alignment vertical="center" wrapText="1"/>
    </xf>
    <xf numFmtId="167" fontId="27" fillId="5" borderId="1" xfId="0" applyNumberFormat="1" applyFont="1" applyFill="1" applyBorder="1" applyAlignment="1" applyProtection="1">
      <alignment vertical="center" wrapText="1"/>
    </xf>
    <xf numFmtId="166" fontId="27" fillId="3" borderId="1" xfId="0" applyNumberFormat="1" applyFont="1" applyFill="1" applyBorder="1" applyAlignment="1">
      <alignment vertical="center" wrapText="1"/>
    </xf>
    <xf numFmtId="167" fontId="27" fillId="3" borderId="1" xfId="0" applyNumberFormat="1" applyFont="1" applyFill="1" applyBorder="1" applyAlignment="1" applyProtection="1">
      <alignment vertical="center" wrapText="1"/>
      <protection locked="0"/>
    </xf>
    <xf numFmtId="166" fontId="27" fillId="5" borderId="1" xfId="0" applyNumberFormat="1" applyFont="1" applyFill="1" applyBorder="1" applyAlignment="1" applyProtection="1">
      <alignment vertical="center" wrapText="1"/>
      <protection locked="0"/>
    </xf>
    <xf numFmtId="167" fontId="27" fillId="0" borderId="1" xfId="0" applyNumberFormat="1" applyFont="1" applyFill="1" applyBorder="1" applyAlignment="1">
      <alignment vertical="center" wrapText="1"/>
    </xf>
    <xf numFmtId="166" fontId="27" fillId="3" borderId="1" xfId="0" applyNumberFormat="1" applyFont="1" applyFill="1" applyBorder="1" applyAlignment="1" applyProtection="1">
      <alignment vertical="center" wrapText="1"/>
      <protection locked="0"/>
    </xf>
    <xf numFmtId="167" fontId="27" fillId="5" borderId="1" xfId="0" applyNumberFormat="1" applyFont="1" applyFill="1" applyBorder="1" applyAlignment="1" applyProtection="1">
      <alignment vertical="center" wrapText="1"/>
      <protection locked="0"/>
    </xf>
    <xf numFmtId="167" fontId="27" fillId="5" borderId="1" xfId="0" applyNumberFormat="1" applyFont="1" applyFill="1" applyBorder="1" applyAlignment="1">
      <alignment vertical="center" wrapText="1"/>
    </xf>
    <xf numFmtId="172" fontId="27" fillId="3" borderId="1" xfId="0" applyNumberFormat="1" applyFont="1" applyFill="1" applyBorder="1" applyAlignment="1">
      <alignment vertical="center" wrapText="1"/>
    </xf>
    <xf numFmtId="167" fontId="27" fillId="3" borderId="1" xfId="0" applyNumberFormat="1" applyFont="1" applyFill="1" applyBorder="1" applyAlignment="1">
      <alignment horizontal="right" vertical="center" wrapText="1"/>
    </xf>
    <xf numFmtId="167" fontId="28" fillId="3" borderId="1" xfId="0" applyNumberFormat="1" applyFont="1" applyFill="1" applyBorder="1" applyAlignment="1" applyProtection="1">
      <alignment vertical="center" wrapText="1"/>
      <protection locked="0"/>
    </xf>
    <xf numFmtId="167" fontId="27" fillId="0" borderId="1" xfId="0" applyNumberFormat="1" applyFont="1" applyFill="1" applyBorder="1" applyAlignment="1" applyProtection="1">
      <alignment vertical="center" wrapText="1"/>
      <protection locked="0"/>
    </xf>
    <xf numFmtId="166" fontId="27" fillId="0" borderId="1" xfId="0" applyNumberFormat="1" applyFont="1" applyFill="1" applyBorder="1" applyAlignment="1" applyProtection="1">
      <alignment vertical="center" wrapText="1"/>
      <protection locked="0"/>
    </xf>
    <xf numFmtId="167" fontId="27" fillId="0" borderId="1" xfId="0" applyNumberFormat="1" applyFont="1" applyFill="1" applyBorder="1" applyAlignment="1">
      <alignment horizontal="right" vertical="center" wrapText="1"/>
    </xf>
    <xf numFmtId="167" fontId="28" fillId="3" borderId="1" xfId="0" applyNumberFormat="1" applyFont="1" applyFill="1" applyBorder="1" applyAlignment="1">
      <alignment vertical="center" wrapText="1"/>
    </xf>
    <xf numFmtId="166" fontId="27" fillId="0" borderId="1" xfId="0" applyNumberFormat="1" applyFont="1" applyFill="1" applyBorder="1" applyAlignment="1">
      <alignment vertical="center" wrapText="1"/>
    </xf>
    <xf numFmtId="167" fontId="28" fillId="0" borderId="1" xfId="0" applyNumberFormat="1" applyFont="1" applyFill="1" applyBorder="1" applyAlignment="1" applyProtection="1">
      <alignment vertical="center" wrapText="1"/>
      <protection locked="0"/>
    </xf>
    <xf numFmtId="167" fontId="26" fillId="0" borderId="1" xfId="0" applyNumberFormat="1" applyFont="1" applyFill="1" applyBorder="1"/>
    <xf numFmtId="166" fontId="27" fillId="0" borderId="1" xfId="0" applyNumberFormat="1" applyFont="1" applyFill="1" applyBorder="1"/>
    <xf numFmtId="167" fontId="27" fillId="0" borderId="1" xfId="0" applyNumberFormat="1" applyFont="1" applyFill="1" applyBorder="1" applyAlignment="1" applyProtection="1">
      <alignment vertical="center" wrapText="1"/>
    </xf>
    <xf numFmtId="166" fontId="27" fillId="5" borderId="1" xfId="0" applyNumberFormat="1" applyFont="1" applyFill="1" applyBorder="1"/>
    <xf numFmtId="167" fontId="27" fillId="5" borderId="1" xfId="0" applyNumberFormat="1" applyFont="1" applyFill="1" applyBorder="1"/>
    <xf numFmtId="167" fontId="26" fillId="5" borderId="1" xfId="0" applyNumberFormat="1" applyFont="1" applyFill="1" applyBorder="1"/>
    <xf numFmtId="166" fontId="27" fillId="5" borderId="1" xfId="0" applyNumberFormat="1" applyFont="1" applyFill="1" applyBorder="1" applyAlignment="1">
      <alignment vertical="center" wrapText="1"/>
    </xf>
    <xf numFmtId="167" fontId="27" fillId="5" borderId="1" xfId="0" applyNumberFormat="1" applyFont="1" applyFill="1" applyBorder="1" applyAlignment="1">
      <alignment horizontal="right" vertical="center" wrapText="1"/>
    </xf>
    <xf numFmtId="167" fontId="28" fillId="5" borderId="1" xfId="0" applyNumberFormat="1" applyFont="1" applyFill="1" applyBorder="1" applyAlignment="1" applyProtection="1">
      <alignment vertical="center" wrapText="1"/>
      <protection locked="0"/>
    </xf>
    <xf numFmtId="167" fontId="27" fillId="3" borderId="1" xfId="0" applyNumberFormat="1" applyFont="1" applyFill="1" applyBorder="1"/>
    <xf numFmtId="167" fontId="26" fillId="0" borderId="1" xfId="0" applyNumberFormat="1" applyFont="1" applyFill="1" applyBorder="1" applyAlignment="1">
      <alignment vertical="center" wrapText="1"/>
    </xf>
    <xf numFmtId="179" fontId="27" fillId="3" borderId="1" xfId="0" applyNumberFormat="1" applyFont="1" applyFill="1" applyBorder="1" applyAlignment="1" applyProtection="1">
      <alignment vertical="center" wrapText="1"/>
      <protection locked="0"/>
    </xf>
    <xf numFmtId="179" fontId="27" fillId="3" borderId="1" xfId="0" applyNumberFormat="1" applyFont="1" applyFill="1" applyBorder="1" applyAlignment="1">
      <alignment vertical="center" wrapText="1"/>
    </xf>
    <xf numFmtId="167" fontId="29" fillId="0" borderId="1" xfId="0" applyNumberFormat="1" applyFont="1" applyFill="1" applyBorder="1" applyAlignment="1">
      <alignment vertical="center" wrapText="1"/>
    </xf>
    <xf numFmtId="167" fontId="30" fillId="3" borderId="1" xfId="0" applyNumberFormat="1" applyFont="1" applyFill="1" applyBorder="1" applyAlignment="1">
      <alignment vertical="center" wrapText="1"/>
    </xf>
    <xf numFmtId="167" fontId="31" fillId="0" borderId="1" xfId="0" applyNumberFormat="1" applyFont="1" applyFill="1" applyBorder="1" applyAlignment="1">
      <alignment vertical="center" wrapText="1"/>
    </xf>
    <xf numFmtId="167" fontId="31" fillId="3" borderId="1" xfId="0" applyNumberFormat="1" applyFont="1" applyFill="1" applyBorder="1" applyAlignment="1">
      <alignment vertical="center" wrapText="1"/>
    </xf>
    <xf numFmtId="167" fontId="32" fillId="0" borderId="1" xfId="0" applyNumberFormat="1" applyFont="1" applyFill="1" applyBorder="1" applyAlignment="1">
      <alignment vertical="center" wrapText="1"/>
    </xf>
    <xf numFmtId="167" fontId="30" fillId="3" borderId="1" xfId="0" applyNumberFormat="1" applyFont="1" applyFill="1" applyBorder="1" applyAlignment="1">
      <alignment horizontal="right" vertical="center" wrapText="1"/>
    </xf>
    <xf numFmtId="167" fontId="30" fillId="0" borderId="1" xfId="0" applyNumberFormat="1" applyFont="1" applyFill="1" applyBorder="1" applyAlignment="1">
      <alignment vertical="center" wrapText="1"/>
    </xf>
    <xf numFmtId="0" fontId="33" fillId="3" borderId="1" xfId="10" applyFont="1" applyFill="1" applyBorder="1" applyAlignment="1">
      <alignment vertical="center" wrapText="1"/>
    </xf>
    <xf numFmtId="0" fontId="34" fillId="3" borderId="1" xfId="10" applyFont="1" applyFill="1" applyBorder="1" applyAlignment="1" applyProtection="1">
      <alignment vertical="center" wrapText="1"/>
      <protection locked="0"/>
    </xf>
    <xf numFmtId="0" fontId="34" fillId="0" borderId="1" xfId="10" applyFont="1" applyFill="1" applyBorder="1" applyAlignment="1" applyProtection="1">
      <alignment vertical="center" wrapText="1"/>
      <protection locked="0"/>
    </xf>
    <xf numFmtId="0" fontId="33" fillId="5" borderId="1" xfId="10" applyFont="1" applyFill="1" applyBorder="1" applyAlignment="1">
      <alignment vertical="center" wrapText="1"/>
    </xf>
    <xf numFmtId="0" fontId="34" fillId="5" borderId="1" xfId="10" applyFont="1" applyFill="1" applyBorder="1" applyAlignment="1" applyProtection="1">
      <alignment vertical="center" wrapText="1"/>
      <protection locked="0"/>
    </xf>
    <xf numFmtId="0" fontId="33" fillId="0" borderId="1" xfId="10" applyFont="1" applyFill="1" applyBorder="1" applyAlignment="1">
      <alignment vertical="center" wrapText="1"/>
    </xf>
    <xf numFmtId="0" fontId="35" fillId="0" borderId="1" xfId="10" applyFont="1" applyFill="1" applyBorder="1" applyAlignment="1">
      <alignment vertical="center" wrapText="1"/>
    </xf>
    <xf numFmtId="0" fontId="33" fillId="3" borderId="3" xfId="10" applyFont="1" applyFill="1" applyBorder="1" applyAlignment="1">
      <alignment vertical="center" wrapText="1"/>
    </xf>
    <xf numFmtId="0" fontId="34" fillId="3" borderId="5" xfId="10" applyFont="1" applyFill="1" applyBorder="1" applyAlignment="1" applyProtection="1">
      <alignment vertical="center" wrapText="1"/>
      <protection locked="0"/>
    </xf>
    <xf numFmtId="0" fontId="37" fillId="3" borderId="0" xfId="0" applyFont="1" applyFill="1" applyAlignment="1">
      <alignment vertical="center" wrapText="1"/>
    </xf>
    <xf numFmtId="0" fontId="37" fillId="0" borderId="0" xfId="0" applyFont="1" applyFill="1" applyAlignment="1">
      <alignment vertical="center" wrapText="1"/>
    </xf>
    <xf numFmtId="0" fontId="37" fillId="3" borderId="0" xfId="0" applyFont="1" applyFill="1"/>
    <xf numFmtId="0" fontId="38" fillId="3" borderId="0" xfId="0" applyFont="1" applyFill="1" applyAlignment="1">
      <alignment vertical="center" wrapText="1"/>
    </xf>
    <xf numFmtId="0" fontId="31" fillId="3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38" fillId="3" borderId="0" xfId="0" applyFont="1" applyFill="1"/>
    <xf numFmtId="0" fontId="18" fillId="0" borderId="1" xfId="11" applyFont="1" applyBorder="1" applyAlignment="1">
      <alignment horizontal="center"/>
    </xf>
    <xf numFmtId="0" fontId="19" fillId="0" borderId="1" xfId="11" applyFont="1" applyBorder="1" applyAlignment="1">
      <alignment horizontal="center"/>
    </xf>
    <xf numFmtId="0" fontId="19" fillId="0" borderId="1" xfId="11" applyFont="1" applyFill="1" applyBorder="1" applyAlignment="1">
      <alignment horizontal="center"/>
    </xf>
    <xf numFmtId="1" fontId="18" fillId="0" borderId="1" xfId="11" applyNumberFormat="1" applyFont="1" applyBorder="1" applyAlignment="1">
      <alignment horizontal="center"/>
    </xf>
    <xf numFmtId="0" fontId="18" fillId="0" borderId="1" xfId="11" applyFont="1" applyBorder="1" applyAlignment="1">
      <alignment horizontal="center" vertical="top"/>
    </xf>
    <xf numFmtId="0" fontId="18" fillId="0" borderId="2" xfId="11" applyFont="1" applyBorder="1" applyAlignment="1">
      <alignment horizontal="center"/>
    </xf>
    <xf numFmtId="49" fontId="18" fillId="0" borderId="1" xfId="9" applyNumberFormat="1" applyFont="1" applyBorder="1" applyAlignment="1">
      <alignment horizontal="center"/>
    </xf>
    <xf numFmtId="49" fontId="19" fillId="0" borderId="1" xfId="9" applyNumberFormat="1" applyFont="1" applyBorder="1" applyAlignment="1">
      <alignment horizontal="center"/>
    </xf>
    <xf numFmtId="49" fontId="18" fillId="0" borderId="3" xfId="8" applyNumberFormat="1" applyFont="1" applyBorder="1" applyAlignment="1">
      <alignment horizontal="center"/>
    </xf>
    <xf numFmtId="49" fontId="19" fillId="0" borderId="1" xfId="8" applyNumberFormat="1" applyFont="1" applyBorder="1" applyAlignment="1">
      <alignment horizontal="center"/>
    </xf>
    <xf numFmtId="49" fontId="19" fillId="0" borderId="3" xfId="9" applyNumberFormat="1" applyFont="1" applyBorder="1" applyAlignment="1">
      <alignment horizontal="center"/>
    </xf>
    <xf numFmtId="49" fontId="19" fillId="0" borderId="3" xfId="7" applyNumberFormat="1" applyFont="1" applyBorder="1" applyAlignment="1">
      <alignment horizontal="center"/>
    </xf>
    <xf numFmtId="0" fontId="18" fillId="0" borderId="1" xfId="9" applyFont="1" applyBorder="1" applyAlignment="1">
      <alignment horizontal="center"/>
    </xf>
    <xf numFmtId="0" fontId="19" fillId="0" borderId="1" xfId="9" applyFont="1" applyBorder="1" applyAlignment="1">
      <alignment horizontal="center"/>
    </xf>
    <xf numFmtId="0" fontId="19" fillId="0" borderId="0" xfId="9" applyFont="1" applyAlignment="1">
      <alignment horizontal="left"/>
    </xf>
    <xf numFmtId="0" fontId="19" fillId="0" borderId="0" xfId="9" applyFont="1" applyAlignment="1">
      <alignment wrapText="1"/>
    </xf>
    <xf numFmtId="166" fontId="18" fillId="0" borderId="0" xfId="9" applyNumberFormat="1" applyFont="1" applyAlignment="1">
      <alignment horizontal="right"/>
    </xf>
    <xf numFmtId="166" fontId="19" fillId="0" borderId="0" xfId="9" applyNumberFormat="1" applyFont="1" applyAlignment="1">
      <alignment horizontal="center"/>
    </xf>
    <xf numFmtId="0" fontId="19" fillId="0" borderId="0" xfId="8" applyFont="1" applyAlignment="1">
      <alignment horizontal="left"/>
    </xf>
    <xf numFmtId="166" fontId="19" fillId="0" borderId="0" xfId="8" applyNumberFormat="1" applyFont="1"/>
    <xf numFmtId="0" fontId="19" fillId="0" borderId="0" xfId="8" applyFont="1"/>
    <xf numFmtId="0" fontId="19" fillId="0" borderId="0" xfId="8" applyFont="1" applyAlignment="1"/>
    <xf numFmtId="49" fontId="5" fillId="0" borderId="3" xfId="8" applyNumberFormat="1" applyFont="1" applyBorder="1" applyAlignment="1">
      <alignment horizontal="center"/>
    </xf>
    <xf numFmtId="49" fontId="3" fillId="0" borderId="3" xfId="7" applyNumberFormat="1" applyFont="1" applyBorder="1" applyAlignment="1">
      <alignment horizontal="center"/>
    </xf>
    <xf numFmtId="172" fontId="3" fillId="5" borderId="1" xfId="11" applyNumberFormat="1" applyFont="1" applyFill="1" applyBorder="1" applyAlignment="1">
      <alignment horizontal="right" vertical="center"/>
    </xf>
    <xf numFmtId="172" fontId="3" fillId="5" borderId="1" xfId="12" applyNumberFormat="1" applyFont="1" applyFill="1" applyBorder="1" applyAlignment="1">
      <alignment horizontal="right" vertical="center"/>
    </xf>
    <xf numFmtId="0" fontId="3" fillId="0" borderId="0" xfId="9" applyFont="1" applyBorder="1"/>
    <xf numFmtId="168" fontId="18" fillId="0" borderId="0" xfId="9" applyNumberFormat="1" applyFont="1" applyAlignment="1">
      <alignment horizontal="right" vertical="center"/>
    </xf>
    <xf numFmtId="49" fontId="40" fillId="0" borderId="1" xfId="9" applyNumberFormat="1" applyFont="1" applyFill="1" applyBorder="1" applyAlignment="1" applyProtection="1">
      <alignment horizontal="center"/>
    </xf>
    <xf numFmtId="166" fontId="5" fillId="0" borderId="0" xfId="0" applyNumberFormat="1" applyFont="1"/>
    <xf numFmtId="166" fontId="3" fillId="5" borderId="1" xfId="11" applyNumberFormat="1" applyFont="1" applyFill="1" applyBorder="1" applyAlignment="1">
      <alignment horizontal="right" vertical="center"/>
    </xf>
    <xf numFmtId="166" fontId="5" fillId="5" borderId="1" xfId="0" applyNumberFormat="1" applyFont="1" applyFill="1" applyBorder="1" applyAlignment="1">
      <alignment horizontal="right" vertical="center"/>
    </xf>
    <xf numFmtId="166" fontId="5" fillId="5" borderId="1" xfId="2" applyNumberFormat="1" applyFont="1" applyFill="1" applyBorder="1" applyAlignment="1">
      <alignment horizontal="right" vertical="center" shrinkToFit="1"/>
    </xf>
    <xf numFmtId="182" fontId="5" fillId="3" borderId="1" xfId="0" applyNumberFormat="1" applyFont="1" applyFill="1" applyBorder="1" applyAlignment="1">
      <alignment horizontal="right" vertical="center"/>
    </xf>
    <xf numFmtId="182" fontId="5" fillId="0" borderId="1" xfId="11" applyNumberFormat="1" applyFont="1" applyFill="1" applyBorder="1" applyAlignment="1">
      <alignment horizontal="right" vertical="center"/>
    </xf>
    <xf numFmtId="2" fontId="27" fillId="3" borderId="1" xfId="0" applyNumberFormat="1" applyFont="1" applyFill="1" applyBorder="1" applyAlignment="1" applyProtection="1">
      <alignment vertical="center" wrapText="1"/>
      <protection locked="0"/>
    </xf>
    <xf numFmtId="4" fontId="27" fillId="5" borderId="1" xfId="0" applyNumberFormat="1" applyFont="1" applyFill="1" applyBorder="1" applyAlignment="1" applyProtection="1">
      <alignment vertical="center" wrapText="1"/>
    </xf>
    <xf numFmtId="4" fontId="27" fillId="5" borderId="1" xfId="0" applyNumberFormat="1" applyFont="1" applyFill="1" applyBorder="1" applyAlignment="1" applyProtection="1">
      <alignment vertical="center" wrapText="1"/>
      <protection locked="0"/>
    </xf>
    <xf numFmtId="4" fontId="27" fillId="3" borderId="1" xfId="0" applyNumberFormat="1" applyFont="1" applyFill="1" applyBorder="1" applyAlignment="1" applyProtection="1">
      <alignment vertical="center" wrapText="1"/>
      <protection locked="0"/>
    </xf>
    <xf numFmtId="4" fontId="31" fillId="3" borderId="1" xfId="0" applyNumberFormat="1" applyFont="1" applyFill="1" applyBorder="1" applyAlignment="1">
      <alignment vertical="center" wrapText="1"/>
    </xf>
    <xf numFmtId="168" fontId="3" fillId="0" borderId="1" xfId="12" applyNumberFormat="1" applyFont="1" applyBorder="1" applyAlignment="1">
      <alignment horizontal="right" vertical="center"/>
    </xf>
    <xf numFmtId="184" fontId="3" fillId="0" borderId="1" xfId="12" applyNumberFormat="1" applyFont="1" applyBorder="1" applyAlignment="1">
      <alignment horizontal="right" vertical="center"/>
    </xf>
    <xf numFmtId="186" fontId="27" fillId="3" borderId="1" xfId="0" applyNumberFormat="1" applyFont="1" applyFill="1" applyBorder="1" applyAlignment="1">
      <alignment vertical="center" wrapText="1"/>
    </xf>
    <xf numFmtId="186" fontId="27" fillId="0" borderId="1" xfId="0" applyNumberFormat="1" applyFont="1" applyFill="1" applyBorder="1" applyAlignment="1">
      <alignment vertical="center" wrapText="1"/>
    </xf>
    <xf numFmtId="186" fontId="27" fillId="5" borderId="1" xfId="0" applyNumberFormat="1" applyFont="1" applyFill="1" applyBorder="1" applyAlignment="1">
      <alignment vertical="center" wrapText="1"/>
    </xf>
    <xf numFmtId="186" fontId="31" fillId="3" borderId="1" xfId="0" applyNumberFormat="1" applyFont="1" applyFill="1" applyBorder="1" applyAlignment="1">
      <alignment vertical="center" wrapText="1"/>
    </xf>
    <xf numFmtId="168" fontId="3" fillId="3" borderId="8" xfId="12" applyNumberFormat="1" applyFont="1" applyFill="1" applyBorder="1" applyAlignment="1">
      <alignment horizontal="right" vertical="center"/>
    </xf>
    <xf numFmtId="168" fontId="3" fillId="5" borderId="1" xfId="12" applyNumberFormat="1" applyFont="1" applyFill="1" applyBorder="1" applyAlignment="1">
      <alignment horizontal="right" vertical="center"/>
    </xf>
    <xf numFmtId="168" fontId="3" fillId="3" borderId="1" xfId="12" applyNumberFormat="1" applyFont="1" applyFill="1" applyBorder="1" applyAlignment="1">
      <alignment horizontal="right" vertical="center"/>
    </xf>
    <xf numFmtId="166" fontId="41" fillId="3" borderId="1" xfId="0" applyNumberFormat="1" applyFont="1" applyFill="1" applyBorder="1" applyAlignment="1">
      <alignment horizontal="center" vertical="center" wrapText="1"/>
    </xf>
    <xf numFmtId="172" fontId="31" fillId="3" borderId="1" xfId="0" applyNumberFormat="1" applyFont="1" applyFill="1" applyBorder="1" applyAlignment="1">
      <alignment vertical="center" wrapText="1"/>
    </xf>
    <xf numFmtId="174" fontId="3" fillId="0" borderId="1" xfId="11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166" fontId="3" fillId="0" borderId="1" xfId="11" applyNumberFormat="1" applyFont="1" applyFill="1" applyBorder="1" applyAlignment="1">
      <alignment horizontal="center" vertical="center" wrapText="1"/>
    </xf>
    <xf numFmtId="168" fontId="3" fillId="0" borderId="8" xfId="11" applyNumberFormat="1" applyFont="1" applyBorder="1" applyAlignment="1">
      <alignment horizontal="right" vertical="center"/>
    </xf>
    <xf numFmtId="183" fontId="3" fillId="0" borderId="1" xfId="12" applyNumberFormat="1" applyFont="1" applyBorder="1" applyAlignment="1">
      <alignment horizontal="right" vertical="center"/>
    </xf>
    <xf numFmtId="183" fontId="3" fillId="0" borderId="1" xfId="9" applyNumberFormat="1" applyFont="1" applyBorder="1" applyAlignment="1">
      <alignment horizontal="right" vertical="center"/>
    </xf>
    <xf numFmtId="168" fontId="3" fillId="0" borderId="1" xfId="6" applyNumberFormat="1" applyFont="1" applyBorder="1" applyAlignment="1">
      <alignment horizontal="right" vertical="center"/>
    </xf>
    <xf numFmtId="174" fontId="3" fillId="0" borderId="1" xfId="9" applyNumberFormat="1" applyFont="1" applyBorder="1" applyAlignment="1">
      <alignment horizontal="right" vertical="center"/>
    </xf>
    <xf numFmtId="0" fontId="27" fillId="3" borderId="0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2" fillId="0" borderId="1" xfId="11" applyFont="1" applyBorder="1" applyAlignment="1">
      <alignment horizontal="center"/>
    </xf>
    <xf numFmtId="0" fontId="42" fillId="0" borderId="1" xfId="11" applyFont="1" applyBorder="1" applyAlignment="1">
      <alignment wrapText="1"/>
    </xf>
    <xf numFmtId="2" fontId="19" fillId="0" borderId="1" xfId="0" applyNumberFormat="1" applyFont="1" applyFill="1" applyBorder="1" applyAlignment="1">
      <alignment horizontal="center" vertical="center" wrapText="1"/>
    </xf>
    <xf numFmtId="174" fontId="19" fillId="3" borderId="1" xfId="0" applyNumberFormat="1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center" vertical="center" wrapText="1"/>
    </xf>
    <xf numFmtId="0" fontId="27" fillId="3" borderId="0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167" fontId="43" fillId="0" borderId="1" xfId="0" applyNumberFormat="1" applyFont="1" applyBorder="1" applyAlignment="1">
      <alignment vertical="center" wrapText="1"/>
    </xf>
    <xf numFmtId="167" fontId="43" fillId="5" borderId="1" xfId="0" applyNumberFormat="1" applyFont="1" applyFill="1" applyBorder="1" applyAlignment="1">
      <alignment vertical="center" wrapText="1"/>
    </xf>
    <xf numFmtId="167" fontId="25" fillId="3" borderId="1" xfId="0" applyNumberFormat="1" applyFont="1" applyFill="1" applyBorder="1" applyAlignment="1">
      <alignment vertical="center" wrapText="1"/>
    </xf>
    <xf numFmtId="167" fontId="25" fillId="5" borderId="1" xfId="0" applyNumberFormat="1" applyFont="1" applyFill="1" applyBorder="1" applyAlignment="1">
      <alignment vertical="center" wrapText="1"/>
    </xf>
    <xf numFmtId="167" fontId="25" fillId="0" borderId="1" xfId="0" applyNumberFormat="1" applyFont="1" applyFill="1" applyBorder="1" applyAlignment="1">
      <alignment vertical="center" wrapText="1"/>
    </xf>
    <xf numFmtId="168" fontId="3" fillId="5" borderId="1" xfId="11" applyNumberFormat="1" applyFont="1" applyFill="1" applyBorder="1" applyAlignment="1">
      <alignment horizontal="right" vertical="center"/>
    </xf>
    <xf numFmtId="168" fontId="18" fillId="5" borderId="1" xfId="0" applyNumberFormat="1" applyFont="1" applyFill="1" applyBorder="1" applyAlignment="1">
      <alignment horizontal="center" vertical="center" wrapText="1"/>
    </xf>
    <xf numFmtId="183" fontId="18" fillId="3" borderId="1" xfId="0" applyNumberFormat="1" applyFont="1" applyFill="1" applyBorder="1" applyAlignment="1">
      <alignment horizontal="center" vertical="center" wrapText="1"/>
    </xf>
    <xf numFmtId="168" fontId="18" fillId="3" borderId="1" xfId="0" applyNumberFormat="1" applyFont="1" applyFill="1" applyBorder="1" applyAlignment="1">
      <alignment horizontal="center" vertical="center" wrapText="1"/>
    </xf>
    <xf numFmtId="0" fontId="18" fillId="0" borderId="0" xfId="11" applyFont="1" applyBorder="1" applyAlignment="1">
      <alignment horizontal="center"/>
    </xf>
    <xf numFmtId="0" fontId="18" fillId="0" borderId="13" xfId="11" applyFont="1" applyBorder="1" applyAlignment="1">
      <alignment horizontal="left"/>
    </xf>
    <xf numFmtId="0" fontId="18" fillId="0" borderId="0" xfId="11" applyFont="1" applyBorder="1" applyAlignment="1">
      <alignment horizontal="left"/>
    </xf>
    <xf numFmtId="0" fontId="44" fillId="0" borderId="0" xfId="11" applyFont="1" applyBorder="1" applyAlignment="1">
      <alignment horizontal="center"/>
    </xf>
    <xf numFmtId="0" fontId="18" fillId="0" borderId="3" xfId="11" applyFont="1" applyBorder="1"/>
    <xf numFmtId="0" fontId="19" fillId="0" borderId="3" xfId="11" applyFont="1" applyBorder="1" applyAlignment="1">
      <alignment wrapText="1"/>
    </xf>
    <xf numFmtId="0" fontId="18" fillId="0" borderId="3" xfId="11" applyFont="1" applyBorder="1" applyAlignment="1">
      <alignment wrapText="1"/>
    </xf>
    <xf numFmtId="0" fontId="19" fillId="0" borderId="3" xfId="11" applyFont="1" applyBorder="1"/>
    <xf numFmtId="0" fontId="19" fillId="0" borderId="3" xfId="11" applyFont="1" applyFill="1" applyBorder="1"/>
    <xf numFmtId="0" fontId="19" fillId="0" borderId="3" xfId="11" applyFont="1" applyFill="1" applyBorder="1" applyAlignment="1">
      <alignment wrapText="1"/>
    </xf>
    <xf numFmtId="166" fontId="18" fillId="0" borderId="3" xfId="11" applyNumberFormat="1" applyFont="1" applyBorder="1" applyAlignment="1">
      <alignment wrapText="1"/>
    </xf>
    <xf numFmtId="0" fontId="18" fillId="0" borderId="3" xfId="11" applyFont="1" applyBorder="1" applyAlignment="1">
      <alignment vertical="top" wrapText="1"/>
    </xf>
    <xf numFmtId="0" fontId="18" fillId="0" borderId="3" xfId="11" applyFont="1" applyFill="1" applyBorder="1"/>
    <xf numFmtId="0" fontId="18" fillId="0" borderId="13" xfId="11" applyFont="1" applyFill="1" applyBorder="1"/>
    <xf numFmtId="0" fontId="18" fillId="3" borderId="3" xfId="9" applyFont="1" applyFill="1" applyBorder="1" applyAlignment="1">
      <alignment wrapText="1"/>
    </xf>
    <xf numFmtId="0" fontId="19" fillId="3" borderId="3" xfId="9" applyFont="1" applyFill="1" applyBorder="1" applyAlignment="1">
      <alignment wrapText="1"/>
    </xf>
    <xf numFmtId="0" fontId="19" fillId="0" borderId="3" xfId="9" applyFont="1" applyBorder="1" applyAlignment="1">
      <alignment wrapText="1"/>
    </xf>
    <xf numFmtId="0" fontId="18" fillId="3" borderId="3" xfId="8" applyFont="1" applyFill="1" applyBorder="1" applyAlignment="1">
      <alignment wrapText="1"/>
    </xf>
    <xf numFmtId="0" fontId="19" fillId="0" borderId="3" xfId="8" applyFont="1" applyBorder="1" applyAlignment="1">
      <alignment wrapText="1"/>
    </xf>
    <xf numFmtId="0" fontId="39" fillId="0" borderId="3" xfId="7" applyFont="1" applyBorder="1" applyAlignment="1">
      <alignment wrapText="1"/>
    </xf>
    <xf numFmtId="0" fontId="19" fillId="0" borderId="3" xfId="9" applyFont="1" applyBorder="1" applyAlignment="1">
      <alignment horizontal="left" wrapText="1"/>
    </xf>
    <xf numFmtId="0" fontId="19" fillId="0" borderId="3" xfId="9" applyFont="1" applyFill="1" applyBorder="1" applyAlignment="1">
      <alignment wrapText="1"/>
    </xf>
    <xf numFmtId="0" fontId="18" fillId="0" borderId="3" xfId="9" applyFont="1" applyFill="1" applyBorder="1" applyAlignment="1">
      <alignment horizontal="center" wrapText="1"/>
    </xf>
    <xf numFmtId="0" fontId="44" fillId="7" borderId="24" xfId="11" applyFont="1" applyFill="1" applyBorder="1" applyAlignment="1">
      <alignment horizontal="center"/>
    </xf>
    <xf numFmtId="0" fontId="44" fillId="7" borderId="25" xfId="11" applyFont="1" applyFill="1" applyBorder="1" applyAlignment="1">
      <alignment horizontal="center"/>
    </xf>
    <xf numFmtId="0" fontId="44" fillId="7" borderId="26" xfId="11" applyFont="1" applyFill="1" applyBorder="1" applyAlignment="1">
      <alignment horizontal="center"/>
    </xf>
    <xf numFmtId="0" fontId="44" fillId="0" borderId="24" xfId="11" applyFont="1" applyBorder="1" applyAlignment="1">
      <alignment horizontal="center"/>
    </xf>
    <xf numFmtId="0" fontId="47" fillId="0" borderId="27" xfId="11" applyFont="1" applyBorder="1" applyAlignment="1">
      <alignment horizontal="center"/>
    </xf>
    <xf numFmtId="167" fontId="48" fillId="0" borderId="17" xfId="11" applyNumberFormat="1" applyFont="1" applyBorder="1" applyAlignment="1">
      <alignment horizontal="right" vertical="center"/>
    </xf>
    <xf numFmtId="167" fontId="48" fillId="0" borderId="1" xfId="11" applyNumberFormat="1" applyFont="1" applyBorder="1" applyAlignment="1">
      <alignment horizontal="right" vertical="center"/>
    </xf>
    <xf numFmtId="167" fontId="46" fillId="0" borderId="18" xfId="11" applyNumberFormat="1" applyFont="1" applyBorder="1" applyAlignment="1">
      <alignment horizontal="right" vertical="center"/>
    </xf>
    <xf numFmtId="167" fontId="49" fillId="0" borderId="17" xfId="11" applyNumberFormat="1" applyFont="1" applyBorder="1" applyAlignment="1">
      <alignment horizontal="right" vertical="center"/>
    </xf>
    <xf numFmtId="167" fontId="49" fillId="0" borderId="1" xfId="11" applyNumberFormat="1" applyFont="1" applyFill="1" applyBorder="1" applyAlignment="1">
      <alignment horizontal="right" vertical="center"/>
    </xf>
    <xf numFmtId="167" fontId="49" fillId="0" borderId="17" xfId="11" applyNumberFormat="1" applyFont="1" applyFill="1" applyBorder="1" applyAlignment="1">
      <alignment horizontal="right" vertical="center"/>
    </xf>
    <xf numFmtId="167" fontId="49" fillId="0" borderId="1" xfId="11" applyNumberFormat="1" applyFont="1" applyBorder="1" applyAlignment="1">
      <alignment horizontal="right" vertical="center"/>
    </xf>
    <xf numFmtId="167" fontId="49" fillId="0" borderId="17" xfId="0" applyNumberFormat="1" applyFont="1" applyBorder="1" applyAlignment="1">
      <alignment horizontal="right" vertical="center"/>
    </xf>
    <xf numFmtId="167" fontId="49" fillId="3" borderId="17" xfId="0" applyNumberFormat="1" applyFont="1" applyFill="1" applyBorder="1" applyAlignment="1">
      <alignment horizontal="right" vertical="center"/>
    </xf>
    <xf numFmtId="167" fontId="48" fillId="0" borderId="17" xfId="0" applyNumberFormat="1" applyFont="1" applyBorder="1" applyAlignment="1">
      <alignment horizontal="right" vertical="center"/>
    </xf>
    <xf numFmtId="167" fontId="49" fillId="3" borderId="1" xfId="12" applyNumberFormat="1" applyFont="1" applyFill="1" applyBorder="1" applyAlignment="1">
      <alignment horizontal="right" vertical="center"/>
    </xf>
    <xf numFmtId="167" fontId="49" fillId="3" borderId="17" xfId="12" applyNumberFormat="1" applyFont="1" applyFill="1" applyBorder="1" applyAlignment="1">
      <alignment horizontal="right" vertical="center"/>
    </xf>
    <xf numFmtId="167" fontId="49" fillId="3" borderId="1" xfId="11" applyNumberFormat="1" applyFont="1" applyFill="1" applyBorder="1" applyAlignment="1">
      <alignment horizontal="right" vertical="center"/>
    </xf>
    <xf numFmtId="167" fontId="49" fillId="3" borderId="17" xfId="11" applyNumberFormat="1" applyFont="1" applyFill="1" applyBorder="1" applyAlignment="1">
      <alignment horizontal="right" vertical="center"/>
    </xf>
    <xf numFmtId="167" fontId="49" fillId="5" borderId="17" xfId="11" applyNumberFormat="1" applyFont="1" applyFill="1" applyBorder="1" applyAlignment="1">
      <alignment horizontal="right" vertical="center"/>
    </xf>
    <xf numFmtId="167" fontId="48" fillId="3" borderId="17" xfId="1" applyNumberFormat="1" applyFont="1" applyFill="1" applyBorder="1" applyAlignment="1">
      <alignment horizontal="right" vertical="center"/>
    </xf>
    <xf numFmtId="167" fontId="48" fillId="3" borderId="1" xfId="1" applyNumberFormat="1" applyFont="1" applyFill="1" applyBorder="1" applyAlignment="1">
      <alignment horizontal="right" vertical="center"/>
    </xf>
    <xf numFmtId="167" fontId="49" fillId="2" borderId="1" xfId="2" applyNumberFormat="1" applyFont="1" applyFill="1" applyBorder="1" applyAlignment="1">
      <alignment horizontal="right" vertical="center" shrinkToFit="1"/>
    </xf>
    <xf numFmtId="167" fontId="49" fillId="2" borderId="17" xfId="2" applyNumberFormat="1" applyFont="1" applyFill="1" applyBorder="1" applyAlignment="1">
      <alignment horizontal="right" vertical="center" shrinkToFit="1"/>
    </xf>
    <xf numFmtId="167" fontId="49" fillId="2" borderId="1" xfId="3" applyNumberFormat="1" applyFont="1" applyFill="1" applyBorder="1" applyAlignment="1">
      <alignment horizontal="right" vertical="center" shrinkToFit="1"/>
    </xf>
    <xf numFmtId="167" fontId="49" fillId="2" borderId="17" xfId="3" applyNumberFormat="1" applyFont="1" applyFill="1" applyBorder="1" applyAlignment="1">
      <alignment horizontal="right" vertical="center" shrinkToFit="1"/>
    </xf>
    <xf numFmtId="167" fontId="49" fillId="2" borderId="1" xfId="4" applyNumberFormat="1" applyFont="1" applyFill="1" applyBorder="1" applyAlignment="1">
      <alignment horizontal="right" vertical="center" shrinkToFit="1"/>
    </xf>
    <xf numFmtId="167" fontId="49" fillId="2" borderId="17" xfId="4" applyNumberFormat="1" applyFont="1" applyFill="1" applyBorder="1" applyAlignment="1">
      <alignment horizontal="right" vertical="center" shrinkToFit="1"/>
    </xf>
    <xf numFmtId="167" fontId="48" fillId="5" borderId="17" xfId="12" applyNumberFormat="1" applyFont="1" applyFill="1" applyBorder="1" applyAlignment="1">
      <alignment horizontal="right" vertical="center"/>
    </xf>
    <xf numFmtId="167" fontId="48" fillId="5" borderId="17" xfId="11" applyNumberFormat="1" applyFont="1" applyFill="1" applyBorder="1" applyAlignment="1">
      <alignment horizontal="right" vertical="center"/>
    </xf>
    <xf numFmtId="167" fontId="46" fillId="0" borderId="18" xfId="9" applyNumberFormat="1" applyFont="1" applyBorder="1" applyAlignment="1">
      <alignment horizontal="right" vertical="center"/>
    </xf>
    <xf numFmtId="167" fontId="48" fillId="0" borderId="19" xfId="11" applyNumberFormat="1" applyFont="1" applyBorder="1" applyAlignment="1">
      <alignment horizontal="right" vertical="center"/>
    </xf>
    <xf numFmtId="167" fontId="48" fillId="0" borderId="2" xfId="11" applyNumberFormat="1" applyFont="1" applyBorder="1" applyAlignment="1">
      <alignment horizontal="right" vertical="center"/>
    </xf>
    <xf numFmtId="167" fontId="46" fillId="0" borderId="20" xfId="9" applyNumberFormat="1" applyFont="1" applyBorder="1" applyAlignment="1">
      <alignment horizontal="right" vertical="center"/>
    </xf>
    <xf numFmtId="167" fontId="48" fillId="0" borderId="23" xfId="11" applyNumberFormat="1" applyFont="1" applyBorder="1" applyAlignment="1">
      <alignment horizontal="right" vertical="center"/>
    </xf>
    <xf numFmtId="167" fontId="48" fillId="0" borderId="17" xfId="9" applyNumberFormat="1" applyFont="1" applyBorder="1" applyAlignment="1">
      <alignment horizontal="right" vertical="center"/>
    </xf>
    <xf numFmtId="167" fontId="48" fillId="0" borderId="1" xfId="9" applyNumberFormat="1" applyFont="1" applyBorder="1" applyAlignment="1">
      <alignment horizontal="right" vertical="center"/>
    </xf>
    <xf numFmtId="167" fontId="46" fillId="0" borderId="18" xfId="6" applyNumberFormat="1" applyFont="1" applyBorder="1" applyAlignment="1">
      <alignment horizontal="right"/>
    </xf>
    <xf numFmtId="167" fontId="49" fillId="0" borderId="17" xfId="9" applyNumberFormat="1" applyFont="1" applyBorder="1" applyAlignment="1">
      <alignment horizontal="right" vertical="center"/>
    </xf>
    <xf numFmtId="167" fontId="49" fillId="0" borderId="1" xfId="9" applyNumberFormat="1" applyFont="1" applyBorder="1" applyAlignment="1">
      <alignment horizontal="right" vertical="center"/>
    </xf>
    <xf numFmtId="167" fontId="49" fillId="0" borderId="17" xfId="9" applyNumberFormat="1" applyFont="1" applyBorder="1" applyAlignment="1">
      <alignment horizontal="right"/>
    </xf>
    <xf numFmtId="167" fontId="49" fillId="0" borderId="1" xfId="9" applyNumberFormat="1" applyFont="1" applyBorder="1" applyAlignment="1">
      <alignment horizontal="right"/>
    </xf>
    <xf numFmtId="167" fontId="49" fillId="0" borderId="17" xfId="9" applyNumberFormat="1" applyFont="1" applyBorder="1" applyAlignment="1">
      <alignment horizontal="right" vertical="center" wrapText="1"/>
    </xf>
    <xf numFmtId="167" fontId="48" fillId="0" borderId="17" xfId="6" applyNumberFormat="1" applyFont="1" applyBorder="1" applyAlignment="1">
      <alignment horizontal="right" vertical="center"/>
    </xf>
    <xf numFmtId="167" fontId="48" fillId="0" borderId="1" xfId="6" applyNumberFormat="1" applyFont="1" applyBorder="1" applyAlignment="1">
      <alignment horizontal="right" vertical="center"/>
    </xf>
    <xf numFmtId="167" fontId="49" fillId="0" borderId="17" xfId="6" applyNumberFormat="1" applyFont="1" applyBorder="1" applyAlignment="1">
      <alignment horizontal="right" vertical="center"/>
    </xf>
    <xf numFmtId="167" fontId="49" fillId="0" borderId="1" xfId="6" applyNumberFormat="1" applyFont="1" applyBorder="1" applyAlignment="1">
      <alignment horizontal="right" vertical="center"/>
    </xf>
    <xf numFmtId="167" fontId="49" fillId="0" borderId="17" xfId="6" applyNumberFormat="1" applyFont="1" applyBorder="1" applyAlignment="1">
      <alignment horizontal="right"/>
    </xf>
    <xf numFmtId="167" fontId="48" fillId="5" borderId="1" xfId="9" applyNumberFormat="1" applyFont="1" applyFill="1" applyBorder="1" applyAlignment="1">
      <alignment horizontal="right" vertical="center"/>
    </xf>
    <xf numFmtId="167" fontId="48" fillId="5" borderId="17" xfId="9" applyNumberFormat="1" applyFont="1" applyFill="1" applyBorder="1" applyAlignment="1">
      <alignment horizontal="right" vertical="center"/>
    </xf>
    <xf numFmtId="167" fontId="49" fillId="2" borderId="1" xfId="5" applyNumberFormat="1" applyFont="1" applyFill="1" applyBorder="1" applyAlignment="1">
      <alignment horizontal="right" vertical="top" shrinkToFit="1"/>
    </xf>
    <xf numFmtId="167" fontId="49" fillId="2" borderId="17" xfId="5" applyNumberFormat="1" applyFont="1" applyFill="1" applyBorder="1" applyAlignment="1">
      <alignment horizontal="right" vertical="top" shrinkToFit="1"/>
    </xf>
    <xf numFmtId="167" fontId="48" fillId="0" borderId="1" xfId="12" applyNumberFormat="1" applyFont="1" applyBorder="1" applyAlignment="1">
      <alignment horizontal="right" vertical="center"/>
    </xf>
    <xf numFmtId="167" fontId="48" fillId="0" borderId="17" xfId="12" applyNumberFormat="1" applyFont="1" applyBorder="1" applyAlignment="1">
      <alignment horizontal="right" vertical="center"/>
    </xf>
    <xf numFmtId="167" fontId="48" fillId="0" borderId="17" xfId="9" applyNumberFormat="1" applyFont="1" applyBorder="1" applyAlignment="1">
      <alignment horizontal="right"/>
    </xf>
    <xf numFmtId="167" fontId="48" fillId="0" borderId="1" xfId="9" applyNumberFormat="1" applyFont="1" applyBorder="1" applyAlignment="1">
      <alignment horizontal="right"/>
    </xf>
    <xf numFmtId="167" fontId="48" fillId="5" borderId="21" xfId="12" applyNumberFormat="1" applyFont="1" applyFill="1" applyBorder="1" applyAlignment="1">
      <alignment horizontal="right" vertical="center"/>
    </xf>
    <xf numFmtId="167" fontId="46" fillId="0" borderId="22" xfId="6" applyNumberFormat="1" applyFont="1" applyBorder="1" applyAlignment="1">
      <alignment horizontal="right"/>
    </xf>
    <xf numFmtId="166" fontId="18" fillId="7" borderId="15" xfId="11" applyNumberFormat="1" applyFont="1" applyFill="1" applyBorder="1" applyAlignment="1">
      <alignment horizontal="center" vertical="center" wrapText="1"/>
    </xf>
    <xf numFmtId="166" fontId="18" fillId="7" borderId="8" xfId="11" applyNumberFormat="1" applyFont="1" applyFill="1" applyBorder="1" applyAlignment="1">
      <alignment horizontal="center" vertical="center" wrapText="1"/>
    </xf>
    <xf numFmtId="0" fontId="45" fillId="7" borderId="16" xfId="0" applyFont="1" applyFill="1" applyBorder="1" applyAlignment="1">
      <alignment horizontal="center" vertical="center" wrapText="1"/>
    </xf>
    <xf numFmtId="0" fontId="18" fillId="7" borderId="1" xfId="9" applyFont="1" applyFill="1" applyBorder="1" applyAlignment="1">
      <alignment horizontal="center" vertical="center" wrapText="1"/>
    </xf>
    <xf numFmtId="0" fontId="18" fillId="7" borderId="3" xfId="9" applyFont="1" applyFill="1" applyBorder="1" applyAlignment="1">
      <alignment horizontal="center" vertical="center" wrapText="1"/>
    </xf>
    <xf numFmtId="167" fontId="18" fillId="7" borderId="17" xfId="11" applyNumberFormat="1" applyFont="1" applyFill="1" applyBorder="1" applyAlignment="1">
      <alignment horizontal="center" vertical="center" wrapText="1"/>
    </xf>
    <xf numFmtId="167" fontId="18" fillId="7" borderId="1" xfId="11" applyNumberFormat="1" applyFont="1" applyFill="1" applyBorder="1" applyAlignment="1">
      <alignment horizontal="center" vertical="center" wrapText="1"/>
    </xf>
    <xf numFmtId="167" fontId="45" fillId="7" borderId="18" xfId="0" applyNumberFormat="1" applyFont="1" applyFill="1" applyBorder="1" applyAlignment="1">
      <alignment horizontal="center" vertical="center" wrapText="1"/>
    </xf>
    <xf numFmtId="167" fontId="50" fillId="0" borderId="22" xfId="6" applyNumberFormat="1" applyFont="1" applyBorder="1" applyAlignment="1">
      <alignment horizontal="right"/>
    </xf>
    <xf numFmtId="0" fontId="18" fillId="7" borderId="8" xfId="11" applyFont="1" applyFill="1" applyBorder="1" applyAlignment="1">
      <alignment horizontal="center" vertical="center" wrapText="1"/>
    </xf>
    <xf numFmtId="0" fontId="18" fillId="7" borderId="9" xfId="11" applyFont="1" applyFill="1" applyBorder="1" applyAlignment="1">
      <alignment horizontal="center" vertical="center" wrapText="1"/>
    </xf>
    <xf numFmtId="0" fontId="18" fillId="0" borderId="28" xfId="11" applyFont="1" applyBorder="1" applyAlignment="1">
      <alignment horizontal="left"/>
    </xf>
    <xf numFmtId="0" fontId="44" fillId="0" borderId="29" xfId="11" applyFont="1" applyBorder="1" applyAlignment="1">
      <alignment horizontal="center"/>
    </xf>
    <xf numFmtId="167" fontId="48" fillId="5" borderId="1" xfId="12" applyNumberFormat="1" applyFont="1" applyFill="1" applyBorder="1" applyAlignment="1">
      <alignment horizontal="right" vertical="center"/>
    </xf>
    <xf numFmtId="0" fontId="51" fillId="0" borderId="3" xfId="9" applyFont="1" applyBorder="1" applyAlignment="1">
      <alignment horizontal="left" wrapText="1"/>
    </xf>
    <xf numFmtId="49" fontId="45" fillId="0" borderId="1" xfId="9" applyNumberFormat="1" applyFont="1" applyBorder="1" applyAlignment="1">
      <alignment horizontal="center"/>
    </xf>
    <xf numFmtId="0" fontId="45" fillId="0" borderId="3" xfId="11" applyFont="1" applyBorder="1"/>
    <xf numFmtId="4" fontId="48" fillId="0" borderId="1" xfId="11" applyNumberFormat="1" applyFont="1" applyBorder="1" applyAlignment="1">
      <alignment horizontal="right" vertical="center"/>
    </xf>
    <xf numFmtId="4" fontId="48" fillId="0" borderId="1" xfId="0" applyNumberFormat="1" applyFont="1" applyBorder="1" applyAlignment="1">
      <alignment horizontal="right" vertical="center"/>
    </xf>
    <xf numFmtId="0" fontId="51" fillId="0" borderId="3" xfId="9" applyFont="1" applyBorder="1" applyAlignment="1">
      <alignment wrapText="1"/>
    </xf>
    <xf numFmtId="0" fontId="44" fillId="0" borderId="3" xfId="9" applyFont="1" applyBorder="1" applyAlignment="1">
      <alignment wrapText="1"/>
    </xf>
    <xf numFmtId="0" fontId="44" fillId="0" borderId="3" xfId="9" applyFont="1" applyBorder="1" applyAlignment="1">
      <alignment horizontal="left" wrapText="1"/>
    </xf>
    <xf numFmtId="0" fontId="44" fillId="3" borderId="3" xfId="9" applyFont="1" applyFill="1" applyBorder="1" applyAlignment="1">
      <alignment wrapText="1"/>
    </xf>
    <xf numFmtId="49" fontId="44" fillId="0" borderId="1" xfId="9" applyNumberFormat="1" applyFont="1" applyBorder="1" applyAlignment="1">
      <alignment horizontal="center"/>
    </xf>
    <xf numFmtId="0" fontId="52" fillId="0" borderId="3" xfId="9" applyFont="1" applyBorder="1" applyAlignment="1">
      <alignment wrapText="1"/>
    </xf>
    <xf numFmtId="0" fontId="51" fillId="3" borderId="3" xfId="0" applyNumberFormat="1" applyFont="1" applyFill="1" applyBorder="1" applyAlignment="1">
      <alignment vertical="center" wrapText="1"/>
    </xf>
    <xf numFmtId="0" fontId="52" fillId="3" borderId="1" xfId="0" applyNumberFormat="1" applyFont="1" applyFill="1" applyBorder="1" applyAlignment="1">
      <alignment vertical="center" wrapText="1"/>
    </xf>
    <xf numFmtId="0" fontId="45" fillId="0" borderId="3" xfId="9" applyFont="1" applyBorder="1" applyAlignment="1">
      <alignment wrapText="1"/>
    </xf>
    <xf numFmtId="0" fontId="45" fillId="0" borderId="3" xfId="9" applyFont="1" applyFill="1" applyBorder="1" applyAlignment="1">
      <alignment wrapText="1"/>
    </xf>
    <xf numFmtId="0" fontId="19" fillId="3" borderId="3" xfId="9" applyFont="1" applyFill="1" applyBorder="1" applyAlignment="1">
      <alignment horizontal="left" wrapText="1"/>
    </xf>
    <xf numFmtId="0" fontId="45" fillId="0" borderId="3" xfId="9" applyFont="1" applyBorder="1" applyAlignment="1">
      <alignment horizontal="left" wrapText="1"/>
    </xf>
    <xf numFmtId="0" fontId="45" fillId="3" borderId="3" xfId="9" applyFont="1" applyFill="1" applyBorder="1" applyAlignment="1">
      <alignment wrapText="1"/>
    </xf>
    <xf numFmtId="186" fontId="48" fillId="0" borderId="1" xfId="11" applyNumberFormat="1" applyFont="1" applyBorder="1" applyAlignment="1">
      <alignment horizontal="right" vertical="center"/>
    </xf>
    <xf numFmtId="0" fontId="45" fillId="0" borderId="1" xfId="9" applyFont="1" applyBorder="1" applyAlignment="1">
      <alignment horizontal="center"/>
    </xf>
    <xf numFmtId="167" fontId="46" fillId="0" borderId="17" xfId="9" applyNumberFormat="1" applyFont="1" applyBorder="1" applyAlignment="1">
      <alignment horizontal="right" vertical="center"/>
    </xf>
    <xf numFmtId="167" fontId="46" fillId="0" borderId="1" xfId="9" applyNumberFormat="1" applyFont="1" applyBorder="1" applyAlignment="1">
      <alignment horizontal="right" vertical="center"/>
    </xf>
    <xf numFmtId="167" fontId="46" fillId="2" borderId="1" xfId="5" applyNumberFormat="1" applyFont="1" applyFill="1" applyBorder="1" applyAlignment="1">
      <alignment horizontal="right" vertical="top" shrinkToFit="1"/>
    </xf>
    <xf numFmtId="167" fontId="46" fillId="0" borderId="17" xfId="6" applyNumberFormat="1" applyFont="1" applyBorder="1" applyAlignment="1">
      <alignment horizontal="right" vertical="center"/>
    </xf>
    <xf numFmtId="167" fontId="50" fillId="0" borderId="17" xfId="9" applyNumberFormat="1" applyFont="1" applyBorder="1" applyAlignment="1">
      <alignment horizontal="right" vertical="center"/>
    </xf>
    <xf numFmtId="167" fontId="50" fillId="0" borderId="1" xfId="9" applyNumberFormat="1" applyFont="1" applyBorder="1" applyAlignment="1">
      <alignment horizontal="right" vertical="center"/>
    </xf>
    <xf numFmtId="167" fontId="46" fillId="0" borderId="1" xfId="6" applyNumberFormat="1" applyFont="1" applyBorder="1" applyAlignment="1">
      <alignment horizontal="right" vertical="center"/>
    </xf>
    <xf numFmtId="49" fontId="45" fillId="0" borderId="3" xfId="9" applyNumberFormat="1" applyFont="1" applyBorder="1" applyAlignment="1">
      <alignment horizontal="center"/>
    </xf>
    <xf numFmtId="49" fontId="53" fillId="0" borderId="1" xfId="9" applyNumberFormat="1" applyFont="1" applyBorder="1" applyAlignment="1">
      <alignment horizontal="center"/>
    </xf>
    <xf numFmtId="0" fontId="53" fillId="0" borderId="3" xfId="9" applyFont="1" applyBorder="1" applyAlignment="1">
      <alignment horizontal="left" wrapText="1"/>
    </xf>
    <xf numFmtId="0" fontId="44" fillId="3" borderId="3" xfId="9" applyFont="1" applyFill="1" applyBorder="1" applyAlignment="1">
      <alignment horizontal="left" wrapText="1"/>
    </xf>
    <xf numFmtId="0" fontId="45" fillId="0" borderId="3" xfId="9" applyNumberFormat="1" applyFont="1" applyBorder="1" applyAlignment="1">
      <alignment horizontal="left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center" vertical="center" wrapText="1"/>
    </xf>
    <xf numFmtId="0" fontId="27" fillId="3" borderId="4" xfId="0" applyFont="1" applyFill="1" applyBorder="1" applyAlignment="1">
      <alignment horizontal="center" vertical="center" wrapText="1"/>
    </xf>
    <xf numFmtId="0" fontId="27" fillId="3" borderId="5" xfId="0" applyFont="1" applyFill="1" applyBorder="1" applyAlignment="1">
      <alignment horizontal="center" vertical="center" wrapText="1"/>
    </xf>
    <xf numFmtId="0" fontId="27" fillId="3" borderId="10" xfId="0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center" vertical="center" wrapText="1"/>
    </xf>
    <xf numFmtId="0" fontId="27" fillId="3" borderId="12" xfId="0" applyFont="1" applyFill="1" applyBorder="1" applyAlignment="1">
      <alignment horizontal="center" vertical="center" wrapText="1"/>
    </xf>
    <xf numFmtId="0" fontId="27" fillId="3" borderId="13" xfId="0" applyFont="1" applyFill="1" applyBorder="1" applyAlignment="1">
      <alignment horizontal="center" vertical="center" wrapText="1"/>
    </xf>
    <xf numFmtId="0" fontId="27" fillId="3" borderId="0" xfId="0" applyFont="1" applyFill="1" applyBorder="1" applyAlignment="1">
      <alignment horizontal="center" vertical="center" wrapText="1"/>
    </xf>
    <xf numFmtId="0" fontId="27" fillId="3" borderId="14" xfId="0" applyFont="1" applyFill="1" applyBorder="1" applyAlignment="1">
      <alignment horizontal="center" vertical="center" wrapText="1"/>
    </xf>
    <xf numFmtId="0" fontId="27" fillId="3" borderId="9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center" vertical="center" wrapText="1"/>
    </xf>
    <xf numFmtId="0" fontId="27" fillId="3" borderId="7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left"/>
    </xf>
    <xf numFmtId="0" fontId="27" fillId="3" borderId="9" xfId="0" applyFont="1" applyFill="1" applyBorder="1" applyAlignment="1">
      <alignment horizontal="left" vertical="center" wrapText="1"/>
    </xf>
    <xf numFmtId="0" fontId="27" fillId="3" borderId="6" xfId="0" applyFont="1" applyFill="1" applyBorder="1" applyAlignment="1">
      <alignment horizontal="left" vertical="center" wrapText="1"/>
    </xf>
    <xf numFmtId="0" fontId="27" fillId="3" borderId="7" xfId="0" applyFont="1" applyFill="1" applyBorder="1" applyAlignment="1">
      <alignment horizontal="left" vertical="center" wrapText="1"/>
    </xf>
    <xf numFmtId="0" fontId="15" fillId="3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horizontal="center"/>
    </xf>
    <xf numFmtId="0" fontId="30" fillId="3" borderId="0" xfId="0" applyFont="1" applyFill="1" applyAlignment="1" applyProtection="1">
      <alignment horizontal="center" vertical="center" wrapText="1"/>
      <protection locked="0"/>
    </xf>
    <xf numFmtId="0" fontId="38" fillId="3" borderId="6" xfId="0" applyFont="1" applyFill="1" applyBorder="1" applyAlignment="1">
      <alignment horizontal="center" vertical="center" wrapText="1"/>
    </xf>
    <xf numFmtId="0" fontId="30" fillId="3" borderId="0" xfId="0" applyFont="1" applyFill="1" applyAlignment="1">
      <alignment horizontal="center" vertical="center"/>
    </xf>
    <xf numFmtId="0" fontId="11" fillId="3" borderId="7" xfId="0" applyFont="1" applyFill="1" applyBorder="1" applyAlignment="1">
      <alignment horizontal="center" vertical="center" wrapText="1"/>
    </xf>
    <xf numFmtId="0" fontId="37" fillId="3" borderId="0" xfId="0" applyFont="1" applyFill="1" applyAlignment="1">
      <alignment horizontal="left" vertical="center" wrapText="1"/>
    </xf>
    <xf numFmtId="4" fontId="36" fillId="3" borderId="3" xfId="10" applyNumberFormat="1" applyFont="1" applyFill="1" applyBorder="1" applyAlignment="1">
      <alignment horizontal="center" vertical="center" wrapText="1"/>
    </xf>
    <xf numFmtId="4" fontId="36" fillId="3" borderId="5" xfId="10" applyNumberFormat="1" applyFont="1" applyFill="1" applyBorder="1" applyAlignment="1">
      <alignment horizontal="center" vertical="center" wrapText="1"/>
    </xf>
    <xf numFmtId="49" fontId="27" fillId="3" borderId="3" xfId="0" applyNumberFormat="1" applyFont="1" applyFill="1" applyBorder="1" applyAlignment="1">
      <alignment horizontal="center" vertical="center" wrapText="1"/>
    </xf>
    <xf numFmtId="49" fontId="27" fillId="3" borderId="4" xfId="0" applyNumberFormat="1" applyFont="1" applyFill="1" applyBorder="1" applyAlignment="1">
      <alignment horizontal="center" vertical="center" wrapText="1"/>
    </xf>
    <xf numFmtId="49" fontId="27" fillId="3" borderId="5" xfId="0" applyNumberFormat="1" applyFont="1" applyFill="1" applyBorder="1" applyAlignment="1">
      <alignment horizontal="center" vertical="center" wrapText="1"/>
    </xf>
    <xf numFmtId="49" fontId="27" fillId="3" borderId="9" xfId="0" applyNumberFormat="1" applyFont="1" applyFill="1" applyBorder="1" applyAlignment="1">
      <alignment horizontal="center" vertical="center" wrapText="1"/>
    </xf>
    <xf numFmtId="49" fontId="27" fillId="3" borderId="6" xfId="0" applyNumberFormat="1" applyFont="1" applyFill="1" applyBorder="1" applyAlignment="1">
      <alignment horizontal="center" vertical="center" wrapText="1"/>
    </xf>
    <xf numFmtId="49" fontId="27" fillId="3" borderId="7" xfId="0" applyNumberFormat="1" applyFont="1" applyFill="1" applyBorder="1" applyAlignment="1">
      <alignment horizontal="center" vertical="center" wrapText="1"/>
    </xf>
    <xf numFmtId="49" fontId="27" fillId="3" borderId="10" xfId="0" applyNumberFormat="1" applyFont="1" applyFill="1" applyBorder="1" applyAlignment="1">
      <alignment horizontal="center" vertical="center" wrapText="1"/>
    </xf>
    <xf numFmtId="49" fontId="27" fillId="3" borderId="11" xfId="0" applyNumberFormat="1" applyFont="1" applyFill="1" applyBorder="1" applyAlignment="1">
      <alignment horizontal="center" vertical="center" wrapText="1"/>
    </xf>
    <xf numFmtId="49" fontId="27" fillId="3" borderId="12" xfId="0" applyNumberFormat="1" applyFont="1" applyFill="1" applyBorder="1" applyAlignment="1">
      <alignment horizontal="center" vertical="center" wrapText="1"/>
    </xf>
    <xf numFmtId="49" fontId="27" fillId="3" borderId="13" xfId="0" applyNumberFormat="1" applyFont="1" applyFill="1" applyBorder="1" applyAlignment="1">
      <alignment horizontal="center" vertical="center" wrapText="1"/>
    </xf>
    <xf numFmtId="49" fontId="27" fillId="3" borderId="0" xfId="0" applyNumberFormat="1" applyFont="1" applyFill="1" applyBorder="1" applyAlignment="1">
      <alignment horizontal="center" vertical="center" wrapText="1"/>
    </xf>
    <xf numFmtId="49" fontId="27" fillId="3" borderId="14" xfId="0" applyNumberFormat="1" applyFont="1" applyFill="1" applyBorder="1" applyAlignment="1">
      <alignment horizontal="center" vertical="center" wrapText="1"/>
    </xf>
    <xf numFmtId="0" fontId="3" fillId="0" borderId="0" xfId="11" applyFont="1" applyAlignment="1">
      <alignment horizontal="center"/>
    </xf>
    <xf numFmtId="0" fontId="3" fillId="0" borderId="0" xfId="11" applyFont="1" applyFill="1" applyAlignment="1">
      <alignment horizontal="center"/>
    </xf>
  </cellXfs>
  <cellStyles count="13">
    <cellStyle name="Денежный" xfId="1" builtinId="4"/>
    <cellStyle name="Обычный" xfId="0" builtinId="0"/>
    <cellStyle name="Обычный 4" xfId="2"/>
    <cellStyle name="Обычный 5" xfId="3"/>
    <cellStyle name="Обычный 6" xfId="4"/>
    <cellStyle name="Обычный 7" xfId="5"/>
    <cellStyle name="Обычный_Алек 2" xfId="6"/>
    <cellStyle name="Обычный_Анализ Кадикас. на 1.03.08" xfId="7"/>
    <cellStyle name="Обычный_Анализ Моргаш. на 1.03.08" xfId="8"/>
    <cellStyle name="Обычный_Анализ район на 1.03.08" xfId="9"/>
    <cellStyle name="Обычный_Лист1 2" xfId="10"/>
    <cellStyle name="Обычный_Лист3 2" xfId="11"/>
    <cellStyle name="Финансовый" xfId="1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usernames" Target="revisions/userNam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revisionHeaders" Target="revisions/revisionHeaders.xml"/></Relationships>
</file>

<file path=xl/revisions/_rels/revisionHeaders.xml.rels><?xml version="1.0" encoding="UTF-8" standalone="yes"?>
<Relationships xmlns="http://schemas.openxmlformats.org/package/2006/relationships"><Relationship Id="rId1310" Type="http://schemas.openxmlformats.org/officeDocument/2006/relationships/revisionLog" Target="revisionLog11.xml"/><Relationship Id="rId1331" Type="http://schemas.openxmlformats.org/officeDocument/2006/relationships/revisionLog" Target="revisionLog12.xml"/><Relationship Id="rId1336" Type="http://schemas.openxmlformats.org/officeDocument/2006/relationships/revisionLog" Target="revisionLog13.xml"/><Relationship Id="rId1352" Type="http://schemas.openxmlformats.org/officeDocument/2006/relationships/revisionLog" Target="revisionLog14.xml"/><Relationship Id="rId1357" Type="http://schemas.openxmlformats.org/officeDocument/2006/relationships/revisionLog" Target="revisionLog15.xml"/><Relationship Id="rId1373" Type="http://schemas.openxmlformats.org/officeDocument/2006/relationships/revisionLog" Target="revisionLog16.xml"/><Relationship Id="rId1378" Type="http://schemas.openxmlformats.org/officeDocument/2006/relationships/revisionLog" Target="revisionLog1.xml"/><Relationship Id="rId1212" Type="http://schemas.openxmlformats.org/officeDocument/2006/relationships/revisionLog" Target="revisionLog141.xml"/><Relationship Id="rId1217" Type="http://schemas.openxmlformats.org/officeDocument/2006/relationships/revisionLog" Target="revisionLog151.xml"/><Relationship Id="rId1238" Type="http://schemas.openxmlformats.org/officeDocument/2006/relationships/revisionLog" Target="revisionLog171.xml"/><Relationship Id="rId1259" Type="http://schemas.openxmlformats.org/officeDocument/2006/relationships/revisionLog" Target="revisionLog111.xml"/><Relationship Id="rId1233" Type="http://schemas.openxmlformats.org/officeDocument/2006/relationships/revisionLog" Target="revisionLog181.xml"/><Relationship Id="rId1254" Type="http://schemas.openxmlformats.org/officeDocument/2006/relationships/revisionLog" Target="revisionLog5.xml"/><Relationship Id="rId1270" Type="http://schemas.openxmlformats.org/officeDocument/2006/relationships/revisionLog" Target="revisionLog142.xml"/><Relationship Id="rId1275" Type="http://schemas.openxmlformats.org/officeDocument/2006/relationships/revisionLog" Target="revisionLog152.xml"/><Relationship Id="rId1296" Type="http://schemas.openxmlformats.org/officeDocument/2006/relationships/revisionLog" Target="revisionLog110.xml"/><Relationship Id="rId1305" Type="http://schemas.openxmlformats.org/officeDocument/2006/relationships/revisionLog" Target="revisionLog18.xml"/><Relationship Id="rId1291" Type="http://schemas.openxmlformats.org/officeDocument/2006/relationships/revisionLog" Target="revisionLog1101.xml"/><Relationship Id="rId1300" Type="http://schemas.openxmlformats.org/officeDocument/2006/relationships/revisionLog" Target="revisionLog1111.xml"/><Relationship Id="rId1321" Type="http://schemas.openxmlformats.org/officeDocument/2006/relationships/revisionLog" Target="revisionLog121.xml"/><Relationship Id="rId1326" Type="http://schemas.openxmlformats.org/officeDocument/2006/relationships/revisionLog" Target="revisionLog9.xml"/><Relationship Id="rId1342" Type="http://schemas.openxmlformats.org/officeDocument/2006/relationships/revisionLog" Target="revisionLog161.xml"/><Relationship Id="rId1347" Type="http://schemas.openxmlformats.org/officeDocument/2006/relationships/revisionLog" Target="revisionLog17.xml"/><Relationship Id="rId1363" Type="http://schemas.openxmlformats.org/officeDocument/2006/relationships/revisionLog" Target="revisionLog19.xml"/><Relationship Id="rId1368" Type="http://schemas.openxmlformats.org/officeDocument/2006/relationships/revisionLog" Target="revisionLog112.xml"/><Relationship Id="rId1228" Type="http://schemas.openxmlformats.org/officeDocument/2006/relationships/revisionLog" Target="revisionLog18111.xml"/><Relationship Id="rId1202" Type="http://schemas.openxmlformats.org/officeDocument/2006/relationships/revisionLog" Target="revisionLog12111.xml"/><Relationship Id="rId1207" Type="http://schemas.openxmlformats.org/officeDocument/2006/relationships/revisionLog" Target="revisionLog14111.xml"/><Relationship Id="rId1249" Type="http://schemas.openxmlformats.org/officeDocument/2006/relationships/revisionLog" Target="revisionLog11111.xml"/><Relationship Id="rId1223" Type="http://schemas.openxmlformats.org/officeDocument/2006/relationships/revisionLog" Target="revisionLog181111.xml"/><Relationship Id="rId1244" Type="http://schemas.openxmlformats.org/officeDocument/2006/relationships/revisionLog" Target="revisionLog111111.xml"/><Relationship Id="rId1260" Type="http://schemas.openxmlformats.org/officeDocument/2006/relationships/revisionLog" Target="revisionLog1221.xml"/><Relationship Id="rId1265" Type="http://schemas.openxmlformats.org/officeDocument/2006/relationships/revisionLog" Target="revisionLog132.xml"/><Relationship Id="rId1286" Type="http://schemas.openxmlformats.org/officeDocument/2006/relationships/revisionLog" Target="revisionLog172.xml"/><Relationship Id="rId1281" Type="http://schemas.openxmlformats.org/officeDocument/2006/relationships/revisionLog" Target="revisionLog1721.xml"/><Relationship Id="rId1311" Type="http://schemas.openxmlformats.org/officeDocument/2006/relationships/revisionLog" Target="revisionLog131.xml"/><Relationship Id="rId1316" Type="http://schemas.openxmlformats.org/officeDocument/2006/relationships/revisionLog" Target="revisionLog122.xml"/><Relationship Id="rId1332" Type="http://schemas.openxmlformats.org/officeDocument/2006/relationships/revisionLog" Target="revisionLog1611.xml"/><Relationship Id="rId1337" Type="http://schemas.openxmlformats.org/officeDocument/2006/relationships/revisionLog" Target="revisionLog173.xml"/><Relationship Id="rId1358" Type="http://schemas.openxmlformats.org/officeDocument/2006/relationships/revisionLog" Target="revisionLog191.xml"/><Relationship Id="rId1218" Type="http://schemas.openxmlformats.org/officeDocument/2006/relationships/revisionLog" Target="revisionLog1711111.xml"/><Relationship Id="rId1239" Type="http://schemas.openxmlformats.org/officeDocument/2006/relationships/revisionLog" Target="revisionLog1111111.xml"/><Relationship Id="rId1353" Type="http://schemas.openxmlformats.org/officeDocument/2006/relationships/revisionLog" Target="revisionLog1911.xml"/><Relationship Id="rId1374" Type="http://schemas.openxmlformats.org/officeDocument/2006/relationships/revisionLog" Target="revisionLog113.xml"/><Relationship Id="rId1213" Type="http://schemas.openxmlformats.org/officeDocument/2006/relationships/revisionLog" Target="revisionLog122111.xml"/><Relationship Id="rId1234" Type="http://schemas.openxmlformats.org/officeDocument/2006/relationships/revisionLog" Target="revisionLog15211.xml"/><Relationship Id="rId1255" Type="http://schemas.openxmlformats.org/officeDocument/2006/relationships/revisionLog" Target="revisionLog6.xml"/><Relationship Id="rId1276" Type="http://schemas.openxmlformats.org/officeDocument/2006/relationships/revisionLog" Target="revisionLog114.xml"/><Relationship Id="rId1297" Type="http://schemas.openxmlformats.org/officeDocument/2006/relationships/revisionLog" Target="revisionLog115.xml"/><Relationship Id="rId1250" Type="http://schemas.openxmlformats.org/officeDocument/2006/relationships/revisionLog" Target="revisionLog11311.xml"/><Relationship Id="rId1271" Type="http://schemas.openxmlformats.org/officeDocument/2006/relationships/revisionLog" Target="revisionLog1141.xml"/><Relationship Id="rId1292" Type="http://schemas.openxmlformats.org/officeDocument/2006/relationships/revisionLog" Target="revisionLog1151.xml"/><Relationship Id="rId1301" Type="http://schemas.openxmlformats.org/officeDocument/2006/relationships/revisionLog" Target="revisionLog116.xml"/><Relationship Id="rId1306" Type="http://schemas.openxmlformats.org/officeDocument/2006/relationships/revisionLog" Target="revisionLog117.xml"/><Relationship Id="rId1322" Type="http://schemas.openxmlformats.org/officeDocument/2006/relationships/revisionLog" Target="revisionLog1731.xml"/><Relationship Id="rId1327" Type="http://schemas.openxmlformats.org/officeDocument/2006/relationships/revisionLog" Target="revisionLog19111.xml"/><Relationship Id="rId1348" Type="http://schemas.openxmlformats.org/officeDocument/2006/relationships/revisionLog" Target="revisionLog1121.xml"/><Relationship Id="rId1369" Type="http://schemas.openxmlformats.org/officeDocument/2006/relationships/revisionLog" Target="revisionLog1131.xml"/><Relationship Id="rId1208" Type="http://schemas.openxmlformats.org/officeDocument/2006/relationships/revisionLog" Target="revisionLog1411.xml"/><Relationship Id="rId1229" Type="http://schemas.openxmlformats.org/officeDocument/2006/relationships/revisionLog" Target="revisionLog1711.xml"/><Relationship Id="rId1343" Type="http://schemas.openxmlformats.org/officeDocument/2006/relationships/revisionLog" Target="revisionLog11312.xml"/><Relationship Id="rId1364" Type="http://schemas.openxmlformats.org/officeDocument/2006/relationships/revisionLog" Target="revisionLog118.xml"/><Relationship Id="rId1203" Type="http://schemas.openxmlformats.org/officeDocument/2006/relationships/revisionLog" Target="revisionLog1211.xml"/><Relationship Id="rId1224" Type="http://schemas.openxmlformats.org/officeDocument/2006/relationships/revisionLog" Target="revisionLog17111.xml"/><Relationship Id="rId1245" Type="http://schemas.openxmlformats.org/officeDocument/2006/relationships/revisionLog" Target="revisionLog1102.xml"/><Relationship Id="rId1266" Type="http://schemas.openxmlformats.org/officeDocument/2006/relationships/revisionLog" Target="revisionLog11411.xml"/><Relationship Id="rId1287" Type="http://schemas.openxmlformats.org/officeDocument/2006/relationships/revisionLog" Target="revisionLog1161.xml"/><Relationship Id="rId1240" Type="http://schemas.openxmlformats.org/officeDocument/2006/relationships/revisionLog" Target="revisionLog110111.xml"/><Relationship Id="rId1261" Type="http://schemas.openxmlformats.org/officeDocument/2006/relationships/revisionLog" Target="revisionLog12221.xml"/><Relationship Id="rId1282" Type="http://schemas.openxmlformats.org/officeDocument/2006/relationships/revisionLog" Target="revisionLog11611.xml"/><Relationship Id="rId1312" Type="http://schemas.openxmlformats.org/officeDocument/2006/relationships/revisionLog" Target="revisionLog16112.xml"/><Relationship Id="rId1317" Type="http://schemas.openxmlformats.org/officeDocument/2006/relationships/revisionLog" Target="revisionLog17311.xml"/><Relationship Id="rId1338" Type="http://schemas.openxmlformats.org/officeDocument/2006/relationships/revisionLog" Target="revisionLog1132.xml"/><Relationship Id="rId1359" Type="http://schemas.openxmlformats.org/officeDocument/2006/relationships/revisionLog" Target="revisionLog1182.xml"/><Relationship Id="rId1219" Type="http://schemas.openxmlformats.org/officeDocument/2006/relationships/revisionLog" Target="revisionLog171111.xml"/><Relationship Id="rId1333" Type="http://schemas.openxmlformats.org/officeDocument/2006/relationships/revisionLog" Target="revisionLog1741.xml"/><Relationship Id="rId1354" Type="http://schemas.openxmlformats.org/officeDocument/2006/relationships/revisionLog" Target="revisionLog120.xml"/><Relationship Id="rId1370" Type="http://schemas.openxmlformats.org/officeDocument/2006/relationships/revisionLog" Target="revisionLog119.xml"/><Relationship Id="rId1375" Type="http://schemas.openxmlformats.org/officeDocument/2006/relationships/revisionLog" Target="revisionLog123.xml"/><Relationship Id="rId1201" Type="http://schemas.openxmlformats.org/officeDocument/2006/relationships/revisionLog" Target="revisionLog121111.xml"/><Relationship Id="rId1206" Type="http://schemas.openxmlformats.org/officeDocument/2006/relationships/revisionLog" Target="revisionLog141111.xml"/><Relationship Id="rId1214" Type="http://schemas.openxmlformats.org/officeDocument/2006/relationships/revisionLog" Target="revisionLog1611111.xml"/><Relationship Id="rId1222" Type="http://schemas.openxmlformats.org/officeDocument/2006/relationships/revisionLog" Target="revisionLog1811111.xml"/><Relationship Id="rId1227" Type="http://schemas.openxmlformats.org/officeDocument/2006/relationships/revisionLog" Target="revisionLog191111.xml"/><Relationship Id="rId1235" Type="http://schemas.openxmlformats.org/officeDocument/2006/relationships/revisionLog" Target="revisionLog110112.xml"/><Relationship Id="rId1243" Type="http://schemas.openxmlformats.org/officeDocument/2006/relationships/revisionLog" Target="revisionLog111112.xml"/><Relationship Id="rId1248" Type="http://schemas.openxmlformats.org/officeDocument/2006/relationships/revisionLog" Target="revisionLog112211.xml"/><Relationship Id="rId1256" Type="http://schemas.openxmlformats.org/officeDocument/2006/relationships/revisionLog" Target="revisionLog12211.xml"/><Relationship Id="rId1269" Type="http://schemas.openxmlformats.org/officeDocument/2006/relationships/revisionLog" Target="revisionLog1421.xml"/><Relationship Id="rId1230" Type="http://schemas.openxmlformats.org/officeDocument/2006/relationships/revisionLog" Target="revisionLog1101111.xml"/><Relationship Id="rId1251" Type="http://schemas.openxmlformats.org/officeDocument/2006/relationships/revisionLog" Target="revisionLog2.xml"/><Relationship Id="rId1264" Type="http://schemas.openxmlformats.org/officeDocument/2006/relationships/revisionLog" Target="revisionLog1321.xml"/><Relationship Id="rId1272" Type="http://schemas.openxmlformats.org/officeDocument/2006/relationships/revisionLog" Target="revisionLog1521.xml"/><Relationship Id="rId1277" Type="http://schemas.openxmlformats.org/officeDocument/2006/relationships/revisionLog" Target="revisionLog1621.xml"/><Relationship Id="rId1280" Type="http://schemas.openxmlformats.org/officeDocument/2006/relationships/revisionLog" Target="revisionLog17211.xml"/><Relationship Id="rId1285" Type="http://schemas.openxmlformats.org/officeDocument/2006/relationships/revisionLog" Target="revisionLog11031.xml"/><Relationship Id="rId1293" Type="http://schemas.openxmlformats.org/officeDocument/2006/relationships/revisionLog" Target="revisionLog11711.xml"/><Relationship Id="rId1298" Type="http://schemas.openxmlformats.org/officeDocument/2006/relationships/revisionLog" Target="revisionLog11811.xml"/><Relationship Id="rId1302" Type="http://schemas.openxmlformats.org/officeDocument/2006/relationships/revisionLog" Target="revisionLog1821.xml"/><Relationship Id="rId1307" Type="http://schemas.openxmlformats.org/officeDocument/2006/relationships/revisionLog" Target="revisionLog11911.xml"/><Relationship Id="rId1315" Type="http://schemas.openxmlformats.org/officeDocument/2006/relationships/revisionLog" Target="revisionLog173111.xml"/><Relationship Id="rId1328" Type="http://schemas.openxmlformats.org/officeDocument/2006/relationships/revisionLog" Target="revisionLog1123.xml"/><Relationship Id="rId1349" Type="http://schemas.openxmlformats.org/officeDocument/2006/relationships/revisionLog" Target="revisionLog1201.xml"/><Relationship Id="rId1323" Type="http://schemas.openxmlformats.org/officeDocument/2006/relationships/revisionLog" Target="revisionLog12011.xml"/><Relationship Id="rId1344" Type="http://schemas.openxmlformats.org/officeDocument/2006/relationships/revisionLog" Target="revisionLog1231.xml"/><Relationship Id="rId1365" Type="http://schemas.openxmlformats.org/officeDocument/2006/relationships/revisionLog" Target="revisionLog1241.xml"/><Relationship Id="rId1225" Type="http://schemas.openxmlformats.org/officeDocument/2006/relationships/revisionLog" Target="revisionLog161121.xml"/><Relationship Id="rId1204" Type="http://schemas.openxmlformats.org/officeDocument/2006/relationships/revisionLog" Target="revisionLog1212.xml"/><Relationship Id="rId1209" Type="http://schemas.openxmlformats.org/officeDocument/2006/relationships/revisionLog" Target="revisionLog13111.xml"/><Relationship Id="rId1246" Type="http://schemas.openxmlformats.org/officeDocument/2006/relationships/revisionLog" Target="revisionLog18211.xml"/><Relationship Id="rId1360" Type="http://schemas.openxmlformats.org/officeDocument/2006/relationships/revisionLog" Target="revisionLog12411.xml"/><Relationship Id="rId1220" Type="http://schemas.openxmlformats.org/officeDocument/2006/relationships/revisionLog" Target="revisionLog1611211.xml"/><Relationship Id="rId1241" Type="http://schemas.openxmlformats.org/officeDocument/2006/relationships/revisionLog" Target="revisionLog19211.xml"/><Relationship Id="rId1262" Type="http://schemas.openxmlformats.org/officeDocument/2006/relationships/revisionLog" Target="revisionLog12311.xml"/><Relationship Id="rId1267" Type="http://schemas.openxmlformats.org/officeDocument/2006/relationships/revisionLog" Target="revisionLog133.xml"/><Relationship Id="rId1283" Type="http://schemas.openxmlformats.org/officeDocument/2006/relationships/revisionLog" Target="revisionLog163.xml"/><Relationship Id="rId1288" Type="http://schemas.openxmlformats.org/officeDocument/2006/relationships/revisionLog" Target="revisionLog1731111.xml"/><Relationship Id="rId1318" Type="http://schemas.openxmlformats.org/officeDocument/2006/relationships/revisionLog" Target="revisionLog120111.xml"/><Relationship Id="rId1339" Type="http://schemas.openxmlformats.org/officeDocument/2006/relationships/revisionLog" Target="revisionLog124111.xml"/><Relationship Id="rId1313" Type="http://schemas.openxmlformats.org/officeDocument/2006/relationships/revisionLog" Target="revisionLog1241111.xml"/><Relationship Id="rId1334" Type="http://schemas.openxmlformats.org/officeDocument/2006/relationships/revisionLog" Target="revisionLog11321.xml"/><Relationship Id="rId1355" Type="http://schemas.openxmlformats.org/officeDocument/2006/relationships/revisionLog" Target="revisionLog125.xml"/><Relationship Id="rId1376" Type="http://schemas.openxmlformats.org/officeDocument/2006/relationships/revisionLog" Target="revisionLog124.xml"/><Relationship Id="rId1215" Type="http://schemas.openxmlformats.org/officeDocument/2006/relationships/revisionLog" Target="revisionLog161111.xml"/><Relationship Id="rId1236" Type="http://schemas.openxmlformats.org/officeDocument/2006/relationships/revisionLog" Target="revisionLog191112.xml"/><Relationship Id="rId1350" Type="http://schemas.openxmlformats.org/officeDocument/2006/relationships/revisionLog" Target="revisionLog1251.xml"/><Relationship Id="rId1371" Type="http://schemas.openxmlformats.org/officeDocument/2006/relationships/revisionLog" Target="revisionLog126.xml"/><Relationship Id="rId1231" Type="http://schemas.openxmlformats.org/officeDocument/2006/relationships/revisionLog" Target="revisionLog1911121.xml"/><Relationship Id="rId1210" Type="http://schemas.openxmlformats.org/officeDocument/2006/relationships/revisionLog" Target="revisionLog15111.xml"/><Relationship Id="rId1252" Type="http://schemas.openxmlformats.org/officeDocument/2006/relationships/revisionLog" Target="revisionLog3.xml"/><Relationship Id="rId1257" Type="http://schemas.openxmlformats.org/officeDocument/2006/relationships/revisionLog" Target="revisionLog7.xml"/><Relationship Id="rId1273" Type="http://schemas.openxmlformats.org/officeDocument/2006/relationships/revisionLog" Target="revisionLog1522.xml"/><Relationship Id="rId1278" Type="http://schemas.openxmlformats.org/officeDocument/2006/relationships/revisionLog" Target="revisionLog162.xml"/><Relationship Id="rId1294" Type="http://schemas.openxmlformats.org/officeDocument/2006/relationships/revisionLog" Target="revisionLog11231.xml"/><Relationship Id="rId1299" Type="http://schemas.openxmlformats.org/officeDocument/2006/relationships/revisionLog" Target="revisionLog113211.xml"/><Relationship Id="rId1308" Type="http://schemas.openxmlformats.org/officeDocument/2006/relationships/revisionLog" Target="revisionLog1213.xml"/><Relationship Id="rId1303" Type="http://schemas.openxmlformats.org/officeDocument/2006/relationships/revisionLog" Target="revisionLog182.xml"/><Relationship Id="rId1324" Type="http://schemas.openxmlformats.org/officeDocument/2006/relationships/revisionLog" Target="revisionLog164.xml"/><Relationship Id="rId1329" Type="http://schemas.openxmlformats.org/officeDocument/2006/relationships/revisionLog" Target="revisionLog17411.xml"/><Relationship Id="rId1345" Type="http://schemas.openxmlformats.org/officeDocument/2006/relationships/revisionLog" Target="revisionLog12511.xml"/><Relationship Id="rId1366" Type="http://schemas.openxmlformats.org/officeDocument/2006/relationships/revisionLog" Target="revisionLog1261.xml"/><Relationship Id="rId1205" Type="http://schemas.openxmlformats.org/officeDocument/2006/relationships/revisionLog" Target="revisionLog1411111.xml"/><Relationship Id="rId1340" Type="http://schemas.openxmlformats.org/officeDocument/2006/relationships/revisionLog" Target="revisionLog125111.xml"/><Relationship Id="rId1361" Type="http://schemas.openxmlformats.org/officeDocument/2006/relationships/revisionLog" Target="revisionLog12611.xml"/><Relationship Id="rId1200" Type="http://schemas.openxmlformats.org/officeDocument/2006/relationships/revisionLog" Target="revisionLog11211.xml"/><Relationship Id="rId1221" Type="http://schemas.openxmlformats.org/officeDocument/2006/relationships/revisionLog" Target="revisionLog13211.xml"/><Relationship Id="rId1226" Type="http://schemas.openxmlformats.org/officeDocument/2006/relationships/revisionLog" Target="revisionLog14211.xml"/><Relationship Id="rId1242" Type="http://schemas.openxmlformats.org/officeDocument/2006/relationships/revisionLog" Target="revisionLog16211.xml"/><Relationship Id="rId1247" Type="http://schemas.openxmlformats.org/officeDocument/2006/relationships/revisionLog" Target="revisionLog172111.xml"/><Relationship Id="rId1263" Type="http://schemas.openxmlformats.org/officeDocument/2006/relationships/revisionLog" Target="revisionLog113121.xml"/><Relationship Id="rId1268" Type="http://schemas.openxmlformats.org/officeDocument/2006/relationships/revisionLog" Target="revisionLog11011.xml"/><Relationship Id="rId1289" Type="http://schemas.openxmlformats.org/officeDocument/2006/relationships/revisionLog" Target="revisionLog1122.xml"/><Relationship Id="rId1284" Type="http://schemas.openxmlformats.org/officeDocument/2006/relationships/revisionLog" Target="revisionLog11221.xml"/><Relationship Id="rId1314" Type="http://schemas.openxmlformats.org/officeDocument/2006/relationships/revisionLog" Target="revisionLog1222.xml"/><Relationship Id="rId1319" Type="http://schemas.openxmlformats.org/officeDocument/2006/relationships/revisionLog" Target="revisionLog16111.xml"/><Relationship Id="rId1335" Type="http://schemas.openxmlformats.org/officeDocument/2006/relationships/revisionLog" Target="revisionLog174.xml"/><Relationship Id="rId1356" Type="http://schemas.openxmlformats.org/officeDocument/2006/relationships/revisionLog" Target="revisionLog11821.xml"/><Relationship Id="rId1330" Type="http://schemas.openxmlformats.org/officeDocument/2006/relationships/revisionLog" Target="revisionLog11212.xml"/><Relationship Id="rId1351" Type="http://schemas.openxmlformats.org/officeDocument/2006/relationships/revisionLog" Target="revisionLog118211.xml"/><Relationship Id="rId1372" Type="http://schemas.openxmlformats.org/officeDocument/2006/relationships/revisionLog" Target="revisionLog127.xml"/><Relationship Id="rId1377" Type="http://schemas.openxmlformats.org/officeDocument/2006/relationships/revisionLog" Target="revisionLog128.xml"/><Relationship Id="rId1211" Type="http://schemas.openxmlformats.org/officeDocument/2006/relationships/revisionLog" Target="revisionLog1511.xml"/><Relationship Id="rId1216" Type="http://schemas.openxmlformats.org/officeDocument/2006/relationships/revisionLog" Target="revisionLog161112.xml"/><Relationship Id="rId1232" Type="http://schemas.openxmlformats.org/officeDocument/2006/relationships/revisionLog" Target="revisionLog1811.xml"/><Relationship Id="rId1237" Type="http://schemas.openxmlformats.org/officeDocument/2006/relationships/revisionLog" Target="revisionLog191113.xml"/><Relationship Id="rId1253" Type="http://schemas.openxmlformats.org/officeDocument/2006/relationships/revisionLog" Target="revisionLog4.xml"/><Relationship Id="rId1258" Type="http://schemas.openxmlformats.org/officeDocument/2006/relationships/revisionLog" Target="revisionLog8.xml"/><Relationship Id="rId1279" Type="http://schemas.openxmlformats.org/officeDocument/2006/relationships/revisionLog" Target="revisionLog11511.xml"/><Relationship Id="rId1274" Type="http://schemas.openxmlformats.org/officeDocument/2006/relationships/revisionLog" Target="revisionLog115111.xml"/><Relationship Id="rId1290" Type="http://schemas.openxmlformats.org/officeDocument/2006/relationships/revisionLog" Target="revisionLog1103.xml"/><Relationship Id="rId1295" Type="http://schemas.openxmlformats.org/officeDocument/2006/relationships/revisionLog" Target="revisionLog1171.xml"/><Relationship Id="rId1304" Type="http://schemas.openxmlformats.org/officeDocument/2006/relationships/revisionLog" Target="revisionLog1181.xml"/><Relationship Id="rId1309" Type="http://schemas.openxmlformats.org/officeDocument/2006/relationships/revisionLog" Target="revisionLog1311.xml"/><Relationship Id="rId1325" Type="http://schemas.openxmlformats.org/officeDocument/2006/relationships/revisionLog" Target="revisionLog192.xml"/><Relationship Id="rId1346" Type="http://schemas.openxmlformats.org/officeDocument/2006/relationships/revisionLog" Target="revisionLog1192.xml"/><Relationship Id="rId1320" Type="http://schemas.openxmlformats.org/officeDocument/2006/relationships/revisionLog" Target="revisionLog1921.xml"/><Relationship Id="rId1341" Type="http://schemas.openxmlformats.org/officeDocument/2006/relationships/revisionLog" Target="revisionLog1191.xml"/><Relationship Id="rId1362" Type="http://schemas.openxmlformats.org/officeDocument/2006/relationships/revisionLog" Target="revisionLog1232.xml"/><Relationship Id="rId1367" Type="http://schemas.openxmlformats.org/officeDocument/2006/relationships/revisionLog" Target="revisionLog1242.xml"/></Relationships>
</file>

<file path=xl/revisions/revisionHeaders.xml><?xml version="1.0" encoding="utf-8"?>
<headers xmlns="http://schemas.openxmlformats.org/spreadsheetml/2006/main" xmlns:r="http://schemas.openxmlformats.org/officeDocument/2006/relationships" guid="{13DB7F27-1121-4789-9A5C-C3DD1DE90AA3}" diskRevisions="1" revisionId="55747" version="209">
  <header guid="{CC4642C2-91E6-4CA4-BFC0-8BDE5E538F7E}" dateTime="2023-05-05T10:26:19" maxSheetId="24" userName="morgau_fin3" r:id="rId1200" minRId="49699" maxRId="49718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80C93365-D49C-4D13-90BC-59FD0771E657}" dateTime="2023-05-10T15:09:29" maxSheetId="24" userName="morgau_fin3" r:id="rId1201" minRId="49749" maxRId="49758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D9BF4D51-188A-424E-99D0-17C79FF349FE}" dateTime="2023-05-10T15:55:00" maxSheetId="24" userName="morgau_fin3" r:id="rId1202" minRId="49789" maxRId="49819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C0F37147-5652-4745-B12F-21D503843BF3}" dateTime="2023-05-10T15:59:45" maxSheetId="24" userName="morgau_fin3" r:id="rId1203" minRId="49850" maxRId="49851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8B324ED3-B1EA-49AE-91B3-8FA8F383DDD3}" dateTime="2023-05-10T16:02:08" maxSheetId="24" userName="morgau_fin3" r:id="rId1204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4F86882F-38BB-4A65-880C-2F6F4BC0C90F}" dateTime="2023-05-11T08:21:13" maxSheetId="24" userName="morgau_fin3" r:id="rId1205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30121331-D5FC-49E4-A9A3-F4911FFB762B}" dateTime="2023-05-15T16:58:48" maxSheetId="24" userName="morgau_fin3" r:id="rId1206" minRId="49942" maxRId="49946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0A0E35E2-51B6-4076-9A5C-B5ABEDDB7B0A}" dateTime="2023-05-24T10:27:49" maxSheetId="24" userName="morgau_fin3" r:id="rId1207" minRId="49977" maxRId="49981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3B504DA1-7BE2-489F-B7F6-F00441E2C159}" dateTime="2023-05-24T14:50:08" maxSheetId="24" userName="morgau_fin3" r:id="rId1208" minRId="50012" maxRId="50024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B3191EB1-3013-4C10-8CC0-9474656E7C56}" dateTime="2023-05-24T14:58:11" maxSheetId="24" userName="morgau_fin3" r:id="rId1209" minRId="50055" maxRId="50058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9276CAF7-8462-4622-B5FB-9A73A9553130}" dateTime="2023-05-24T15:08:19" maxSheetId="24" userName="morgau_fin3" r:id="rId1210" minRId="50089" maxRId="50091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2944C781-57A9-4E9A-9A40-A0F66334188A}" dateTime="2023-05-24T15:58:44" maxSheetId="24" userName="morgau_fin3" r:id="rId1211" minRId="50122" maxRId="50124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6B6BB164-2AFB-487B-BDB7-50FC8F83B3B0}" dateTime="2023-05-24T16:45:50" maxSheetId="24" userName="morgau_fin3" r:id="rId1212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E9FA8F48-E272-41BE-A3DD-FE94F3A27CF7}" dateTime="2023-05-25T10:16:41" maxSheetId="24" userName="morgau_fin3" r:id="rId1213" minRId="50185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1CA2924F-0BD3-49EC-B277-E57818827B42}" dateTime="2023-06-01T14:35:39" maxSheetId="24" userName="morgau_fin3" r:id="rId1214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8F8E0788-C919-4F56-8C61-1FEDA02131F8}" dateTime="2023-06-02T10:14:22" maxSheetId="24" userName="morgau_fin3" r:id="rId1215" minRId="50246" maxRId="50250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12265DE0-DE07-465D-A866-3F22501A506D}" dateTime="2023-06-02T10:27:30" maxSheetId="24" userName="morgau_fin3" r:id="rId1216" minRId="50281" maxRId="50282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1F8F994F-5811-425B-B465-3914429B3399}" dateTime="2023-06-02T14:12:32" maxSheetId="24" userName="morgau_fin3" r:id="rId1217" minRId="50313" maxRId="50315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632C906A-9CB5-4985-868D-88280CE22F24}" dateTime="2023-06-02T16:58:35" maxSheetId="24" userName="morgau_fin3" r:id="rId1218" minRId="50346" maxRId="50357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3A85E132-DC80-47A7-B6B0-48BEDD4CB9B9}" dateTime="2023-06-05T10:24:12" maxSheetId="24" userName="morgau_fin3" r:id="rId1219" minRId="50388" maxRId="50440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174F6CF5-167F-4B14-9CCC-E67A8E3B3905}" dateTime="2023-06-05T11:07:57" maxSheetId="24" userName="morgau_fin3" r:id="rId1220" minRId="50471" maxRId="50479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EFBD15A0-410D-4180-B9EF-B4DE84DB8E5C}" dateTime="2023-06-05T11:56:52" maxSheetId="24" userName="morgau_fin3" r:id="rId1221" minRId="50510" maxRId="50535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52A34682-CDF7-4B35-91FD-87B8C2EEFE41}" dateTime="2023-06-05T12:00:45" maxSheetId="24" userName="morgau_fin3" r:id="rId1222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90C31D8F-4AFA-40B9-8A1C-CD83E63FE0AF}" dateTime="2023-06-05T13:29:25" maxSheetId="24" userName="morgau_fin3" r:id="rId1223" minRId="50596" maxRId="50597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DB5F8444-2271-40DB-89A7-B712AF713F47}" dateTime="2023-06-05T13:39:07" maxSheetId="24" userName="morgau_fin3" r:id="rId1224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A1CD12EA-D23D-4131-A4A0-EFECAB5356CE}" dateTime="2023-06-05T13:40:38" maxSheetId="24" userName="morgau_fin3" r:id="rId1225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64C2986A-9377-4457-8C96-D0585D047E20}" dateTime="2023-06-05T14:26:44" maxSheetId="24" userName="morgau_fin3" r:id="rId1226" minRId="50688" maxRId="50695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31A0D89D-8459-4C83-B748-AC6139E7233E}" dateTime="2023-06-05T14:43:38" maxSheetId="24" userName="morgau_fin3" r:id="rId1227" minRId="50726" maxRId="50727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EBA51980-E609-401F-9987-026B840A370C}" dateTime="2023-06-05T14:59:47" maxSheetId="24" userName="morgau_fin3" r:id="rId1228" minRId="50758" maxRId="50759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FB039509-EEC8-46FF-B7C5-34110EF6A235}" dateTime="2023-06-05T15:07:45" maxSheetId="24" userName="morgau_fin3" r:id="rId1229" minRId="50790" maxRId="50793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6D7B7CF0-354A-4DB8-87D1-8A5EFECB7023}" dateTime="2023-06-05T15:08:34" maxSheetId="24" userName="morgau_fin3" r:id="rId1230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8E251038-B386-47E5-ACB0-EC3DAFE6BE25}" dateTime="2023-06-05T15:51:24" maxSheetId="24" userName="morgau_fin3" r:id="rId1231" minRId="50854" maxRId="50861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BB9385C3-FC9E-4A94-BBF8-196E63D9718E}" dateTime="2023-06-05T15:54:07" maxSheetId="24" userName="morgau_fin3" r:id="rId1232" minRId="50892" maxRId="50895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11C200FF-47F4-4D2E-A93B-5B66AF01989A}" dateTime="2023-06-05T15:56:19" maxSheetId="24" userName="morgau_fin3" r:id="rId1233" minRId="50926" maxRId="50931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D5057985-CD15-4E2D-9D76-25894E2DC954}" dateTime="2023-06-05T16:41:46" maxSheetId="24" userName="morgau_fin3" r:id="rId1234" minRId="50962" maxRId="50988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F9DA4E97-6531-44D8-892F-6D475C43DB8B}" dateTime="2023-06-05T16:58:05" maxSheetId="24" userName="morgau_fin3" r:id="rId1235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DC2E36A7-2490-4F74-909A-040A6B6649F3}" dateTime="2023-06-06T09:57:09" maxSheetId="24" userName="morgau_fin3" r:id="rId1236" minRId="51049" maxRId="51062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FEE6E235-9118-4A6B-9348-04F9ED97EC3F}" dateTime="2023-06-06T11:06:25" maxSheetId="24" userName="morgau_fin3" r:id="rId1237" minRId="51093" maxRId="51120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816D538B-307A-4276-8AC9-4EDE0404F5C1}" dateTime="2023-06-06T14:54:50" maxSheetId="24" userName="morgau_fin3" r:id="rId1238" minRId="51151" maxRId="51157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6220A9BD-00EA-4F92-A5D4-52A8B25B1BC5}" dateTime="2023-06-06T15:32:40" maxSheetId="24" userName="morgau_fin3" r:id="rId1239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81846A17-01E1-4025-81C3-C4D0216B8FD7}" dateTime="2023-06-06T16:00:12" maxSheetId="24" userName="morgau_fin3" r:id="rId1240" minRId="51218" maxRId="51239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9BF953A8-08DF-490F-A292-E294A77986AB}" dateTime="2023-06-06T16:01:01" maxSheetId="24" userName="morgau_fin3" r:id="rId1241" minRId="51270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E89EDA76-62C9-4A95-84FB-84412395FEAA}" dateTime="2023-06-06T16:03:52" maxSheetId="24" userName="morgau_fin3" r:id="rId1242" minRId="51301" maxRId="51302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434DC14D-3AC1-4E20-8C82-D1B93C78A973}" dateTime="2023-06-06T16:07:54" maxSheetId="24" userName="morgau_fin3" r:id="rId1243" minRId="51333" maxRId="51334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8342E6C1-A267-4074-A638-EC5E38916E8C}" dateTime="2023-06-07T17:00:19" maxSheetId="24" userName="morgau_fin3" r:id="rId1244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D615E2D4-DA3C-4E3C-A2E6-DE1EDAF13CD4}" dateTime="2023-06-08T11:35:46" maxSheetId="24" userName="morgau_fin3" r:id="rId1245" minRId="51395" maxRId="51412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DF9A5CE0-5214-4BBC-9B71-73ABC045C5C4}" dateTime="2023-06-08T15:53:22" maxSheetId="24" userName="morgau_fin3" r:id="rId1246" minRId="51443" maxRId="51464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5B32D283-BB86-4B0E-895C-45AC3CCE78B4}" dateTime="2023-06-08T16:51:53" maxSheetId="24" userName="morgau_fin3" r:id="rId1247" minRId="51495" maxRId="51520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9AA084B0-E20E-478A-A03A-F78C5C9C062F}" dateTime="2023-06-08T16:52:57" maxSheetId="24" userName="morgau_fin3" r:id="rId1248" minRId="51551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1E2A5BA8-80E7-43B3-8212-69FAB9A2AB5E}" dateTime="2023-06-08T16:54:15" maxSheetId="24" userName="morgau_fin3" r:id="rId1249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1E89F101-1677-4907-B9CA-87A093442E98}" dateTime="2023-06-08T16:55:33" maxSheetId="24" userName="morgau_fin3" r:id="rId1250" minRId="51612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BCDB121A-F578-4108-8176-389872EDA534}" dateTime="2023-06-09T15:14:10" maxSheetId="24" userName="Данилова Нина Алексеевна" r:id="rId1251" minRId="51643" maxRId="51673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7F35CA0A-54A2-433B-AE82-72A9F559C498}" dateTime="2023-06-09T15:20:38" maxSheetId="24" userName="Данилова Нина Алексеевна" r:id="rId1252" minRId="51674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DA6B0BEC-AB94-458F-856D-334C93A68800}" dateTime="2023-06-09T15:34:55" maxSheetId="24" userName="Данилова Нина Алексеевна" r:id="rId1253" minRId="51675" maxRId="51692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2E1761EE-AC05-4789-8F92-21DEEB3C88C4}" dateTime="2023-06-09T15:43:03" maxSheetId="24" userName="Данилова Нина Алексеевна" r:id="rId1254" minRId="51693" maxRId="51707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87A37B5A-5593-4E6E-B47C-F1A9BB549DAF}" dateTime="2023-06-09T15:46:09" maxSheetId="24" userName="Данилова Нина Алексеевна" r:id="rId1255" minRId="51708" maxRId="51709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28D7D953-830A-47CD-8F3E-3A2A629FDDF5}" dateTime="2023-06-09T16:10:07" maxSheetId="24" userName="morgau_fin3" r:id="rId1256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A5BC4E0E-4884-4066-B18C-353D462B1274}" dateTime="2023-06-13T09:33:54" maxSheetId="24" userName="Данилова Нина Алексеевна" r:id="rId1257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C8A6B250-CBE6-4C58-95BE-04BCFA2AD8A5}" dateTime="2023-06-13T09:34:42" maxSheetId="25" userName="Данилова Нина Алексеевна" r:id="rId1258" minRId="51770">
    <sheetIdMap count="24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3B7B779F-343B-4246-AAFB-1A0DD7F76239}" dateTime="2023-06-13T09:41:04" maxSheetId="26" userName="morgau_fin3" r:id="rId1259" minRId="51799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24597E59-EA49-48DF-B59E-F986A1020CE5}" dateTime="2023-06-13T14:44:13" maxSheetId="26" userName="morgau_fin3" r:id="rId1260" minRId="51829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05F810FD-33B0-4A33-BA9D-3B1562963469}" dateTime="2023-06-13T14:54:36" maxSheetId="26" userName="morgau_fin3" r:id="rId1261" minRId="51859" maxRId="51862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1052F16D-2CC6-42D0-AE43-0CC81D1C55D8}" dateTime="2023-06-13T16:26:16" maxSheetId="26" userName="morgau_fin3" r:id="rId1262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D76568C2-64E4-4612-89CD-9343DFD0A300}" dateTime="2023-06-13T16:37:00" maxSheetId="26" userName="morgau_fin3" r:id="rId1263" minRId="51921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DA84122D-483C-4CF1-A064-C8BA67C7B6BD}" dateTime="2023-06-14T16:21:55" maxSheetId="26" userName="morgau_fin3" r:id="rId1264" minRId="51951" maxRId="51965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8CDBFB8A-E208-487A-A000-09052683797D}" dateTime="2023-06-14T16:24:34" maxSheetId="26" userName="morgau_fin3" r:id="rId1265" minRId="51995" maxRId="52000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ABB112EE-855C-4DC0-B8A6-2408CCB89A14}" dateTime="2023-06-14T16:52:23" maxSheetId="26" userName="morgau_fin3" r:id="rId1266" minRId="52030" maxRId="52041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CA840B6C-1F2D-4D6C-B748-BFAAD9D3419E}" dateTime="2023-06-14T16:53:32" maxSheetId="26" userName="morgau_fin3" r:id="rId1267" minRId="52071" maxRId="52072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CF63A4E6-1368-4D8F-9F4B-187D1B9A9DC8}" dateTime="2023-06-14T16:54:52" maxSheetId="26" userName="morgau_fin3" r:id="rId1268" minRId="52102" maxRId="52103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DCBCA980-5D36-44BD-A2F5-B76ABC03D2E3}" dateTime="2023-06-14T16:56:11" maxSheetId="26" userName="morgau_fin3" r:id="rId1269" minRId="52133" maxRId="52134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5DA7CC13-B910-4CAC-9896-9A04C039EAEA}" dateTime="2023-06-14T16:58:15" maxSheetId="26" userName="morgau_fin3" r:id="rId1270" minRId="52164" maxRId="52167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C4CA2AD7-A4FE-49C9-9E18-F4AA62603529}" dateTime="2023-06-15T08:46:53" maxSheetId="26" userName="morgau_fin3" r:id="rId1271" minRId="52197" maxRId="52206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8F880224-7FD6-42D3-9551-A970F0B43C1D}" dateTime="2023-06-15T08:52:38" maxSheetId="26" userName="morgau_fin3" r:id="rId1272" minRId="52236" maxRId="52240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CD584267-C7CD-47E3-929C-A8E760E71B4D}" dateTime="2023-06-15T08:59:05" maxSheetId="26" userName="morgau_fin3" r:id="rId1273" minRId="52270" maxRId="52271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7B449796-C931-4DE0-A5AE-A886319B1E78}" dateTime="2023-06-15T09:31:31" maxSheetId="26" userName="morgau_fin3" r:id="rId1274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17967F75-E424-4DD9-ABBF-06EF7BA54582}" dateTime="2023-06-15T09:43:46" maxSheetId="26" userName="morgau_fin3" r:id="rId1275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0744F785-B4BA-4DF9-B22A-590648ECB190}" dateTime="2023-06-15T14:34:08" maxSheetId="26" userName="morgau_fin3" r:id="rId1276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F5840B09-6155-4071-8470-334B7C00DEC8}" dateTime="2023-06-15T15:56:10" maxSheetId="26" userName="morgau_fin3" r:id="rId1277" minRId="52388" maxRId="52397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D7BB8B27-455A-422C-B876-57C20983F431}" dateTime="2023-06-15T15:57:21" maxSheetId="26" userName="morgau_fin3" r:id="rId1278" minRId="52427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D91BDE9F-05CA-4A8C-B14A-CABC586DA6A9}" dateTime="2023-06-15T15:57:53" maxSheetId="26" userName="morgau_fin3" r:id="rId1279" minRId="52457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FA4FA613-2281-48EA-8799-349B9349677A}" dateTime="2023-06-15T16:01:22" maxSheetId="26" userName="morgau_fin3" r:id="rId1280" minRId="52487" maxRId="52490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BD7129A8-82A1-4108-BFCE-2BE8D472E71A}" dateTime="2023-06-15T16:04:10" maxSheetId="26" userName="morgau_fin3" r:id="rId1281" minRId="52520" maxRId="52523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415FAF08-77F2-4CC4-BB6B-4AC624D0372D}" dateTime="2023-06-15T16:07:14" maxSheetId="26" userName="morgau_fin3" r:id="rId1282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DFA5293E-25E2-4B7D-9DB5-C95B8043C2D5}" dateTime="2023-06-15T16:17:20" maxSheetId="26" userName="morgau_fin3" r:id="rId1283" minRId="52582" maxRId="52586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859DC739-5ED0-4125-838F-425C29284B40}" dateTime="2023-06-15T16:17:36" maxSheetId="26" userName="morgau_fin3" r:id="rId1284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CFEBE5D2-49BA-4949-8531-8F325170EE51}" dateTime="2023-06-15T16:20:12" maxSheetId="26" userName="morgau_fin3" r:id="rId1285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F913FA41-8E63-45D1-B33A-DE1069D3B8B4}" dateTime="2023-06-15T16:22:55" maxSheetId="26" userName="morgau_fin3" r:id="rId1286" minRId="52674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150E6E83-B1E3-40AA-A1DA-DA2CF42256C4}" dateTime="2023-06-15T16:23:17" maxSheetId="26" userName="morgau_fin3" r:id="rId1287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203A2FCA-20CC-4D68-843E-AC5B7778FDD2}" dateTime="2023-06-15T16:26:04" maxSheetId="26" userName="morgau_fin3" r:id="rId1288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C59CC5AE-CEB2-422A-8D18-6BB180551AB4}" dateTime="2023-06-15T16:43:06" maxSheetId="26" userName="morgau_fin3" r:id="rId1289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71BA6575-C7B2-4C73-9F06-E26E40D47305}" dateTime="2023-06-16T12:01:28" maxSheetId="26" userName="morgau_fin3" r:id="rId1290" minRId="52791" maxRId="52794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12A9C16A-74AB-4DC5-8777-66E4FC8CEECB}" dateTime="2023-06-16T12:05:06" maxSheetId="26" userName="morgau_fin3" r:id="rId1291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5C313788-B831-4A03-975E-E9325DF06206}" dateTime="2023-06-16T13:28:52" maxSheetId="26" userName="morgau_fin3" r:id="rId1292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098D651E-3C39-4555-8B9C-E6776C9273CA}" dateTime="2023-06-16T13:34:58" maxSheetId="26" userName="morgau_fin3" r:id="rId1293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9038854B-DE01-4B03-A5DA-99D3DF5C20CB}" dateTime="2023-06-16T13:51:24" maxSheetId="26" userName="morgau_fin3" r:id="rId1294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83C3528C-797E-446F-99EA-EFD191A46FE7}" dateTime="2023-07-05T10:17:43" maxSheetId="26" userName="morgau_fin3" r:id="rId1295" minRId="52940" maxRId="52985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34E49075-90DB-43F7-A087-09B0EC15C5C7}" dateTime="2023-07-05T10:22:28" maxSheetId="26" userName="morgau_fin3" r:id="rId1296" minRId="53015" maxRId="53016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A36AAD23-FE69-42D1-AA41-69D6145CEDF8}" dateTime="2023-07-05T10:25:58" maxSheetId="26" userName="morgau_fin3" r:id="rId1297" minRId="53046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2DA59A30-D3A3-4110-92FC-A731F61FECCF}" dateTime="2023-07-05T10:27:58" maxSheetId="26" userName="morgau_fin3" r:id="rId1298" minRId="53076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C8196544-CD6A-48AD-BBD9-6ADA52E3A4AF}" dateTime="2023-07-05T10:31:17" maxSheetId="26" userName="morgau_fin3" r:id="rId1299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F21AE3A2-2E52-4B43-A57A-3E795B17AFAF}" dateTime="2023-07-05T10:31:57" maxSheetId="26" userName="morgau_fin3" r:id="rId1300" minRId="53135" maxRId="53136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C6846CB6-036B-4FCC-A278-DEA58C3EE4A9}" dateTime="2023-07-05T10:57:11" maxSheetId="26" userName="morgau_fin3" r:id="rId1301" minRId="53166" maxRId="53203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820F6DEE-00DA-43AF-AB88-AA66B13C8EEC}" dateTime="2023-07-05T11:08:56" maxSheetId="26" userName="morgau_fin3" r:id="rId1302" minRId="53233" maxRId="53240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AF2829F1-6FEF-4804-B357-36E08B9C69B3}" dateTime="2023-07-05T11:09:34" maxSheetId="26" userName="morgau_fin3" r:id="rId1303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1FE52058-D06A-4C39-9843-417B7F7D5867}" dateTime="2023-07-05T11:14:31" maxSheetId="26" userName="morgau_fin3" r:id="rId1304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1673B148-EC09-4CB8-80F7-75A9C919B934}" dateTime="2023-07-05T11:15:45" maxSheetId="26" userName="morgau_fin3" r:id="rId1305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5A1F6E6A-5A71-4D74-808B-114DBD56F23C}" dateTime="2023-07-05T11:16:31" maxSheetId="26" userName="morgau_fin3" r:id="rId1306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26A1AB2C-4B86-4D68-9E54-C8DA7459B2EF}" dateTime="2023-07-05T11:16:57" maxSheetId="26" userName="morgau_fin3" r:id="rId1307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A0BA4FD2-8889-4DA8-9F5A-CC99F66AA3DD}" dateTime="2023-07-05T13:41:44" maxSheetId="26" userName="morgau_fin3" r:id="rId1308" minRId="53415" maxRId="53430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11E3896A-4287-4350-B74C-E264E379A58A}" dateTime="2023-07-05T14:20:05" maxSheetId="26" userName="morgau_fin3" r:id="rId1309" minRId="53460" maxRId="53478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AAC86D1C-56DB-4E61-8855-D9664CA2CDD7}" dateTime="2023-07-05T14:47:40" maxSheetId="26" userName="morgau_fin3" r:id="rId1310" minRId="53508" maxRId="53533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67E782BB-B193-45CB-89B2-20F668F6BE35}" dateTime="2023-07-05T14:48:25" maxSheetId="26" userName="morgau_fin3" r:id="rId1311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F57152F3-8E99-4535-AC5D-2A8DC7BD7685}" dateTime="2023-07-05T15:29:36" maxSheetId="26" userName="morgau_fin3" r:id="rId1312" minRId="53592" maxRId="53598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DA02D8EE-DD5A-43B8-99BD-256374CFDCE7}" dateTime="2023-07-05T15:43:59" maxSheetId="26" userName="morgau_fin3" r:id="rId1313" minRId="53628" maxRId="53633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6EFD7845-8442-4023-9DFA-DF5BAC5F5858}" dateTime="2023-07-05T15:47:22" maxSheetId="26" userName="morgau_fin3" r:id="rId1314" minRId="53663" maxRId="53665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EA33A869-DE3B-4808-93AE-65FA2406C7D4}" dateTime="2023-07-05T16:16:00" maxSheetId="26" userName="morgau_fin3" r:id="rId1315" minRId="53695" maxRId="53697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DE57EEA3-64CB-4490-931A-5CE6DCA3DA9A}" dateTime="2023-07-05T16:19:52" maxSheetId="26" userName="morgau_fin3" r:id="rId1316" minRId="53727" maxRId="53729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61DE504D-CC89-4F76-A880-DE996C59F0D0}" dateTime="2023-07-05T16:22:10" maxSheetId="26" userName="morgau_fin3" r:id="rId1317" minRId="53759" maxRId="53760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1548D34C-C3D3-40FA-93A9-07632C6C01E7}" dateTime="2023-07-05T16:23:15" maxSheetId="26" userName="morgau_fin3" r:id="rId1318" minRId="53790" maxRId="53791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D7C21691-CFF2-45A6-8D27-BE0634B90CC3}" dateTime="2023-07-05T16:32:21" maxSheetId="26" userName="morgau_fin3" r:id="rId1319" minRId="53821" maxRId="53827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B0EB5BC1-B954-4F4C-B45F-3EC70E102F7E}" dateTime="2023-07-05T16:35:01" maxSheetId="26" userName="morgau_fin3" r:id="rId1320" minRId="53857" maxRId="53858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664D855F-EA6B-48A6-93A5-E525BF3A2DF3}" dateTime="2023-07-05T16:37:44" maxSheetId="26" userName="morgau_fin3" r:id="rId1321" minRId="53888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2EA38CFB-8896-47DE-8DB1-7133BFFA74C9}" dateTime="2023-07-05T16:41:25" maxSheetId="26" userName="morgau_fin3" r:id="rId1322" minRId="53918" maxRId="53920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CC1E4840-2ADD-48E7-8C8A-EEB6BD673EF5}" dateTime="2023-07-05T16:44:50" maxSheetId="26" userName="morgau_fin3" r:id="rId1323" minRId="53950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1347DDC5-7DD5-40A2-ACCC-A58FC0B0C8F0}" dateTime="2023-07-05T16:52:39" maxSheetId="26" userName="morgau_fin3" r:id="rId1324" minRId="53980" maxRId="53983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F12163E0-1134-4EE9-AC91-A612EF7DB25A}" dateTime="2023-07-06T11:10:35" maxSheetId="26" userName="morgau_fin3" r:id="rId1325" minRId="54013" maxRId="54014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96BD7A17-3FA2-4774-86E3-A6E91BC0B235}" dateTime="2023-07-06T11:18:05" maxSheetId="26" userName="Смирнова Любовь Юрьевна" r:id="rId1326" minRId="54044" maxRId="54045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73A6A936-2C1F-4D3D-A85C-97A069F66EB7}" dateTime="2023-07-06T11:30:48" maxSheetId="26" userName="morgau_fin3" r:id="rId1327" minRId="54075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E30332C2-EBFD-41D4-A700-B26DC71732F5}" dateTime="2023-07-06T11:37:23" maxSheetId="26" userName="morgau_fin3" r:id="rId1328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A373F71E-ECF6-49A5-9A76-76E196996820}" dateTime="2023-07-06T13:39:46" maxSheetId="26" userName="morgau_fin3" r:id="rId1329" minRId="54134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036E721E-A47B-4FA8-9CCA-1424204E88CD}" dateTime="2023-07-06T13:41:05" maxSheetId="26" userName="morgau_fin3" r:id="rId1330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CC747ED2-1A81-4BFB-BFB8-B22004072B84}" dateTime="2023-07-06T13:46:41" maxSheetId="26" userName="morgau_fin3" r:id="rId1331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DB31F0C0-E9E6-49FE-8AA9-233233A664D2}" dateTime="2023-07-06T13:55:11" maxSheetId="26" userName="morgau_fin3" r:id="rId1332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DE2517E9-F37C-46B2-8D68-CC19FCC36F7E}" dateTime="2023-07-06T13:56:27" maxSheetId="26" userName="morgau_fin3" r:id="rId1333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BF607A28-9E29-4B02-A464-281E2EDDFE59}" dateTime="2023-07-06T14:01:54" maxSheetId="26" userName="morgau_fin3" r:id="rId1334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D75C6DA5-F4AD-4CA7-8CD3-7E2D6C46A092}" dateTime="2023-07-06T14:03:11" maxSheetId="26" userName="morgau_fin3" r:id="rId1335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196EE53A-78A0-49F5-B205-46D5A62B478A}" dateTime="2023-07-06T14:25:39" maxSheetId="26" userName="morgau_fin3" r:id="rId1336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08885685-43AB-443D-B43F-7F05F811EF3B}" dateTime="2023-07-06T17:00:40" maxSheetId="26" userName="morgau_fin3" r:id="rId1337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494AD489-AD7D-4AAA-9F14-6BAE8FFA1C3F}" dateTime="2023-07-11T10:12:02" maxSheetId="26" userName="morgau_fin3" r:id="rId1338" minRId="54396" maxRId="54399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D85BBC5B-9AA1-4D82-B70C-769CE5E6CB32}" dateTime="2023-07-11T10:12:53" maxSheetId="26" userName="morgau_fin3" r:id="rId1339" minRId="54429" maxRId="54430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919A71C7-1BA0-4604-9BE7-09FC4C2489B7}" dateTime="2023-07-11T10:19:30" maxSheetId="26" userName="morgau_fin3" r:id="rId1340" minRId="54460" maxRId="54465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0585014B-7466-43C4-B45C-973E46F048F6}" dateTime="2023-07-11T10:24:17" maxSheetId="26" userName="morgau_fin3" r:id="rId1341" minRId="54495" maxRId="54504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BE443C51-E31E-4025-8A44-2BBEF8967817}" dateTime="2023-07-11T10:33:49" maxSheetId="26" userName="morgau_fin3" r:id="rId1342" minRId="54534" maxRId="54541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6D979519-92BF-4C71-AF68-A761279B79F6}" dateTime="2023-07-11T10:46:38" maxSheetId="26" userName="morgau_fin3" r:id="rId1343" minRId="54571" maxRId="54581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E9795E8B-4B80-4BE3-BA0E-0E70564C6FAB}" dateTime="2023-07-11T10:50:16" maxSheetId="26" userName="morgau_fin3" r:id="rId1344" minRId="54611" maxRId="54617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AE4A6B15-996E-4CB4-AEEC-CD79C09DEA08}" dateTime="2023-07-11T10:52:55" maxSheetId="26" userName="morgau_fin3" r:id="rId1345" minRId="54647" maxRId="54651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604E8A14-1B6D-4DF5-90EE-2EE19AB1EA63}" dateTime="2023-07-11T10:53:38" maxSheetId="26" userName="morgau_fin3" r:id="rId1346" minRId="54681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12A95B20-5C80-40A7-8D59-6EEEABDE2285}" dateTime="2023-07-11T11:02:13" maxSheetId="26" userName="morgau_fin3" r:id="rId1347" minRId="54711" maxRId="54713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0328BE74-5FCB-42AC-AF10-9B068E6B13C6}" dateTime="2023-07-11T11:03:00" maxSheetId="26" userName="morgau_fin3" r:id="rId1348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1FB962DC-28BF-4660-9867-A20DD2B1B458}" dateTime="2023-07-11T11:24:33" maxSheetId="26" userName="morgau_fin3" r:id="rId1349" minRId="54772" maxRId="54778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F3E5A0F5-5B7D-40CC-ABD8-E24A43BD0072}" dateTime="2023-07-11T11:26:45" maxSheetId="26" userName="morgau_fin3" r:id="rId1350" minRId="54808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FF22F48B-1FCB-432B-9C39-37D99B4AAB45}" dateTime="2023-07-11T11:47:31" maxSheetId="26" userName="morgau_fin3" r:id="rId1351" minRId="54838" maxRId="54841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253C2105-DDED-4EF7-AC5C-E11018F63755}" dateTime="2023-07-11T11:53:53" maxSheetId="26" userName="morgau_fin3" r:id="rId1352" minRId="54871" maxRId="54876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61A7A9A6-80D9-4337-835B-BB2BC3A765EA}" dateTime="2023-07-11T11:59:03" maxSheetId="26" userName="morgau_fin3" r:id="rId1353" minRId="54906" maxRId="54909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762EB353-CB6D-4719-82F4-6FE328978174}" dateTime="2023-07-11T12:02:36" maxSheetId="26" userName="morgau_fin3" r:id="rId1354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B8DF03EF-69FA-44E1-A886-DDDB57900988}" dateTime="2023-07-11T12:02:52" maxSheetId="26" userName="morgau_fin3" r:id="rId1355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BD0DD6A2-2051-4E3A-9997-4A5BA42495B3}" dateTime="2023-07-11T13:08:51" maxSheetId="26" userName="morgau_fin3" r:id="rId1356" minRId="54997" maxRId="54998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4EE26CCB-6F1E-46A4-94C8-C78E95236C4C}" dateTime="2023-07-11T13:09:41" maxSheetId="26" userName="morgau_fin3" r:id="rId1357" minRId="55028" maxRId="55029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2AE9F343-83D2-4470-BDB4-99FE25157E09}" dateTime="2023-07-11T13:10:32" maxSheetId="26" userName="morgau_fin3" r:id="rId1358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769109D5-BDEB-4C20-A021-ABE993A88E7C}" dateTime="2023-07-11T14:31:21" maxSheetId="26" userName="morgau_fin3" r:id="rId1359" minRId="55088" maxRId="55112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7254E9B9-124B-42E1-96A0-7B9D831BB0D2}" dateTime="2023-07-11T14:33:09" maxSheetId="26" userName="morgau_fin3" r:id="rId1360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3304DC4E-ACDB-4513-90EE-ABA94187D2D5}" dateTime="2023-07-11T14:37:33" maxSheetId="26" userName="morgau_fin3" r:id="rId1361" minRId="55171" maxRId="55173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E943D1D1-6CAC-4012-A299-648E4E51F282}" dateTime="2023-07-11T14:45:13" maxSheetId="26" userName="morgau_fin3" r:id="rId1362" minRId="55203" maxRId="55217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3F0359F1-564F-45E7-A40A-1F0A43EA2FB1}" dateTime="2023-07-11T14:45:50" maxSheetId="26" userName="morgau_fin3" r:id="rId1363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48D81D0E-2F36-4715-9EB3-3087DE33F93C}" dateTime="2023-07-11T14:48:49" maxSheetId="26" userName="morgau_fin3" r:id="rId1364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7A01D1D6-4B52-4FD8-A3F7-7C68B9CDA895}" dateTime="2023-07-11T14:51:37" maxSheetId="26" userName="morgau_fin3" r:id="rId1365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ABC732AD-8B9F-450D-B984-9C51DBB3EFF9}" dateTime="2023-07-11T15:05:50" maxSheetId="26" userName="morgau_fin3" r:id="rId1366" minRId="55334" maxRId="55340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F4125B4D-D9C2-4511-A5AB-BE400D98572B}" dateTime="2023-07-11T15:08:55" maxSheetId="26" userName="morgau_fin3" r:id="rId1367" minRId="55370" maxRId="55375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1534C203-0BAC-428B-9979-7A2A2F1303FC}" dateTime="2023-07-11T15:11:16" maxSheetId="26" userName="morgau_fin3" r:id="rId1368" minRId="55405" maxRId="55406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9C07206A-7C5A-4815-A6CF-C23086CD898E}" dateTime="2023-07-11T15:20:55" maxSheetId="26" userName="morgau_fin3" r:id="rId1369" minRId="55436" maxRId="55451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87E8FFAD-3A16-434E-8592-5EC013F77820}" dateTime="2023-07-11T15:21:34" maxSheetId="26" userName="morgau_fin3" r:id="rId1370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A3E118B0-E1F8-4A14-820D-51BAE3CFAD84}" dateTime="2023-07-11T15:23:05" maxSheetId="26" userName="morgau_fin3" r:id="rId1371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840FB4A6-2B0B-449B-81CD-6D12727C0C16}" dateTime="2023-07-11T15:23:17" maxSheetId="26" userName="morgau_fin3" r:id="rId1372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FC3CD7DC-28BC-4045-AFA6-1A1AA02746C2}" dateTime="2023-07-12T11:40:54" maxSheetId="26" userName="morgau_fin3" r:id="rId1373" minRId="55568" maxRId="55569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A52B2EB6-9E79-436F-841F-4FFDEFCDA18D}" dateTime="2023-07-12T11:42:13" maxSheetId="26" userName="morgau_fin3" r:id="rId1374" minRId="55599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E55B6B1F-58CB-4798-B7B4-7834C46E80C9}" dateTime="2023-07-12T11:43:51" maxSheetId="26" userName="morgau_fin3" r:id="rId1375" minRId="55629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87196520-BA39-4451-9085-AE82AA3CEEC4}" dateTime="2023-07-12T11:45:49" maxSheetId="26" userName="morgau_fin3" r:id="rId1376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4128B575-2737-4A9C-B7B7-AA31D2FE876A}" dateTime="2023-07-14T14:08:10" maxSheetId="26" userName="morgau_fin3" r:id="rId1377" minRId="55688" maxRId="55689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13DB7F27-1121-4789-9A5C-C3DD1DE90AA3}" dateTime="2023-07-14T14:09:52" maxSheetId="26" userName="morgau_fin3" r:id="rId1378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район!$A$1:$G$204</formula>
    <oldFormula>район!$A$1:$G$204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.xml><?xml version="1.0" encoding="utf-8"?>
<revisions xmlns="http://schemas.openxmlformats.org/spreadsheetml/2006/main" xmlns:r="http://schemas.openxmlformats.org/officeDocument/2006/relationships">
  <rcc rId="53508" sId="3" numFmtId="4">
    <oc r="F83">
      <v>17561.571609999999</v>
    </oc>
    <nc r="F83">
      <v>22608.65814</v>
    </nc>
  </rcc>
  <rcc rId="53509" sId="3" numFmtId="4">
    <oc r="F85">
      <v>2310.8806599999998</v>
    </oc>
    <nc r="F85">
      <v>2692.12916</v>
    </nc>
  </rcc>
  <rcc rId="53510" sId="3" numFmtId="4">
    <oc r="F88">
      <v>6399.0713400000004</v>
    </oc>
    <nc r="F88">
      <v>7614.56639</v>
    </nc>
  </rcc>
  <rcc rId="53511" sId="3" numFmtId="4">
    <oc r="F90">
      <v>652.97793999999999</v>
    </oc>
    <nc r="F90">
      <v>843.00282000000004</v>
    </nc>
  </rcc>
  <rcc rId="53512" sId="3" numFmtId="4">
    <oc r="F92">
      <v>432.85793000000001</v>
    </oc>
    <nc r="F92">
      <v>627.4</v>
    </nc>
  </rcc>
  <rcc rId="53513" sId="3" numFmtId="4">
    <oc r="F93">
      <v>1232.2650000000001</v>
    </oc>
    <nc r="F93">
      <v>1525.5446300000001</v>
    </nc>
  </rcc>
  <rcc rId="53514" sId="3" numFmtId="4">
    <oc r="F94">
      <v>44.235900000000001</v>
    </oc>
    <nc r="F94">
      <v>338.61394999999999</v>
    </nc>
  </rcc>
  <rcc rId="53515" sId="3" numFmtId="4">
    <oc r="F95">
      <v>350.505</v>
    </oc>
    <nc r="F95">
      <v>360.45499999999998</v>
    </nc>
  </rcc>
  <rcc rId="53516" sId="3" numFmtId="4">
    <oc r="F101">
      <v>20281.104019999999</v>
    </oc>
    <nc r="F101">
      <v>42256.337099999997</v>
    </nc>
  </rcc>
  <rcc rId="53517" sId="3" numFmtId="4">
    <oc r="F111">
      <v>1583.0023000000001</v>
    </oc>
    <nc r="F111">
      <v>2032.7973</v>
    </nc>
  </rcc>
  <rcc rId="53518" sId="3" numFmtId="4">
    <oc r="F117">
      <v>175.92812000000001</v>
    </oc>
    <nc r="F117">
      <v>4407.2872600000001</v>
    </nc>
  </rcc>
  <rcc rId="53519" sId="3" numFmtId="4">
    <oc r="F121">
      <v>2732.11294</v>
    </oc>
    <nc r="F121">
      <v>5422.0600100000001</v>
    </nc>
  </rcc>
  <rcc rId="53520" sId="3" numFmtId="4">
    <oc r="F128">
      <v>7297.6238400000002</v>
    </oc>
    <nc r="F128">
      <v>10399.65134</v>
    </nc>
  </rcc>
  <rcc rId="53521" sId="3" numFmtId="4">
    <oc r="F141">
      <v>41858.209000000003</v>
    </oc>
    <nc r="F141">
      <v>52906.044000000002</v>
    </nc>
  </rcc>
  <rcc rId="53522" sId="3" numFmtId="4">
    <oc r="F145">
      <v>168667.17858000001</v>
    </oc>
    <nc r="F145">
      <v>210737.50258</v>
    </nc>
  </rcc>
  <rcc rId="53523" sId="3" numFmtId="4">
    <oc r="F150">
      <v>10890.072620000001</v>
    </oc>
    <nc r="F150">
      <v>12535.20462</v>
    </nc>
  </rcc>
  <rcc rId="53524" sId="3" numFmtId="4">
    <oc r="F153">
      <v>2392.5369999999998</v>
    </oc>
    <nc r="F153">
      <v>2485.366</v>
    </nc>
  </rcc>
  <rcc rId="53525" sId="3" numFmtId="4">
    <oc r="F154">
      <v>956.90976000000001</v>
    </oc>
    <nc r="F154">
      <v>1313.05205</v>
    </nc>
  </rcc>
  <rcc rId="53526" sId="3" numFmtId="4">
    <oc r="F157">
      <v>25719.345399999998</v>
    </oc>
    <nc r="F157">
      <v>30219.246780000001</v>
    </nc>
  </rcc>
  <rcc rId="53527" sId="3" numFmtId="4">
    <oc r="F163">
      <v>263.36662000000001</v>
    </oc>
    <nc r="F163">
      <v>697.270174</v>
    </nc>
  </rcc>
  <rcc rId="53528" sId="3" numFmtId="4">
    <oc r="F165">
      <v>5.6429499999999999</v>
    </oc>
    <nc r="F165">
      <v>7.0180899999999999</v>
    </nc>
  </rcc>
  <rcc rId="53529" sId="3" numFmtId="4">
    <oc r="F166">
      <v>4103.0345699999998</v>
    </oc>
    <nc r="F166">
      <v>4565.1830900000004</v>
    </nc>
  </rcc>
  <rcc rId="53530" sId="3" numFmtId="4">
    <oc r="F167">
      <v>28891.407289999999</v>
    </oc>
    <nc r="F167">
      <v>34991.951549999998</v>
    </nc>
  </rcc>
  <rcc rId="53531" sId="3" numFmtId="4">
    <oc r="F171">
      <v>167.64836</v>
    </oc>
    <nc r="F171">
      <v>237.19435999999999</v>
    </nc>
  </rcc>
  <rcc rId="53532" sId="3" numFmtId="4">
    <oc r="F173">
      <v>363.79199999999997</v>
    </oc>
    <nc r="F173">
      <v>345.95400000000001</v>
    </nc>
  </rcc>
  <rcc rId="53533" sId="3" numFmtId="4">
    <oc r="F174">
      <v>2911.5230000000001</v>
    </oc>
    <nc r="F174">
      <v>3504.5329999999999</v>
    </nc>
  </rcc>
  <rfmt sheetId="3" sqref="F78">
    <dxf>
      <numFmt numFmtId="4" formatCode="#,##0.00"/>
    </dxf>
  </rfmt>
  <rfmt sheetId="3" sqref="F78">
    <dxf>
      <numFmt numFmtId="187" formatCode="#,##0.000"/>
    </dxf>
  </rfmt>
  <rfmt sheetId="3" sqref="F78">
    <dxf>
      <numFmt numFmtId="186" formatCode="#,##0.0000"/>
    </dxf>
  </rfmt>
  <rfmt sheetId="3" sqref="F78">
    <dxf>
      <numFmt numFmtId="172" formatCode="#,##0.00000"/>
    </dxf>
  </rfmt>
  <rfmt sheetId="3" sqref="F78">
    <dxf>
      <numFmt numFmtId="179" formatCode="#,##0.000000"/>
    </dxf>
  </rfmt>
  <rfmt sheetId="3" sqref="F78">
    <dxf>
      <numFmt numFmtId="188" formatCode="#,##0.0000000"/>
    </dxf>
  </rfmt>
  <rfmt sheetId="3" sqref="F78">
    <dxf>
      <numFmt numFmtId="179" formatCode="#,##0.000000"/>
    </dxf>
  </rfmt>
  <rfmt sheetId="3" sqref="F78">
    <dxf>
      <numFmt numFmtId="172" formatCode="#,##0.00000"/>
    </dxf>
  </rfmt>
  <rfmt sheetId="3" sqref="F78">
    <dxf>
      <numFmt numFmtId="186" formatCode="#,##0.0000"/>
    </dxf>
  </rfmt>
  <rfmt sheetId="3" sqref="F78">
    <dxf>
      <numFmt numFmtId="187" formatCode="#,##0.000"/>
    </dxf>
  </rfmt>
  <rfmt sheetId="3" sqref="F78">
    <dxf>
      <numFmt numFmtId="4" formatCode="#,##0.00"/>
    </dxf>
  </rfmt>
  <rfmt sheetId="3" sqref="F78">
    <dxf>
      <numFmt numFmtId="167" formatCode="#,##0.0"/>
    </dxf>
  </rfmt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район!$A$1:$G$184</formula>
    <oldFormula>район!$A$1:$G$184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0.xml><?xml version="1.0" encoding="utf-8"?>
<revisions xmlns="http://schemas.openxmlformats.org/spreadsheetml/2006/main" xmlns:r="http://schemas.openxmlformats.org/officeDocument/2006/relationships">
  <rcc rId="53015" sId="3" numFmtId="4">
    <oc r="C41">
      <v>11111</v>
    </oc>
    <nc r="C41">
      <v>8000</v>
    </nc>
  </rcc>
  <rcc rId="53016" sId="3" numFmtId="4">
    <oc r="D41">
      <v>5791.7826999999997</v>
    </oc>
    <nc r="D41">
      <v>5054.7255100000002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район!$A$1:$G$184</formula>
    <oldFormula>район!$A$1:$G$184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0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район!$A$1:$G$184</formula>
    <oldFormula>район!$A$1:$G$184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011.xml><?xml version="1.0" encoding="utf-8"?>
<revisions xmlns="http://schemas.openxmlformats.org/spreadsheetml/2006/main" xmlns:r="http://schemas.openxmlformats.org/officeDocument/2006/relationships">
  <rcc rId="52102" sId="3" numFmtId="4">
    <oc r="C152">
      <v>30137.475999999999</v>
    </oc>
    <nc r="C152">
      <v>3516.7379999999998</v>
    </nc>
  </rcc>
  <rcc rId="52103" sId="3" numFmtId="4">
    <oc r="D152">
      <v>12186.43491</v>
    </oc>
    <nc r="D152">
      <v>239.79691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район!$A$1:$G$176</formula>
    <oldFormula>район!$A$1:$G$176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0111.xml><?xml version="1.0" encoding="utf-8"?>
<revisions xmlns="http://schemas.openxmlformats.org/spreadsheetml/2006/main" xmlns:r="http://schemas.openxmlformats.org/officeDocument/2006/relationships">
  <rcc rId="51218" sId="3" numFmtId="4">
    <nc r="F102">
      <v>0</v>
    </nc>
  </rcc>
  <rcc rId="51219" sId="3">
    <nc r="G102">
      <f>SUM(D102/F102*100)</f>
    </nc>
  </rcc>
  <rcc rId="51220" sId="3">
    <nc r="G103">
      <f>SUM(D103/F103*100)</f>
    </nc>
  </rcc>
  <rcc rId="51221" sId="3" numFmtId="4">
    <nc r="F107">
      <v>175.92812000000001</v>
    </nc>
  </rcc>
  <rcc rId="51222" sId="3">
    <nc r="G107">
      <f>SUM(D107/F107*100)</f>
    </nc>
  </rcc>
  <rcc rId="51223" sId="3" numFmtId="4">
    <nc r="F108">
      <v>0</v>
    </nc>
  </rcc>
  <rcc rId="51224" sId="3">
    <nc r="G108">
      <f>SUM(D108/F108*100)</f>
    </nc>
  </rcc>
  <rcc rId="51225" sId="3" numFmtId="4">
    <nc r="F110">
      <v>0</v>
    </nc>
  </rcc>
  <rcc rId="51226" sId="3">
    <nc r="G110">
      <f>SUM(D110/F110*100)</f>
    </nc>
  </rcc>
  <rcc rId="51227" sId="3" numFmtId="4">
    <nc r="F111">
      <v>0</v>
    </nc>
  </rcc>
  <rcc rId="51228" sId="3">
    <nc r="G111">
      <f>SUM(D111/F111*100)</f>
    </nc>
  </rcc>
  <rcc rId="51229" sId="3" numFmtId="4">
    <nc r="F112">
      <v>2732.1</v>
    </nc>
  </rcc>
  <rcc rId="51230" sId="3">
    <nc r="G112">
      <f>SUM(D112/F112*100)</f>
    </nc>
  </rcc>
  <rcc rId="51231" sId="3" numFmtId="4">
    <nc r="F113">
      <v>0</v>
    </nc>
  </rcc>
  <rcc rId="51232" sId="3">
    <nc r="G113">
      <f>SUM(D113/F113*100)</f>
    </nc>
  </rcc>
  <rcc rId="51233" sId="3" numFmtId="4">
    <nc r="F115">
      <v>6317.2378600000002</v>
    </nc>
  </rcc>
  <rcc rId="51234" sId="3">
    <nc r="G115">
      <f>SUM(D115/F115*100)</f>
    </nc>
  </rcc>
  <rcc rId="51235" sId="3" numFmtId="4">
    <nc r="F116">
      <v>713.85311000000002</v>
    </nc>
  </rcc>
  <rcc rId="51236" sId="3">
    <nc r="G116">
      <f>SUM(D116/F116*100)</f>
    </nc>
  </rcc>
  <rcc rId="51237" sId="3" numFmtId="4">
    <nc r="F117">
      <v>266.53287</v>
    </nc>
  </rcc>
  <rcc rId="51238" sId="3">
    <nc r="G117">
      <f>SUM(D117/F117*100)</f>
    </nc>
  </rcc>
  <rcc rId="51239" sId="3" numFmtId="4">
    <nc r="F103">
      <v>20281.099999999999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район!$A$1:$G$150</formula>
    <oldFormula>район!$A$1:$G$150</oldFormula>
  </rdn>
  <rdn rId="0" localSheetId="3" customView="1" name="Z_61528DAC_5C4C_48F4_ADE2_8A724B05A086_.wvu.Rows" hidden="1" oldHidden="1">
    <formula>район!$70:$70,район!$140:$140</formula>
    <oldFormula>район!$70:$70,район!$140:$140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01111.xml><?xml version="1.0" encoding="utf-8"?>
<revisions xmlns="http://schemas.openxmlformats.org/spreadsheetml/2006/main" xmlns:r="http://schemas.openxmlformats.org/officeDocument/2006/relationships">
  <rfmt sheetId="3" sqref="A118:B118" start="0" length="2147483647">
    <dxf>
      <font>
        <b/>
      </font>
    </dxf>
  </rfmt>
  <rfmt sheetId="3" sqref="A113:B113" start="0" length="2147483647">
    <dxf>
      <font>
        <b/>
      </font>
    </dxf>
  </rfmt>
  <rfmt sheetId="3" sqref="A113:B113" start="0" length="2147483647">
    <dxf>
      <font>
        <sz val="14"/>
      </font>
    </dxf>
  </rfmt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район!$A$1:$G$154</formula>
    <oldFormula>район!$A$1:$G$154</oldFormula>
  </rdn>
  <rdn rId="0" localSheetId="3" customView="1" name="Z_61528DAC_5C4C_48F4_ADE2_8A724B05A086_.wvu.Rows" hidden="1" oldHidden="1">
    <formula>район!$144:$144</formula>
    <oldFormula>район!$144:$144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0112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район!$A$1:$G$150</formula>
    <oldFormula>район!$A$1:$G$150</oldFormula>
  </rdn>
  <rdn rId="0" localSheetId="3" customView="1" name="Z_61528DAC_5C4C_48F4_ADE2_8A724B05A086_.wvu.Rows" hidden="1" oldHidden="1">
    <formula>район!$140:$140</formula>
    <oldFormula>район!$140:$140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02.xml><?xml version="1.0" encoding="utf-8"?>
<revisions xmlns="http://schemas.openxmlformats.org/spreadsheetml/2006/main" xmlns:r="http://schemas.openxmlformats.org/officeDocument/2006/relationships">
  <rcc rId="51395" sId="3">
    <oc r="B112" t="inlineStr">
      <is>
        <t>Обеспечение качества жилищно-коммунальных услуг</t>
      </is>
    </oc>
    <nc r="B112" t="inlineStr">
      <is>
        <t>Развитие водоснабжения в сельской местности</t>
      </is>
    </nc>
  </rcc>
  <rcc rId="51396" sId="3">
    <oc r="B110" t="inlineStr">
      <is>
        <t>Обеспечение качества жилищно-коммунальных услуг</t>
      </is>
    </oc>
    <nc r="B110" t="inlineStr">
      <is>
        <t>Мероприятия, направленные на развитие и модернизацию объектов коммунальной инфраструктуры</t>
      </is>
    </nc>
  </rcc>
  <rcc rId="51397" sId="3" numFmtId="4">
    <oc r="C110">
      <v>9834.9486799999995</v>
    </oc>
    <nc r="C110">
      <v>1334.94868</v>
    </nc>
  </rcc>
  <rrc rId="51398" sId="3" ref="A111:XFD111" action="insertRow">
    <undo index="10" exp="area" ref3D="1" dr="$A$140:$XFD$141" dn="Z_F85EE840_0C31_454A_8951_832C2E9E0600_.wvu.Rows" sId="3"/>
    <undo index="16" exp="area" ref3D="1" dr="$A$140:$XFD$142" dn="Z_B31C8DB7_3E78_4144_A6B5_8DE36DE63F0E_.wvu.Rows" sId="3"/>
    <undo index="26" exp="area" ref3D="1" dr="$A$145:$XFD$146" dn="Z_A54C432C_6C68_4B53_A75C_446EB3A61B2B_.wvu.Rows" sId="3"/>
    <undo index="24" exp="area" ref3D="1" dr="$A$140:$XFD$142" dn="Z_A54C432C_6C68_4B53_A75C_446EB3A61B2B_.wvu.Rows" sId="3"/>
    <undo index="2" exp="area" ref3D="1" dr="$A$140:$XFD$140" dn="Z_61528DAC_5C4C_48F4_ADE2_8A724B05A086_.wvu.Rows" sId="3"/>
    <undo index="12" exp="area" ref3D="1" dr="$A$140:$XFD$141" dn="Z_5C539BE6_C8E0_453F_AB5E_9E58094195EA_.wvu.Rows" sId="3"/>
    <undo index="38" exp="area" ref3D="1" dr="$A$145:$XFD$146" dn="Z_42584DC0_1D41_4C93_9B38_C388E7B8DAC4_.wvu.Rows" sId="3"/>
    <undo index="36" exp="area" ref3D="1" dr="$A$140:$XFD$142" dn="Z_42584DC0_1D41_4C93_9B38_C388E7B8DAC4_.wvu.Rows" sId="3"/>
    <undo index="34" exp="area" ref3D="1" dr="$A$114:$XFD$114" dn="Z_42584DC0_1D41_4C93_9B38_C388E7B8DAC4_.wvu.Rows" sId="3"/>
    <undo index="0" exp="area" ref3D="1" dr="$A$140:$XFD$141" dn="Z_3DCB9AAA_F09C_4EA6_B992_F93E466D374A_.wvu.Rows" sId="3"/>
    <undo index="18" exp="area" ref3D="1" dr="$A$140:$XFD$142" dn="Z_1A52382B_3765_4E8C_903F_6B8919B7242E_.wvu.Rows" sId="3"/>
  </rrc>
  <rcc rId="51399" sId="3">
    <nc r="B111" t="inlineStr">
      <is>
        <t>Приобретение коммунальной техники для ЖКХ</t>
      </is>
    </nc>
  </rcc>
  <rcc rId="51400" sId="3" numFmtId="4">
    <nc r="C111">
      <v>8500</v>
    </nc>
  </rcc>
  <rcc rId="51401" sId="3" numFmtId="4">
    <nc r="D111">
      <v>0</v>
    </nc>
  </rcc>
  <rcc rId="51402" sId="3">
    <nc r="A111" t="inlineStr">
      <is>
        <t>A11</t>
      </is>
    </nc>
  </rcc>
  <rcc rId="51403" sId="3" numFmtId="4">
    <oc r="C113">
      <v>18612.556089999998</v>
    </oc>
    <nc r="C113">
      <v>5358.4110899999996</v>
    </nc>
  </rcc>
  <rrc rId="51404" sId="3" ref="A114:XFD114" action="insertRow">
    <undo index="10" exp="area" ref3D="1" dr="$A$141:$XFD$142" dn="Z_F85EE840_0C31_454A_8951_832C2E9E0600_.wvu.Rows" sId="3"/>
    <undo index="16" exp="area" ref3D="1" dr="$A$141:$XFD$143" dn="Z_B31C8DB7_3E78_4144_A6B5_8DE36DE63F0E_.wvu.Rows" sId="3"/>
    <undo index="26" exp="area" ref3D="1" dr="$A$146:$XFD$147" dn="Z_A54C432C_6C68_4B53_A75C_446EB3A61B2B_.wvu.Rows" sId="3"/>
    <undo index="24" exp="area" ref3D="1" dr="$A$141:$XFD$143" dn="Z_A54C432C_6C68_4B53_A75C_446EB3A61B2B_.wvu.Rows" sId="3"/>
    <undo index="2" exp="area" ref3D="1" dr="$A$141:$XFD$141" dn="Z_61528DAC_5C4C_48F4_ADE2_8A724B05A086_.wvu.Rows" sId="3"/>
    <undo index="12" exp="area" ref3D="1" dr="$A$141:$XFD$142" dn="Z_5C539BE6_C8E0_453F_AB5E_9E58094195EA_.wvu.Rows" sId="3"/>
    <undo index="38" exp="area" ref3D="1" dr="$A$146:$XFD$147" dn="Z_42584DC0_1D41_4C93_9B38_C388E7B8DAC4_.wvu.Rows" sId="3"/>
    <undo index="36" exp="area" ref3D="1" dr="$A$141:$XFD$143" dn="Z_42584DC0_1D41_4C93_9B38_C388E7B8DAC4_.wvu.Rows" sId="3"/>
    <undo index="34" exp="area" ref3D="1" dr="$A$115:$XFD$115" dn="Z_42584DC0_1D41_4C93_9B38_C388E7B8DAC4_.wvu.Rows" sId="3"/>
    <undo index="0" exp="area" ref3D="1" dr="$A$141:$XFD$142" dn="Z_3DCB9AAA_F09C_4EA6_B992_F93E466D374A_.wvu.Rows" sId="3"/>
    <undo index="18" exp="area" ref3D="1" dr="$A$141:$XFD$143" dn="Z_1A52382B_3765_4E8C_903F_6B8919B7242E_.wvu.Rows" sId="3"/>
  </rrc>
  <rcc rId="51405" sId="3" numFmtId="4">
    <nc r="C114">
      <v>6488.94</v>
    </nc>
  </rcc>
  <rcc rId="51406" sId="3" numFmtId="4">
    <nc r="D114">
      <v>0</v>
    </nc>
  </rcc>
  <rcc rId="51407" sId="3">
    <nc r="A114" t="inlineStr">
      <is>
        <t>A13</t>
      </is>
    </nc>
  </rcc>
  <rfmt sheetId="3" sqref="B116" start="0" length="2147483647">
    <dxf>
      <font>
        <sz val="18"/>
      </font>
    </dxf>
  </rfmt>
  <rfmt sheetId="3" sqref="B109" start="0" length="2147483647">
    <dxf>
      <font>
        <sz val="18"/>
      </font>
    </dxf>
  </rfmt>
  <rfmt sheetId="3" sqref="B106" start="0" length="2147483647">
    <dxf>
      <font>
        <sz val="18"/>
      </font>
    </dxf>
  </rfmt>
  <rfmt sheetId="3" sqref="B105" start="0" length="2147483647">
    <dxf>
      <font>
        <sz val="20"/>
      </font>
    </dxf>
  </rfmt>
  <rfmt sheetId="3" sqref="B105" start="0" length="2147483647">
    <dxf>
      <font>
        <sz val="18"/>
      </font>
    </dxf>
  </rfmt>
  <rfmt sheetId="3" sqref="A101:B101" start="0" length="2147483647">
    <dxf>
      <font>
        <b/>
      </font>
    </dxf>
  </rfmt>
  <rfmt sheetId="3" sqref="A101:B101" start="0" length="2147483647">
    <dxf>
      <font>
        <sz val="18"/>
      </font>
    </dxf>
  </rfmt>
  <rcc rId="51408" sId="3">
    <nc r="B114" t="inlineStr">
      <is>
        <t>Капитальный и текущий ремонт объектов водоотвения (очистных сооружений и т.д.)</t>
      </is>
    </nc>
  </rcc>
  <rrc rId="51409" sId="3" ref="A118:XFD118" action="insertRow">
    <undo index="10" exp="area" ref3D="1" dr="$A$142:$XFD$143" dn="Z_F85EE840_0C31_454A_8951_832C2E9E0600_.wvu.Rows" sId="3"/>
    <undo index="16" exp="area" ref3D="1" dr="$A$142:$XFD$144" dn="Z_B31C8DB7_3E78_4144_A6B5_8DE36DE63F0E_.wvu.Rows" sId="3"/>
    <undo index="26" exp="area" ref3D="1" dr="$A$147:$XFD$148" dn="Z_A54C432C_6C68_4B53_A75C_446EB3A61B2B_.wvu.Rows" sId="3"/>
    <undo index="24" exp="area" ref3D="1" dr="$A$142:$XFD$144" dn="Z_A54C432C_6C68_4B53_A75C_446EB3A61B2B_.wvu.Rows" sId="3"/>
    <undo index="2" exp="area" ref3D="1" dr="$A$142:$XFD$142" dn="Z_61528DAC_5C4C_48F4_ADE2_8A724B05A086_.wvu.Rows" sId="3"/>
    <undo index="12" exp="area" ref3D="1" dr="$A$142:$XFD$143" dn="Z_5C539BE6_C8E0_453F_AB5E_9E58094195EA_.wvu.Rows" sId="3"/>
    <undo index="38" exp="area" ref3D="1" dr="$A$147:$XFD$148" dn="Z_42584DC0_1D41_4C93_9B38_C388E7B8DAC4_.wvu.Rows" sId="3"/>
    <undo index="36" exp="area" ref3D="1" dr="$A$142:$XFD$144" dn="Z_42584DC0_1D41_4C93_9B38_C388E7B8DAC4_.wvu.Rows" sId="3"/>
    <undo index="0" exp="area" ref3D="1" dr="$A$142:$XFD$143" dn="Z_3DCB9AAA_F09C_4EA6_B992_F93E466D374A_.wvu.Rows" sId="3"/>
    <undo index="18" exp="area" ref3D="1" dr="$A$142:$XFD$144" dn="Z_1A52382B_3765_4E8C_903F_6B8919B7242E_.wvu.Rows" sId="3"/>
  </rrc>
  <rcc rId="51410" sId="3">
    <nc r="B118" t="inlineStr">
      <is>
        <t>Уличное освещение</t>
      </is>
    </nc>
  </rcc>
  <rcc rId="51411" sId="3" numFmtId="4">
    <nc r="C118">
      <v>7401.4</v>
    </nc>
  </rcc>
  <rcc rId="51412" sId="3" numFmtId="4">
    <nc r="D118">
      <v>2273.7384000000002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район!$A$1:$G$153</formula>
    <oldFormula>район!$A$1:$G$153</oldFormula>
  </rdn>
  <rdn rId="0" localSheetId="3" customView="1" name="Z_61528DAC_5C4C_48F4_ADE2_8A724B05A086_.wvu.Rows" hidden="1" oldHidden="1">
    <formula>район!$70:$70,район!$143:$143</formula>
    <oldFormula>район!$70:$70,район!$143:$143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03.xml><?xml version="1.0" encoding="utf-8"?>
<revisions xmlns="http://schemas.openxmlformats.org/spreadsheetml/2006/main" xmlns:r="http://schemas.openxmlformats.org/officeDocument/2006/relationships">
  <rcc rId="52791" sId="3">
    <oc r="C140">
      <f>SUM(C141:C154)</f>
    </oc>
    <nc r="C140">
      <f>SUM(C141+C145+C150+C152+C153+C154)</f>
    </nc>
  </rcc>
  <rcc rId="52792" sId="3">
    <oc r="C156">
      <f>SUM(C157:C163)</f>
    </oc>
    <nc r="C156">
      <f>SUM(C157+C163)</f>
    </nc>
  </rcc>
  <rcc rId="52793" sId="3">
    <oc r="D156">
      <f>SUM(D157:D163)</f>
    </oc>
    <nc r="D156">
      <f>SUM(D157+D163)</f>
    </nc>
  </rcc>
  <rcc rId="52794" sId="3">
    <oc r="F156">
      <f>SUM(F157:F163)</f>
    </oc>
    <nc r="F156">
      <f>SUM(F157+F163)</f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район!$A$1:$G$184</formula>
    <oldFormula>район!$A$1:$G$184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03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район!$A$1:$G$185</formula>
    <oldFormula>район!$A$1:$G$185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1.xml><?xml version="1.0" encoding="utf-8"?>
<revisions xmlns="http://schemas.openxmlformats.org/spreadsheetml/2006/main" xmlns:r="http://schemas.openxmlformats.org/officeDocument/2006/relationships">
  <ris rId="51799" sheetId="25" name="[Анализ исполнения бюджета Моргаушского  округа на 01.06.2023.xlsx]Лист6" sheetPosition="24"/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район!$A$1:$G$167</formula>
    <oldFormula>район!$A$1:$G$167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11.xml><?xml version="1.0" encoding="utf-8"?>
<revisions xmlns="http://schemas.openxmlformats.org/spreadsheetml/2006/main" xmlns:r="http://schemas.openxmlformats.org/officeDocument/2006/relationships">
  <rcc rId="53135" sId="3">
    <oc r="D80" t="inlineStr">
      <is>
        <t>исполнено на 01.06.2023 г.</t>
      </is>
    </oc>
    <nc r="D80" t="inlineStr">
      <is>
        <t>исполнено на 01.07.2023 г.</t>
      </is>
    </nc>
  </rcc>
  <rcc rId="53136" sId="3">
    <oc r="F80" t="inlineStr">
      <is>
        <t>исполнено на 01.06.2022г.</t>
      </is>
    </oc>
    <nc r="F80" t="inlineStr">
      <is>
        <t>исполнено на 01.07.2022г.</t>
      </is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район!$A$1:$G$184</formula>
    <oldFormula>район!$A$1:$G$184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11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район!$A$1:$G$163</formula>
    <oldFormula>район!$A$1:$G$163</oldFormula>
  </rdn>
  <rdn rId="0" localSheetId="3" customView="1" name="Z_61528DAC_5C4C_48F4_ADE2_8A724B05A086_.wvu.Rows" hidden="1" oldHidden="1">
    <formula>район!$70:$70,район!$153:$153</formula>
    <oldFormula>район!$70:$70,район!$153:$153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111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район!$A$1:$G$150</formula>
    <oldFormula>район!$A$1:$G$150</oldFormula>
  </rdn>
  <rdn rId="0" localSheetId="3" customView="1" name="Z_61528DAC_5C4C_48F4_ADE2_8A724B05A086_.wvu.Rows" hidden="1" oldHidden="1">
    <formula>район!$70:$70,район!$140:$140</formula>
    <oldFormula>район!$70:$70,район!$140:$140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1111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район!$A$1:$G$150</formula>
    <oldFormula>район!$A$1:$G$150</oldFormula>
  </rdn>
  <rdn rId="0" localSheetId="3" customView="1" name="Z_61528DAC_5C4C_48F4_ADE2_8A724B05A086_.wvu.Rows" hidden="1" oldHidden="1">
    <formula>район!$70:$70,район!$140:$140</formula>
    <oldFormula>район!$70:$70,район!$140:$140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1112.xml><?xml version="1.0" encoding="utf-8"?>
<revisions xmlns="http://schemas.openxmlformats.org/spreadsheetml/2006/main" xmlns:r="http://schemas.openxmlformats.org/officeDocument/2006/relationships">
  <rcc rId="51333" sId="3">
    <oc r="D97">
      <f>SUM(D98:D104)</f>
    </oc>
    <nc r="D97">
      <f>SUM(D98+D99+D100+D101+D104)</f>
    </nc>
  </rcc>
  <rcc rId="51334" sId="3">
    <oc r="D105">
      <f>SUM(D106:D114)</f>
    </oc>
    <nc r="D105">
      <f>SUM(D106+D109+D114+D118)</f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район!$A$1:$G$150</formula>
    <oldFormula>район!$A$1:$G$150</oldFormula>
  </rdn>
  <rdn rId="0" localSheetId="3" customView="1" name="Z_61528DAC_5C4C_48F4_ADE2_8A724B05A086_.wvu.Rows" hidden="1" oldHidden="1">
    <formula>район!$70:$70,район!$140:$140</formula>
    <oldFormula>район!$70:$70,район!$140:$140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2.xml><?xml version="1.0" encoding="utf-8"?>
<revisions xmlns="http://schemas.openxmlformats.org/spreadsheetml/2006/main" xmlns:r="http://schemas.openxmlformats.org/officeDocument/2006/relationships">
  <rcc rId="55405" sId="3">
    <nc r="A172" t="inlineStr">
      <is>
        <t>Ц41</t>
      </is>
    </nc>
  </rcc>
  <rcc rId="55406" sId="3">
    <nc r="A173" t="inlineStr">
      <is>
        <t>Ц41</t>
      </is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район!$A$1:$G$201</formula>
    <oldFormula>район!$A$1:$G$201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21.xml><?xml version="1.0" encoding="utf-8"?>
<revisions xmlns="http://schemas.openxmlformats.org/spreadsheetml/2006/main" xmlns:r="http://schemas.openxmlformats.org/officeDocument/2006/relationships">
  <rfmt sheetId="3" sqref="C106" start="0" length="2147483647">
    <dxf>
      <font>
        <b/>
      </font>
    </dxf>
  </rfmt>
  <rfmt sheetId="3" sqref="D106" start="0" length="2147483647">
    <dxf>
      <font>
        <b/>
      </font>
    </dxf>
  </rfmt>
  <rfmt sheetId="3" sqref="F106" start="0" length="2147483647">
    <dxf>
      <font>
        <b/>
      </font>
    </dxf>
  </rfmt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район!$A$1:$G$194</formula>
    <oldFormula>район!$A$1:$G$194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211.xml><?xml version="1.0" encoding="utf-8"?>
<revisions xmlns="http://schemas.openxmlformats.org/spreadsheetml/2006/main" xmlns:r="http://schemas.openxmlformats.org/officeDocument/2006/relationships">
  <rcc rId="49699" sId="3" numFmtId="4">
    <oc r="F7">
      <v>31944.943910000002</v>
    </oc>
    <nc r="F7">
      <v>41063.938099999999</v>
    </nc>
  </rcc>
  <rcc rId="49700" sId="3" numFmtId="4">
    <oc r="F9">
      <v>2064.5104099999999</v>
    </oc>
    <nc r="F9">
      <v>2634.3838700000001</v>
    </nc>
  </rcc>
  <rcc rId="49701" sId="3" numFmtId="4">
    <oc r="F10">
      <v>13.228870000000001</v>
    </oc>
    <nc r="F10">
      <v>18.095420000000001</v>
    </nc>
  </rcc>
  <rcc rId="49702" sId="3" numFmtId="4">
    <oc r="F11">
      <v>2498.02351</v>
    </oc>
    <nc r="F11">
      <v>3126.2687900000001</v>
    </nc>
  </rcc>
  <rcc rId="49703" sId="3" numFmtId="4">
    <oc r="F12">
      <v>-276.98036999999999</v>
    </oc>
    <nc r="F12">
      <v>-381.39436999999998</v>
    </nc>
  </rcc>
  <rcc rId="49704" sId="3" numFmtId="4">
    <oc r="F14">
      <v>2703.9421499999999</v>
    </oc>
    <nc r="F14">
      <v>6470.9753099999998</v>
    </nc>
  </rcc>
  <rcc rId="49705" sId="3" numFmtId="4">
    <oc r="F15">
      <v>0.29969000000000001</v>
    </oc>
    <nc r="F15">
      <v>-3.4452500000000001</v>
    </nc>
  </rcc>
  <rcc rId="49706" sId="3" numFmtId="4">
    <oc r="F16">
      <v>1313.1139000000001</v>
    </oc>
    <nc r="F16">
      <v>1457.3998999999999</v>
    </nc>
  </rcc>
  <rcc rId="49707" sId="3" numFmtId="4">
    <oc r="F17">
      <v>944.40074000000004</v>
    </oc>
    <nc r="F17">
      <v>1139.7031899999999</v>
    </nc>
  </rcc>
  <rcc rId="49708" sId="3" numFmtId="4">
    <oc r="F19">
      <v>523.12360999999999</v>
    </oc>
    <nc r="F19">
      <v>581.36598000000004</v>
    </nc>
  </rcc>
  <rcc rId="49709" sId="3" numFmtId="4">
    <oc r="F21">
      <v>203.47613000000001</v>
    </oc>
    <nc r="F21">
      <v>266.38959999999997</v>
    </nc>
  </rcc>
  <rcc rId="49710" sId="3" numFmtId="4">
    <oc r="F22">
      <v>1618.1253099999999</v>
    </oc>
    <nc r="F22">
      <v>2381.9912199999999</v>
    </nc>
  </rcc>
  <rcc rId="49711" sId="3" numFmtId="4">
    <oc r="F26">
      <v>602.54841999999996</v>
    </oc>
    <nc r="F26">
      <v>812.05891999999994</v>
    </nc>
  </rcc>
  <rcc rId="49712" sId="3" numFmtId="4">
    <oc r="F27">
      <v>16.71</v>
    </oc>
    <nc r="F27">
      <v>22.01</v>
    </nc>
  </rcc>
  <rcc rId="49713" sId="3" numFmtId="4">
    <oc r="F31">
      <v>0.36364999999999997</v>
    </oc>
    <nc r="F31">
      <v>3.65E-3</v>
    </nc>
  </rcc>
  <rcc rId="49714" sId="3" numFmtId="4">
    <oc r="F38">
      <v>2163.4771799999999</v>
    </oc>
    <nc r="F38">
      <v>3354.8548599999999</v>
    </nc>
  </rcc>
  <rcc rId="49715" sId="3" numFmtId="4">
    <oc r="F39">
      <v>425.40550999999999</v>
    </oc>
    <nc r="F39">
      <v>811.11186999999995</v>
    </nc>
  </rcc>
  <rcc rId="49716" sId="3" numFmtId="4">
    <oc r="F40">
      <v>101.02974</v>
    </oc>
    <nc r="F40">
      <v>176.88935000000001</v>
    </nc>
  </rcc>
  <rcc rId="49717" sId="3" numFmtId="4">
    <oc r="F44">
      <v>113.43527</v>
    </oc>
    <nc r="F44">
      <v>164.12064000000001</v>
    </nc>
  </rcc>
  <rcc rId="49718" sId="3" numFmtId="4">
    <oc r="F46">
      <v>317.70154000000002</v>
    </oc>
    <nc r="F46">
      <v>457.53095000000002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район!$A$1:$G$134</formula>
    <oldFormula>район!$A$1:$G$134</oldFormula>
  </rdn>
  <rdn rId="0" localSheetId="3" customView="1" name="Z_61528DAC_5C4C_48F4_ADE2_8A724B05A086_.wvu.Rows" hidden="1" oldHidden="1">
    <formula>район!$124:$124</formula>
    <oldFormula>район!$124:$124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212.xml><?xml version="1.0" encoding="utf-8"?>
<revisions xmlns="http://schemas.openxmlformats.org/spreadsheetml/2006/main" xmlns:r="http://schemas.openxmlformats.org/officeDocument/2006/relationships">
  <rfmt sheetId="3" sqref="C81:D81">
    <dxf>
      <numFmt numFmtId="186" formatCode="#,##0.0000"/>
    </dxf>
  </rfmt>
  <rfmt sheetId="3" sqref="C81:D81">
    <dxf>
      <numFmt numFmtId="187" formatCode="#,##0.000"/>
    </dxf>
  </rfmt>
  <rfmt sheetId="3" sqref="C81:D81">
    <dxf>
      <numFmt numFmtId="4" formatCode="#,##0.00"/>
    </dxf>
  </rfmt>
  <rfmt sheetId="3" sqref="C81:D81">
    <dxf>
      <numFmt numFmtId="167" formatCode="#,##0.0"/>
    </dxf>
  </rfmt>
  <rfmt sheetId="3" sqref="C89:D89">
    <dxf>
      <numFmt numFmtId="186" formatCode="#,##0.0000"/>
    </dxf>
  </rfmt>
  <rfmt sheetId="3" sqref="C89:D89">
    <dxf>
      <numFmt numFmtId="187" formatCode="#,##0.000"/>
    </dxf>
  </rfmt>
  <rfmt sheetId="3" sqref="C89:D89">
    <dxf>
      <numFmt numFmtId="4" formatCode="#,##0.00"/>
    </dxf>
  </rfmt>
  <rfmt sheetId="3" sqref="C89:D89">
    <dxf>
      <numFmt numFmtId="167" formatCode="#,##0.0"/>
    </dxf>
  </rfmt>
  <rfmt sheetId="3" sqref="C91:D91">
    <dxf>
      <numFmt numFmtId="186" formatCode="#,##0.0000"/>
    </dxf>
  </rfmt>
  <rfmt sheetId="3" sqref="C91:D91">
    <dxf>
      <numFmt numFmtId="187" formatCode="#,##0.000"/>
    </dxf>
  </rfmt>
  <rfmt sheetId="3" sqref="C91:D91">
    <dxf>
      <numFmt numFmtId="4" formatCode="#,##0.00"/>
    </dxf>
  </rfmt>
  <rfmt sheetId="3" sqref="C91:D91">
    <dxf>
      <numFmt numFmtId="167" formatCode="#,##0.0"/>
    </dxf>
  </rfmt>
  <rfmt sheetId="3" sqref="C96:D96">
    <dxf>
      <numFmt numFmtId="186" formatCode="#,##0.0000"/>
    </dxf>
  </rfmt>
  <rfmt sheetId="3" sqref="C96:D96">
    <dxf>
      <numFmt numFmtId="187" formatCode="#,##0.000"/>
    </dxf>
  </rfmt>
  <rfmt sheetId="3" sqref="C96:D96">
    <dxf>
      <numFmt numFmtId="4" formatCode="#,##0.00"/>
    </dxf>
  </rfmt>
  <rfmt sheetId="3" sqref="C96:D96">
    <dxf>
      <numFmt numFmtId="167" formatCode="#,##0.0"/>
    </dxf>
  </rfmt>
  <rfmt sheetId="3" sqref="C116:D116">
    <dxf>
      <numFmt numFmtId="186" formatCode="#,##0.0000"/>
    </dxf>
  </rfmt>
  <rfmt sheetId="3" sqref="C116:D116">
    <dxf>
      <numFmt numFmtId="187" formatCode="#,##0.000"/>
    </dxf>
  </rfmt>
  <rfmt sheetId="3" sqref="C116:D116">
    <dxf>
      <numFmt numFmtId="4" formatCode="#,##0.00"/>
    </dxf>
  </rfmt>
  <rfmt sheetId="3" sqref="C116:D116">
    <dxf>
      <numFmt numFmtId="167" formatCode="#,##0.0"/>
    </dxf>
  </rfmt>
  <rfmt sheetId="3" sqref="C183:D183">
    <dxf>
      <numFmt numFmtId="186" formatCode="#,##0.0000"/>
    </dxf>
  </rfmt>
  <rfmt sheetId="3" sqref="C183:D183">
    <dxf>
      <numFmt numFmtId="187" formatCode="#,##0.000"/>
    </dxf>
  </rfmt>
  <rfmt sheetId="3" sqref="C183:D183">
    <dxf>
      <numFmt numFmtId="4" formatCode="#,##0.00"/>
    </dxf>
  </rfmt>
  <rfmt sheetId="3" sqref="C183:D183">
    <dxf>
      <numFmt numFmtId="167" formatCode="#,##0.0"/>
    </dxf>
  </rfmt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район!$A$1:$G$186</formula>
    <oldFormula>район!$A$1:$G$186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22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район!$A$1:$G$184</formula>
    <oldFormula>район!$A$1:$G$184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22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район!$A$1:$G$185</formula>
    <oldFormula>район!$A$1:$G$185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2211.xml><?xml version="1.0" encoding="utf-8"?>
<revisions xmlns="http://schemas.openxmlformats.org/spreadsheetml/2006/main" xmlns:r="http://schemas.openxmlformats.org/officeDocument/2006/relationships">
  <rrc rId="51551" sId="3" ref="A108:XFD108" action="deleteRow">
    <undo index="2" exp="area" ref3D="1" dr="$A$154:$XFD$154" dn="Z_61528DAC_5C4C_48F4_ADE2_8A724B05A086_.wvu.Rows" sId="3"/>
    <undo index="10" exp="area" ref3D="1" dr="$A$154:$XFD$155" dn="Z_F85EE840_0C31_454A_8951_832C2E9E0600_.wvu.Rows" sId="3"/>
    <undo index="16" exp="area" ref3D="1" dr="$A$154:$XFD$156" dn="Z_B31C8DB7_3E78_4144_A6B5_8DE36DE63F0E_.wvu.Rows" sId="3"/>
    <undo index="26" exp="area" ref3D="1" dr="$A$159:$XFD$160" dn="Z_A54C432C_6C68_4B53_A75C_446EB3A61B2B_.wvu.Rows" sId="3"/>
    <undo index="24" exp="area" ref3D="1" dr="$A$154:$XFD$156" dn="Z_A54C432C_6C68_4B53_A75C_446EB3A61B2B_.wvu.Rows" sId="3"/>
    <undo index="12" exp="area" ref3D="1" dr="$A$154:$XFD$155" dn="Z_5C539BE6_C8E0_453F_AB5E_9E58094195EA_.wvu.Rows" sId="3"/>
    <undo index="38" exp="area" ref3D="1" dr="$A$159:$XFD$160" dn="Z_42584DC0_1D41_4C93_9B38_C388E7B8DAC4_.wvu.Rows" sId="3"/>
    <undo index="36" exp="area" ref3D="1" dr="$A$154:$XFD$156" dn="Z_42584DC0_1D41_4C93_9B38_C388E7B8DAC4_.wvu.Rows" sId="3"/>
    <undo index="34" exp="area" ref3D="1" dr="$A$124:$XFD$124" dn="Z_42584DC0_1D41_4C93_9B38_C388E7B8DAC4_.wvu.Rows" sId="3"/>
    <undo index="0" exp="area" ref3D="1" dr="$A$154:$XFD$155" dn="Z_3DCB9AAA_F09C_4EA6_B992_F93E466D374A_.wvu.Rows" sId="3"/>
    <undo index="18" exp="area" ref3D="1" dr="$A$154:$XFD$156" dn="Z_1A52382B_3765_4E8C_903F_6B8919B7242E_.wvu.Rows" sId="3"/>
    <rfmt sheetId="3" xfDxf="1" s="1" sqref="A108:XFD10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2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relativeIndent="0" justifyLastLine="0" shrinkToFit="0" mergeCell="0" readingOrder="0"/>
        <border diagonalUp="0" diagonalDown="0" outline="0">
          <left/>
          <right/>
          <top/>
          <bottom/>
        </border>
        <protection locked="1" hidden="0"/>
      </dxf>
    </rfmt>
    <rfmt sheetId="3" sqref="A108" start="0" length="0">
      <dxf>
        <font>
          <i/>
          <sz val="16"/>
          <name val="Times New Roman"/>
          <scheme val="none"/>
        </font>
        <numFmt numFmtId="30" formatCode="@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B108" start="0" length="0">
      <dxf>
        <font>
          <i/>
          <sz val="14"/>
          <color auto="1"/>
          <name val="Times New Roman"/>
          <scheme val="none"/>
        </font>
        <fill>
          <patternFill patternType="solid">
            <bgColor indexed="9"/>
          </patternFill>
        </fill>
        <alignment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3" s="1" sqref="C108" start="0" length="0">
      <dxf>
        <font>
          <sz val="20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D108" start="0" length="0">
      <dxf>
        <font>
          <sz val="20"/>
          <name val="Times New Roman"/>
          <scheme val="none"/>
        </font>
        <numFmt numFmtId="167" formatCode="#,##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108" start="0" length="0">
      <dxf>
        <font>
          <i/>
          <sz val="20"/>
          <color auto="1"/>
          <name val="Times New Roman"/>
          <scheme val="none"/>
        </font>
        <numFmt numFmtId="167" formatCode="#,##0.0"/>
        <alignment horizontal="right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F108" start="0" length="0">
      <dxf>
        <font>
          <sz val="20"/>
          <name val="Times New Roman"/>
          <scheme val="none"/>
        </font>
        <numFmt numFmtId="167" formatCode="#,##0.0"/>
        <alignment horizontal="right" vertical="center" readingOrder="0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G108" start="0" length="0">
      <dxf>
        <font>
          <i/>
          <sz val="20"/>
          <color auto="1"/>
          <name val="Times New Roman"/>
          <scheme val="none"/>
        </font>
        <numFmt numFmtId="167" formatCode="#,##0.0"/>
        <alignment horizontal="right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</rr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район!$A$1:$G$163</formula>
    <oldFormula>район!$A$1:$G$163</oldFormula>
  </rdn>
  <rdn rId="0" localSheetId="3" customView="1" name="Z_61528DAC_5C4C_48F4_ADE2_8A724B05A086_.wvu.Rows" hidden="1" oldHidden="1">
    <formula>район!$70:$70,район!$153:$153</formula>
    <oldFormula>район!$70:$70,район!$153:$153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23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район!$A$1:$G$186</formula>
    <oldFormula>район!$A$1:$G$186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23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район!$A$1:$G$184</formula>
    <oldFormula>район!$A$1:$G$184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3.xml><?xml version="1.0" encoding="utf-8"?>
<revisions xmlns="http://schemas.openxmlformats.org/spreadsheetml/2006/main" xmlns:r="http://schemas.openxmlformats.org/officeDocument/2006/relationships">
  <rcc rId="55599" sId="3">
    <oc r="A159" t="inlineStr">
      <is>
        <t>Ц71</t>
      </is>
    </oc>
    <nc r="A159" t="inlineStr">
      <is>
        <t>Ч2</t>
      </is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район!$A$1:$G$204</formula>
    <oldFormula>район!$A$1:$G$204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31.xml><?xml version="1.0" encoding="utf-8"?>
<revisions xmlns="http://schemas.openxmlformats.org/spreadsheetml/2006/main" xmlns:r="http://schemas.openxmlformats.org/officeDocument/2006/relationships">
  <rrc rId="55436" sId="3" ref="A163:XFD163" action="insertRow">
    <undo index="16" exp="area" ref3D="1" dr="$A$192:$XFD$193" dn="Z_B31C8DB7_3E78_4144_A6B5_8DE36DE63F0E_.wvu.Rows" sId="3"/>
    <undo index="26" exp="area" ref3D="1" dr="$A$196:$XFD$197" dn="Z_A54C432C_6C68_4B53_A75C_446EB3A61B2B_.wvu.Rows" sId="3"/>
    <undo index="24" exp="area" ref3D="1" dr="$A$192:$XFD$193" dn="Z_A54C432C_6C68_4B53_A75C_446EB3A61B2B_.wvu.Rows" sId="3"/>
    <undo index="12" exp="area" ref3D="1" dr="$A$192:$XFD$192" dn="Z_5C539BE6_C8E0_453F_AB5E_9E58094195EA_.wvu.Rows" sId="3"/>
    <undo index="38" exp="area" ref3D="1" dr="$A$196:$XFD$197" dn="Z_42584DC0_1D41_4C93_9B38_C388E7B8DAC4_.wvu.Rows" sId="3"/>
    <undo index="36" exp="area" ref3D="1" dr="$A$192:$XFD$193" dn="Z_42584DC0_1D41_4C93_9B38_C388E7B8DAC4_.wvu.Rows" sId="3"/>
    <undo index="0" exp="area" ref3D="1" dr="$A$192:$XFD$192" dn="Z_3DCB9AAA_F09C_4EA6_B992_F93E466D374A_.wvu.Rows" sId="3"/>
    <undo index="18" exp="area" ref3D="1" dr="$A$192:$XFD$193" dn="Z_1A52382B_3765_4E8C_903F_6B8919B7242E_.wvu.Rows" sId="3"/>
  </rrc>
  <rrc rId="55437" sId="3" ref="A163:XFD163" action="insertRow">
    <undo index="16" exp="area" ref3D="1" dr="$A$193:$XFD$194" dn="Z_B31C8DB7_3E78_4144_A6B5_8DE36DE63F0E_.wvu.Rows" sId="3"/>
    <undo index="26" exp="area" ref3D="1" dr="$A$197:$XFD$198" dn="Z_A54C432C_6C68_4B53_A75C_446EB3A61B2B_.wvu.Rows" sId="3"/>
    <undo index="24" exp="area" ref3D="1" dr="$A$193:$XFD$194" dn="Z_A54C432C_6C68_4B53_A75C_446EB3A61B2B_.wvu.Rows" sId="3"/>
    <undo index="12" exp="area" ref3D="1" dr="$A$193:$XFD$193" dn="Z_5C539BE6_C8E0_453F_AB5E_9E58094195EA_.wvu.Rows" sId="3"/>
    <undo index="38" exp="area" ref3D="1" dr="$A$197:$XFD$198" dn="Z_42584DC0_1D41_4C93_9B38_C388E7B8DAC4_.wvu.Rows" sId="3"/>
    <undo index="36" exp="area" ref3D="1" dr="$A$193:$XFD$194" dn="Z_42584DC0_1D41_4C93_9B38_C388E7B8DAC4_.wvu.Rows" sId="3"/>
    <undo index="0" exp="area" ref3D="1" dr="$A$193:$XFD$193" dn="Z_3DCB9AAA_F09C_4EA6_B992_F93E466D374A_.wvu.Rows" sId="3"/>
    <undo index="18" exp="area" ref3D="1" dr="$A$193:$XFD$194" dn="Z_1A52382B_3765_4E8C_903F_6B8919B7242E_.wvu.Rows" sId="3"/>
  </rrc>
  <rrc rId="55438" sId="3" ref="A163:XFD163" action="insertRow">
    <undo index="16" exp="area" ref3D="1" dr="$A$194:$XFD$195" dn="Z_B31C8DB7_3E78_4144_A6B5_8DE36DE63F0E_.wvu.Rows" sId="3"/>
    <undo index="26" exp="area" ref3D="1" dr="$A$198:$XFD$199" dn="Z_A54C432C_6C68_4B53_A75C_446EB3A61B2B_.wvu.Rows" sId="3"/>
    <undo index="24" exp="area" ref3D="1" dr="$A$194:$XFD$195" dn="Z_A54C432C_6C68_4B53_A75C_446EB3A61B2B_.wvu.Rows" sId="3"/>
    <undo index="12" exp="area" ref3D="1" dr="$A$194:$XFD$194" dn="Z_5C539BE6_C8E0_453F_AB5E_9E58094195EA_.wvu.Rows" sId="3"/>
    <undo index="38" exp="area" ref3D="1" dr="$A$198:$XFD$199" dn="Z_42584DC0_1D41_4C93_9B38_C388E7B8DAC4_.wvu.Rows" sId="3"/>
    <undo index="36" exp="area" ref3D="1" dr="$A$194:$XFD$195" dn="Z_42584DC0_1D41_4C93_9B38_C388E7B8DAC4_.wvu.Rows" sId="3"/>
    <undo index="0" exp="area" ref3D="1" dr="$A$194:$XFD$194" dn="Z_3DCB9AAA_F09C_4EA6_B992_F93E466D374A_.wvu.Rows" sId="3"/>
    <undo index="18" exp="area" ref3D="1" dr="$A$194:$XFD$195" dn="Z_1A52382B_3765_4E8C_903F_6B8919B7242E_.wvu.Rows" sId="3"/>
  </rrc>
  <rcc rId="55439" sId="3" xfDxf="1" s="1" dxf="1">
    <nc r="B163" t="inlineStr">
      <is>
        <t>Обеспечение деятельности муниципальных организаций дополнительного образования</t>
      </is>
    </nc>
    <ndxf>
      <font>
        <b val="0"/>
        <i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ndxf>
  </rcc>
  <rcc rId="55440" sId="3" numFmtId="4">
    <nc r="C163">
      <v>6230.0020000000004</v>
    </nc>
  </rcc>
  <rcc rId="55441" sId="3" numFmtId="4">
    <nc r="D163">
      <v>5040.4780000000001</v>
    </nc>
  </rcc>
  <rfmt sheetId="3" sqref="B164" start="0" length="0">
    <dxf/>
  </rfmt>
  <rcc rId="55442" sId="3" xfDxf="1" s="1" dxf="1">
    <nc r="B164" t="inlineStr">
      <is>
        <t>Софинансирование расходных обязательств муниципальных образований, связанных с повышением заработной платы педагогических работников муниципальных организаций дополнительного образования детей в соответствии с Указом Президента Российской Федерации от 1 июня 2012 года № 761 "О Национальной стратегии действий в интересах детей на 2012-2017 годы"</t>
      </is>
    </nc>
    <ndxf>
      <font>
        <b val="0"/>
        <i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ndxf>
  </rcc>
  <rcc rId="55443" sId="3" numFmtId="4">
    <nc r="C164">
      <v>2860.2159999999999</v>
    </nc>
  </rcc>
  <rcc rId="55444" sId="3" numFmtId="4">
    <nc r="D164">
      <v>1087.2159999999999</v>
    </nc>
  </rcc>
  <rcc rId="55445" sId="3">
    <nc r="A162" t="inlineStr">
      <is>
        <t>Ц71</t>
      </is>
    </nc>
  </rcc>
  <rcc rId="55446" sId="3">
    <nc r="A163" t="inlineStr">
      <is>
        <t>Ц71</t>
      </is>
    </nc>
  </rcc>
  <rcc rId="55447" sId="3">
    <nc r="A164" t="inlineStr">
      <is>
        <t>Ц71</t>
      </is>
    </nc>
  </rcc>
  <rfmt sheetId="3" sqref="A162:A164" start="0" length="2147483647">
    <dxf>
      <font>
        <i/>
      </font>
    </dxf>
  </rfmt>
  <rcc rId="55448" sId="3" xfDxf="1" s="1" dxf="1">
    <nc r="B165" t="inlineStr">
      <is>
        <t>Обеспечение деятельности муниципальных детско-юношеских спортивных школ</t>
      </is>
    </nc>
    <ndxf>
      <font>
        <b val="0"/>
        <i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ndxf>
  </rcc>
  <rcc rId="55449" sId="3">
    <nc r="A165" t="inlineStr">
      <is>
        <t>Ц52</t>
      </is>
    </nc>
  </rcc>
  <rcc rId="55450" sId="3" numFmtId="4">
    <nc r="C165">
      <v>8589.9079999999994</v>
    </nc>
  </rcc>
  <rcc rId="55451" sId="3" numFmtId="4">
    <nc r="D165">
      <v>4385.4859999999999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район!$A$1:$G$204</formula>
    <oldFormula>район!$A$1:$G$204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311.xml><?xml version="1.0" encoding="utf-8"?>
<revisions xmlns="http://schemas.openxmlformats.org/spreadsheetml/2006/main" xmlns:r="http://schemas.openxmlformats.org/officeDocument/2006/relationships">
  <rcc rId="51612" sId="3">
    <oc r="B103" t="inlineStr">
      <is>
        <t>Безопасные и качественные автомобильные дороги" муниципальной программы "Развитие транспортной системы "</t>
      </is>
    </oc>
    <nc r="B103" t="inlineStr">
      <is>
        <t>Безопасные и качественные автомобильные дороги" муниципальной программы "Развитие транспортной системы ":</t>
      </is>
    </nc>
  </rcc>
  <rfmt sheetId="3" sqref="B103" start="0" length="2147483647">
    <dxf>
      <font>
        <b/>
      </font>
    </dxf>
  </rfmt>
  <rfmt sheetId="3" sqref="B124" start="0" length="2147483647">
    <dxf>
      <font>
        <b/>
      </font>
    </dxf>
  </rfmt>
  <rfmt sheetId="3" sqref="B124" start="0" length="2147483647">
    <dxf>
      <font>
        <i/>
      </font>
    </dxf>
  </rfmt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район!$A$1:$G$163</formula>
    <oldFormula>район!$A$1:$G$163</oldFormula>
  </rdn>
  <rdn rId="0" localSheetId="3" customView="1" name="Z_61528DAC_5C4C_48F4_ADE2_8A724B05A086_.wvu.Rows" hidden="1" oldHidden="1">
    <formula>район!$70:$70,район!$153:$153</formula>
    <oldFormula>район!$70:$70,район!$153:$153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312.xml><?xml version="1.0" encoding="utf-8"?>
<revisions xmlns="http://schemas.openxmlformats.org/spreadsheetml/2006/main" xmlns:r="http://schemas.openxmlformats.org/officeDocument/2006/relationships">
  <rrc rId="54571" sId="3" ref="A101:XFD101" action="insertRow">
    <undo index="16" exp="area" ref3D="1" dr="$A$181:$XFD$182" dn="Z_B31C8DB7_3E78_4144_A6B5_8DE36DE63F0E_.wvu.Rows" sId="3"/>
    <undo index="26" exp="area" ref3D="1" dr="$A$185:$XFD$186" dn="Z_A54C432C_6C68_4B53_A75C_446EB3A61B2B_.wvu.Rows" sId="3"/>
    <undo index="24" exp="area" ref3D="1" dr="$A$181:$XFD$182" dn="Z_A54C432C_6C68_4B53_A75C_446EB3A61B2B_.wvu.Rows" sId="3"/>
    <undo index="12" exp="area" ref3D="1" dr="$A$181:$XFD$181" dn="Z_5C539BE6_C8E0_453F_AB5E_9E58094195EA_.wvu.Rows" sId="3"/>
    <undo index="38" exp="area" ref3D="1" dr="$A$185:$XFD$186" dn="Z_42584DC0_1D41_4C93_9B38_C388E7B8DAC4_.wvu.Rows" sId="3"/>
    <undo index="36" exp="area" ref3D="1" dr="$A$181:$XFD$182" dn="Z_42584DC0_1D41_4C93_9B38_C388E7B8DAC4_.wvu.Rows" sId="3"/>
    <undo index="34" exp="area" ref3D="1" dr="$A$133:$XFD$133" dn="Z_42584DC0_1D41_4C93_9B38_C388E7B8DAC4_.wvu.Rows" sId="3"/>
    <undo index="0" exp="area" ref3D="1" dr="$A$181:$XFD$181" dn="Z_3DCB9AAA_F09C_4EA6_B992_F93E466D374A_.wvu.Rows" sId="3"/>
    <undo index="18" exp="area" ref3D="1" dr="$A$181:$XFD$182" dn="Z_1A52382B_3765_4E8C_903F_6B8919B7242E_.wvu.Rows" sId="3"/>
  </rrc>
  <rrc rId="54572" sId="3" ref="A101:XFD101" action="insertRow">
    <undo index="16" exp="area" ref3D="1" dr="$A$182:$XFD$183" dn="Z_B31C8DB7_3E78_4144_A6B5_8DE36DE63F0E_.wvu.Rows" sId="3"/>
    <undo index="26" exp="area" ref3D="1" dr="$A$186:$XFD$187" dn="Z_A54C432C_6C68_4B53_A75C_446EB3A61B2B_.wvu.Rows" sId="3"/>
    <undo index="24" exp="area" ref3D="1" dr="$A$182:$XFD$183" dn="Z_A54C432C_6C68_4B53_A75C_446EB3A61B2B_.wvu.Rows" sId="3"/>
    <undo index="12" exp="area" ref3D="1" dr="$A$182:$XFD$182" dn="Z_5C539BE6_C8E0_453F_AB5E_9E58094195EA_.wvu.Rows" sId="3"/>
    <undo index="38" exp="area" ref3D="1" dr="$A$186:$XFD$187" dn="Z_42584DC0_1D41_4C93_9B38_C388E7B8DAC4_.wvu.Rows" sId="3"/>
    <undo index="36" exp="area" ref3D="1" dr="$A$182:$XFD$183" dn="Z_42584DC0_1D41_4C93_9B38_C388E7B8DAC4_.wvu.Rows" sId="3"/>
    <undo index="34" exp="area" ref3D="1" dr="$A$134:$XFD$134" dn="Z_42584DC0_1D41_4C93_9B38_C388E7B8DAC4_.wvu.Rows" sId="3"/>
    <undo index="0" exp="area" ref3D="1" dr="$A$182:$XFD$182" dn="Z_3DCB9AAA_F09C_4EA6_B992_F93E466D374A_.wvu.Rows" sId="3"/>
    <undo index="18" exp="area" ref3D="1" dr="$A$182:$XFD$183" dn="Z_1A52382B_3765_4E8C_903F_6B8919B7242E_.wvu.Rows" sId="3"/>
  </rrc>
  <rrc rId="54573" sId="3" ref="A101:XFD101" action="insertRow">
    <undo index="16" exp="area" ref3D="1" dr="$A$183:$XFD$184" dn="Z_B31C8DB7_3E78_4144_A6B5_8DE36DE63F0E_.wvu.Rows" sId="3"/>
    <undo index="26" exp="area" ref3D="1" dr="$A$187:$XFD$188" dn="Z_A54C432C_6C68_4B53_A75C_446EB3A61B2B_.wvu.Rows" sId="3"/>
    <undo index="24" exp="area" ref3D="1" dr="$A$183:$XFD$184" dn="Z_A54C432C_6C68_4B53_A75C_446EB3A61B2B_.wvu.Rows" sId="3"/>
    <undo index="12" exp="area" ref3D="1" dr="$A$183:$XFD$183" dn="Z_5C539BE6_C8E0_453F_AB5E_9E58094195EA_.wvu.Rows" sId="3"/>
    <undo index="38" exp="area" ref3D="1" dr="$A$187:$XFD$188" dn="Z_42584DC0_1D41_4C93_9B38_C388E7B8DAC4_.wvu.Rows" sId="3"/>
    <undo index="36" exp="area" ref3D="1" dr="$A$183:$XFD$184" dn="Z_42584DC0_1D41_4C93_9B38_C388E7B8DAC4_.wvu.Rows" sId="3"/>
    <undo index="34" exp="area" ref3D="1" dr="$A$135:$XFD$135" dn="Z_42584DC0_1D41_4C93_9B38_C388E7B8DAC4_.wvu.Rows" sId="3"/>
    <undo index="0" exp="area" ref3D="1" dr="$A$183:$XFD$183" dn="Z_3DCB9AAA_F09C_4EA6_B992_F93E466D374A_.wvu.Rows" sId="3"/>
    <undo index="18" exp="area" ref3D="1" dr="$A$183:$XFD$184" dn="Z_1A52382B_3765_4E8C_903F_6B8919B7242E_.wvu.Rows" sId="3"/>
  </rrc>
  <rcc rId="54574" sId="3" xfDxf="1" s="1" dxf="1">
    <nc r="B101" t="inlineStr">
      <is>
        <t>Реализация комплекса мероприятий по борьбе с распространением борщевика Сосновского на территории Чувашской Республики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ndxf>
  </rcc>
  <rcc rId="54575" sId="3" numFmtId="4">
    <nc r="C101">
      <v>719.35500000000002</v>
    </nc>
  </rcc>
  <rcc rId="54576" sId="3" numFmtId="4">
    <nc r="D101">
      <v>0</v>
    </nc>
  </rcc>
  <rcc rId="54577" sId="3">
    <nc r="E101">
      <f>SUM(D101/C101*100)</f>
    </nc>
  </rcc>
  <rfmt sheetId="3" xfDxf="1" s="1" sqref="B102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</rfmt>
  <rcc rId="54578" sId="3">
    <nc r="B102" t="inlineStr">
      <is>
        <t>Подготовка проектов межевания земельных участков и на проведение кадастровых работ</t>
      </is>
    </nc>
  </rcc>
  <rcc rId="54579" sId="3" numFmtId="4">
    <nc r="C102">
      <v>213.04398</v>
    </nc>
  </rcc>
  <rcc rId="54580" sId="3" numFmtId="4">
    <nc r="D102">
      <v>0</v>
    </nc>
  </rcc>
  <rcc rId="54581" sId="3">
    <nc r="E102">
      <f>SUM(D102/C102*100)</f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район!$A$1:$G$193</formula>
    <oldFormula>район!$A$1:$G$193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3121.xml><?xml version="1.0" encoding="utf-8"?>
<revisions xmlns="http://schemas.openxmlformats.org/spreadsheetml/2006/main" xmlns:r="http://schemas.openxmlformats.org/officeDocument/2006/relationships">
  <rfmt sheetId="3" sqref="B136" start="0" length="2147483647">
    <dxf>
      <font>
        <b val="0"/>
      </font>
    </dxf>
  </rfmt>
  <rcc rId="51921" sId="3">
    <nc r="B136" t="inlineStr">
      <is>
        <t>Охрана объектов растительного иживотного мира и среды их обитания</t>
      </is>
    </nc>
  </rcc>
  <rfmt sheetId="3" sqref="F136" start="0" length="2147483647">
    <dxf>
      <font>
        <b val="0"/>
      </font>
    </dxf>
  </rfmt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район!$A$1:$G$168</formula>
    <oldFormula>район!$A$1:$G$168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32.xml><?xml version="1.0" encoding="utf-8"?>
<revisions xmlns="http://schemas.openxmlformats.org/spreadsheetml/2006/main" xmlns:r="http://schemas.openxmlformats.org/officeDocument/2006/relationships">
  <rcc rId="54396" sId="3">
    <nc r="A112" t="inlineStr">
      <is>
        <t>A4</t>
      </is>
    </nc>
  </rcc>
  <rcc rId="54397" sId="3" xfDxf="1" s="1" dxf="1">
    <oc r="B112" t="inlineStr">
      <is>
        <t>Управление и распоряжение муниципальным имуществом</t>
      </is>
    </oc>
    <nc r="B112" t="inlineStr">
      <is>
        <t>Сопровождение и информационное наполнение автоматизированной информационной системы управления и распоряжения муниципальным имуществом</t>
      </is>
    </nc>
    <ndxf>
      <font>
        <b val="0"/>
        <i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ndxf>
  </rcc>
  <rcc rId="54398" sId="3">
    <nc r="A113" t="inlineStr">
      <is>
        <t>A6</t>
      </is>
    </nc>
  </rcc>
  <rcc rId="54399" sId="3" numFmtId="4">
    <oc r="D114">
      <v>0</v>
    </oc>
    <nc r="D114">
      <v>261.61290000000002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район!$A$1:$G$186</formula>
    <oldFormula>район!$A$1:$G$186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32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район!$A$1:$G$186</formula>
    <oldFormula>район!$A$1:$G$186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3211.xml><?xml version="1.0" encoding="utf-8"?>
<revisions xmlns="http://schemas.openxmlformats.org/spreadsheetml/2006/main" xmlns:r="http://schemas.openxmlformats.org/officeDocument/2006/relationships">
  <rfmt sheetId="3" sqref="D58">
    <dxf>
      <numFmt numFmtId="186" formatCode="#,##0.0000"/>
    </dxf>
  </rfmt>
  <rfmt sheetId="3" sqref="D58">
    <dxf>
      <numFmt numFmtId="187" formatCode="#,##0.000"/>
    </dxf>
  </rfmt>
  <rfmt sheetId="3" sqref="D58">
    <dxf>
      <numFmt numFmtId="4" formatCode="#,##0.00"/>
    </dxf>
  </rfmt>
  <rfmt sheetId="3" sqref="D58">
    <dxf>
      <numFmt numFmtId="167" formatCode="#,##0.0"/>
    </dxf>
  </rfmt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район!$A$1:$G$184</formula>
    <oldFormula>район!$A$1:$G$184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4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район!$A$1:$G$180</formula>
    <oldFormula>район!$A$1:$G$180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41.xml><?xml version="1.0" encoding="utf-8"?>
<revisions xmlns="http://schemas.openxmlformats.org/spreadsheetml/2006/main" xmlns:r="http://schemas.openxmlformats.org/officeDocument/2006/relationships">
  <rcc rId="52197" sId="3" xfDxf="1" s="1" dxf="1">
    <nc r="B144" t="inlineStr">
      <is>
        <t>Обеспечение деятельности муниципальных общеобразовательных организаций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ndxf>
  </rcc>
  <rfmt sheetId="3" sqref="B144" start="0" length="2147483647">
    <dxf>
      <font>
        <i/>
      </font>
    </dxf>
  </rfmt>
  <rcc rId="52198" sId="3" numFmtId="4">
    <nc r="C144">
      <v>8657.3709999999992</v>
    </nc>
  </rcc>
  <rcc rId="52199" sId="3" numFmtId="4">
    <nc r="D144">
      <v>3319.3820000000001</v>
    </nc>
  </rcc>
  <rrc rId="52200" sId="3" ref="A146:XFD146" action="insertRow">
    <undo index="16" exp="area" ref3D="1" dr="$A$171:$XFD$172" dn="Z_B31C8DB7_3E78_4144_A6B5_8DE36DE63F0E_.wvu.Rows" sId="3"/>
    <undo index="26" exp="area" ref3D="1" dr="$A$175:$XFD$176" dn="Z_A54C432C_6C68_4B53_A75C_446EB3A61B2B_.wvu.Rows" sId="3"/>
    <undo index="24" exp="area" ref3D="1" dr="$A$171:$XFD$172" dn="Z_A54C432C_6C68_4B53_A75C_446EB3A61B2B_.wvu.Rows" sId="3"/>
    <undo index="12" exp="area" ref3D="1" dr="$A$171:$XFD$171" dn="Z_5C539BE6_C8E0_453F_AB5E_9E58094195EA_.wvu.Rows" sId="3"/>
    <undo index="38" exp="area" ref3D="1" dr="$A$175:$XFD$176" dn="Z_42584DC0_1D41_4C93_9B38_C388E7B8DAC4_.wvu.Rows" sId="3"/>
    <undo index="36" exp="area" ref3D="1" dr="$A$171:$XFD$172" dn="Z_42584DC0_1D41_4C93_9B38_C388E7B8DAC4_.wvu.Rows" sId="3"/>
    <undo index="0" exp="area" ref3D="1" dr="$A$171:$XFD$171" dn="Z_3DCB9AAA_F09C_4EA6_B992_F93E466D374A_.wvu.Rows" sId="3"/>
    <undo index="18" exp="area" ref3D="1" dr="$A$171:$XFD$172" dn="Z_1A52382B_3765_4E8C_903F_6B8919B7242E_.wvu.Rows" sId="3"/>
  </rrc>
  <rcc rId="52201" sId="3" xfDxf="1" s="1" dxf="1">
    <nc r="B145" t="inlineStr">
      <is>
        <t>Организация льготного питания для отдельных категорий учащихся в муниципальных общеобразовательных организациях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ndxf>
  </rcc>
  <rfmt sheetId="3" sqref="B145" start="0" length="2147483647">
    <dxf>
      <font>
        <i/>
      </font>
    </dxf>
  </rfmt>
  <rcc rId="52202" sId="3" numFmtId="4">
    <nc r="C145">
      <v>2566.34</v>
    </nc>
  </rcc>
  <rcc rId="52203" sId="3" numFmtId="4">
    <nc r="D145">
      <v>611.80660999999998</v>
    </nc>
  </rcc>
  <rcc rId="52204" sId="3" odxf="1" dxf="1">
    <nc r="B146" t="inlineStr">
      <is>
        <t>Обеспечение безопасности участия детей в дорожном движении</t>
      </is>
    </nc>
    <odxf>
      <font>
        <i val="0"/>
        <sz val="16"/>
        <name val="Times New Roman"/>
        <scheme val="none"/>
      </font>
    </odxf>
    <ndxf>
      <font>
        <i/>
        <sz val="16"/>
        <name val="Times New Roman"/>
        <scheme val="none"/>
      </font>
    </ndxf>
  </rcc>
  <rcc rId="52205" sId="3" numFmtId="4">
    <nc r="C146">
      <v>200</v>
    </nc>
  </rcc>
  <rcc rId="52206" sId="3" numFmtId="4">
    <nc r="D146">
      <v>0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район!$A$1:$G$181</formula>
    <oldFormula>район!$A$1:$G$181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411.xml><?xml version="1.0" encoding="utf-8"?>
<revisions xmlns="http://schemas.openxmlformats.org/spreadsheetml/2006/main" xmlns:r="http://schemas.openxmlformats.org/officeDocument/2006/relationships">
  <rrc rId="52030" sId="3" ref="A140:XFD140" action="insertRow">
    <undo index="16" exp="area" ref3D="1" dr="$A$164:$XFD$165" dn="Z_B31C8DB7_3E78_4144_A6B5_8DE36DE63F0E_.wvu.Rows" sId="3"/>
    <undo index="26" exp="area" ref3D="1" dr="$A$168:$XFD$169" dn="Z_A54C432C_6C68_4B53_A75C_446EB3A61B2B_.wvu.Rows" sId="3"/>
    <undo index="24" exp="area" ref3D="1" dr="$A$164:$XFD$165" dn="Z_A54C432C_6C68_4B53_A75C_446EB3A61B2B_.wvu.Rows" sId="3"/>
    <undo index="12" exp="area" ref3D="1" dr="$A$164:$XFD$164" dn="Z_5C539BE6_C8E0_453F_AB5E_9E58094195EA_.wvu.Rows" sId="3"/>
    <undo index="38" exp="area" ref3D="1" dr="$A$168:$XFD$169" dn="Z_42584DC0_1D41_4C93_9B38_C388E7B8DAC4_.wvu.Rows" sId="3"/>
    <undo index="36" exp="area" ref3D="1" dr="$A$164:$XFD$165" dn="Z_42584DC0_1D41_4C93_9B38_C388E7B8DAC4_.wvu.Rows" sId="3"/>
    <undo index="0" exp="area" ref3D="1" dr="$A$164:$XFD$164" dn="Z_3DCB9AAA_F09C_4EA6_B992_F93E466D374A_.wvu.Rows" sId="3"/>
    <undo index="18" exp="area" ref3D="1" dr="$A$164:$XFD$165" dn="Z_1A52382B_3765_4E8C_903F_6B8919B7242E_.wvu.Rows" sId="3"/>
  </rrc>
  <rrc rId="52031" sId="3" ref="A140:XFD140" action="insertRow">
    <undo index="16" exp="area" ref3D="1" dr="$A$165:$XFD$166" dn="Z_B31C8DB7_3E78_4144_A6B5_8DE36DE63F0E_.wvu.Rows" sId="3"/>
    <undo index="26" exp="area" ref3D="1" dr="$A$169:$XFD$170" dn="Z_A54C432C_6C68_4B53_A75C_446EB3A61B2B_.wvu.Rows" sId="3"/>
    <undo index="24" exp="area" ref3D="1" dr="$A$165:$XFD$166" dn="Z_A54C432C_6C68_4B53_A75C_446EB3A61B2B_.wvu.Rows" sId="3"/>
    <undo index="12" exp="area" ref3D="1" dr="$A$165:$XFD$165" dn="Z_5C539BE6_C8E0_453F_AB5E_9E58094195EA_.wvu.Rows" sId="3"/>
    <undo index="38" exp="area" ref3D="1" dr="$A$169:$XFD$170" dn="Z_42584DC0_1D41_4C93_9B38_C388E7B8DAC4_.wvu.Rows" sId="3"/>
    <undo index="36" exp="area" ref3D="1" dr="$A$165:$XFD$166" dn="Z_42584DC0_1D41_4C93_9B38_C388E7B8DAC4_.wvu.Rows" sId="3"/>
    <undo index="0" exp="area" ref3D="1" dr="$A$165:$XFD$165" dn="Z_3DCB9AAA_F09C_4EA6_B992_F93E466D374A_.wvu.Rows" sId="3"/>
    <undo index="18" exp="area" ref3D="1" dr="$A$165:$XFD$166" dn="Z_1A52382B_3765_4E8C_903F_6B8919B7242E_.wvu.Rows" sId="3"/>
  </rrc>
  <rcc rId="52032" sId="3" xfDxf="1" s="1" dxf="1">
    <nc r="B140" t="inlineStr">
      <is>
        <t>Обеспечение деятельности детских дошкольных образовательных организаций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ndxf>
  </rcc>
  <rfmt sheetId="3" sqref="B140" start="0" length="2147483647">
    <dxf>
      <font>
        <i/>
      </font>
    </dxf>
  </rfmt>
  <rrc rId="52033" sId="3" ref="A142:XFD142" action="insertRow">
    <undo index="16" exp="area" ref3D="1" dr="$A$166:$XFD$167" dn="Z_B31C8DB7_3E78_4144_A6B5_8DE36DE63F0E_.wvu.Rows" sId="3"/>
    <undo index="26" exp="area" ref3D="1" dr="$A$170:$XFD$171" dn="Z_A54C432C_6C68_4B53_A75C_446EB3A61B2B_.wvu.Rows" sId="3"/>
    <undo index="24" exp="area" ref3D="1" dr="$A$166:$XFD$167" dn="Z_A54C432C_6C68_4B53_A75C_446EB3A61B2B_.wvu.Rows" sId="3"/>
    <undo index="12" exp="area" ref3D="1" dr="$A$166:$XFD$166" dn="Z_5C539BE6_C8E0_453F_AB5E_9E58094195EA_.wvu.Rows" sId="3"/>
    <undo index="38" exp="area" ref3D="1" dr="$A$170:$XFD$171" dn="Z_42584DC0_1D41_4C93_9B38_C388E7B8DAC4_.wvu.Rows" sId="3"/>
    <undo index="36" exp="area" ref3D="1" dr="$A$166:$XFD$167" dn="Z_42584DC0_1D41_4C93_9B38_C388E7B8DAC4_.wvu.Rows" sId="3"/>
    <undo index="0" exp="area" ref3D="1" dr="$A$166:$XFD$166" dn="Z_3DCB9AAA_F09C_4EA6_B992_F93E466D374A_.wvu.Rows" sId="3"/>
    <undo index="18" exp="area" ref3D="1" dr="$A$166:$XFD$167" dn="Z_1A52382B_3765_4E8C_903F_6B8919B7242E_.wvu.Rows" sId="3"/>
  </rrc>
  <rcc rId="52034" sId="3" xfDxf="1" s="1" dxf="1">
    <nc r="B141" t="inlineStr">
      <is>
        <t>Расходы, связанные с освобождением от платы (установлением льготного размера платы), взимаемой с родителей (законных представителей) за присмотр и уход за детьми в муниципальных дошкольных образовательных организациях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ndxf>
  </rcc>
  <rfmt sheetId="3" sqref="B141" start="0" length="2147483647">
    <dxf>
      <font>
        <i/>
      </font>
    </dxf>
  </rfmt>
  <rcc rId="52035" sId="3" xfDxf="1" s="1" dxf="1">
    <nc r="B142" t="inlineStr">
      <is>
        <t>Обеспечение безопасности участия детей в дорожном движении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ndxf>
  </rcc>
  <rfmt sheetId="3" sqref="B142" start="0" length="2147483647">
    <dxf>
      <font>
        <i/>
      </font>
    </dxf>
  </rfmt>
  <rcc rId="52036" sId="3" numFmtId="4">
    <nc r="C140">
      <v>5652.5</v>
    </nc>
  </rcc>
  <rcc rId="52037" sId="3" numFmtId="4">
    <nc r="D140">
      <v>0</v>
    </nc>
  </rcc>
  <rcc rId="52038" sId="3" numFmtId="4">
    <nc r="C141">
      <v>1463.3</v>
    </nc>
  </rcc>
  <rcc rId="52039" sId="3" numFmtId="4">
    <nc r="D141">
      <v>425.51949999999999</v>
    </nc>
  </rcc>
  <rcc rId="52040" sId="3" numFmtId="4">
    <nc r="C142">
      <v>60</v>
    </nc>
  </rcc>
  <rcc rId="52041" sId="3" numFmtId="4">
    <nc r="D142">
      <v>0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район!$A$1:$G$176</formula>
    <oldFormula>район!$A$1:$G$176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5.xml><?xml version="1.0" encoding="utf-8"?>
<revisions xmlns="http://schemas.openxmlformats.org/spreadsheetml/2006/main" xmlns:r="http://schemas.openxmlformats.org/officeDocument/2006/relationships">
  <rfmt sheetId="3" sqref="D50">
    <dxf>
      <numFmt numFmtId="187" formatCode="#,##0.000"/>
    </dxf>
  </rfmt>
  <rfmt sheetId="3" sqref="D50">
    <dxf>
      <numFmt numFmtId="186" formatCode="#,##0.0000"/>
    </dxf>
  </rfmt>
  <rfmt sheetId="3" sqref="D50">
    <dxf>
      <numFmt numFmtId="172" formatCode="#,##0.00000"/>
    </dxf>
  </rfmt>
  <rfmt sheetId="3" sqref="D50">
    <dxf>
      <numFmt numFmtId="186" formatCode="#,##0.0000"/>
    </dxf>
  </rfmt>
  <rfmt sheetId="3" sqref="D50">
    <dxf>
      <numFmt numFmtId="187" formatCode="#,##0.000"/>
    </dxf>
  </rfmt>
  <rfmt sheetId="3" sqref="D50">
    <dxf>
      <numFmt numFmtId="4" formatCode="#,##0.00"/>
    </dxf>
  </rfmt>
  <rfmt sheetId="3" sqref="D50">
    <dxf>
      <numFmt numFmtId="167" formatCode="#,##0.0"/>
    </dxf>
  </rfmt>
  <rfmt sheetId="3" sqref="D53">
    <dxf>
      <numFmt numFmtId="187" formatCode="#,##0.000"/>
    </dxf>
  </rfmt>
  <rfmt sheetId="3" sqref="D53">
    <dxf>
      <numFmt numFmtId="186" formatCode="#,##0.0000"/>
    </dxf>
  </rfmt>
  <rfmt sheetId="3" sqref="D53">
    <dxf>
      <numFmt numFmtId="172" formatCode="#,##0.00000"/>
    </dxf>
  </rfmt>
  <rfmt sheetId="3" sqref="D53">
    <dxf>
      <numFmt numFmtId="186" formatCode="#,##0.0000"/>
    </dxf>
  </rfmt>
  <rfmt sheetId="3" sqref="D53">
    <dxf>
      <numFmt numFmtId="187" formatCode="#,##0.000"/>
    </dxf>
  </rfmt>
  <rfmt sheetId="3" sqref="D53">
    <dxf>
      <numFmt numFmtId="4" formatCode="#,##0.00"/>
    </dxf>
  </rfmt>
  <rfmt sheetId="3" sqref="D53">
    <dxf>
      <numFmt numFmtId="167" formatCode="#,##0.0"/>
    </dxf>
  </rfmt>
  <rfmt sheetId="3" sqref="D58">
    <dxf>
      <numFmt numFmtId="187" formatCode="#,##0.000"/>
    </dxf>
  </rfmt>
  <rfmt sheetId="3" sqref="D58">
    <dxf>
      <numFmt numFmtId="186" formatCode="#,##0.0000"/>
    </dxf>
  </rfmt>
  <rfmt sheetId="3" sqref="D58">
    <dxf>
      <numFmt numFmtId="172" formatCode="#,##0.00000"/>
    </dxf>
  </rfmt>
  <rfmt sheetId="3" sqref="D58">
    <dxf>
      <numFmt numFmtId="179" formatCode="#,##0.000000"/>
    </dxf>
  </rfmt>
  <rfmt sheetId="3" sqref="D58">
    <dxf>
      <numFmt numFmtId="172" formatCode="#,##0.00000"/>
    </dxf>
  </rfmt>
  <rcc rId="53046" sId="3" numFmtId="4">
    <oc r="D59">
      <v>422.60899999999998</v>
    </oc>
    <nc r="D59">
      <v>422.60908999999998</v>
    </nc>
  </rcc>
  <rfmt sheetId="3" sqref="D58">
    <dxf>
      <numFmt numFmtId="186" formatCode="#,##0.0000"/>
    </dxf>
  </rfmt>
  <rfmt sheetId="3" sqref="D58">
    <dxf>
      <numFmt numFmtId="187" formatCode="#,##0.000"/>
    </dxf>
  </rfmt>
  <rfmt sheetId="3" sqref="D58">
    <dxf>
      <numFmt numFmtId="4" formatCode="#,##0.00"/>
    </dxf>
  </rfmt>
  <rfmt sheetId="3" sqref="D58">
    <dxf>
      <numFmt numFmtId="167" formatCode="#,##0.0"/>
    </dxf>
  </rfmt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район!$A$1:$G$184</formula>
    <oldFormula>район!$A$1:$G$184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5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район!$A$1:$G$184</formula>
    <oldFormula>район!$A$1:$G$184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511.xml><?xml version="1.0" encoding="utf-8"?>
<revisions xmlns="http://schemas.openxmlformats.org/spreadsheetml/2006/main" xmlns:r="http://schemas.openxmlformats.org/officeDocument/2006/relationships">
  <rcc rId="52457" sId="3" numFmtId="4">
    <oc r="D159">
      <v>0</v>
    </oc>
    <nc r="D159">
      <v>85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район!$A$1:$G$182</formula>
    <oldFormula>район!$A$1:$G$182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511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район!$A$1:$G$180</formula>
    <oldFormula>район!$A$1:$G$180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6.xml><?xml version="1.0" encoding="utf-8"?>
<revisions xmlns="http://schemas.openxmlformats.org/spreadsheetml/2006/main" xmlns:r="http://schemas.openxmlformats.org/officeDocument/2006/relationships">
  <rcc rId="53166" sId="3" numFmtId="4">
    <oc r="C83">
      <v>67721.716</v>
    </oc>
    <nc r="C83">
      <v>74005.216</v>
    </nc>
  </rcc>
  <rcc rId="53167" sId="3" numFmtId="4">
    <oc r="D83">
      <v>21265.78947</v>
    </oc>
    <nc r="D83">
      <v>26816.901610000001</v>
    </nc>
  </rcc>
  <rcc rId="53168" sId="3" numFmtId="4">
    <oc r="D85">
      <v>2751.9206899999999</v>
    </oc>
    <nc r="D85">
      <v>3290.3609799999999</v>
    </nc>
  </rcc>
  <rcc rId="53169" sId="3" numFmtId="4">
    <oc r="C86">
      <v>266.565</v>
    </oc>
    <nc r="C86">
      <v>370.565</v>
    </nc>
  </rcc>
  <rcc rId="53170" sId="3" numFmtId="4">
    <oc r="D86">
      <v>0</v>
    </oc>
    <nc r="D86">
      <v>370.565</v>
    </nc>
  </rcc>
  <rcc rId="53171" sId="3" numFmtId="4">
    <oc r="C87">
      <v>14157.88983</v>
    </oc>
    <nc r="C87">
      <v>14101.73827</v>
    </nc>
  </rcc>
  <rcc rId="53172" sId="3" numFmtId="4">
    <oc r="C88">
      <v>26916.257320000001</v>
    </oc>
    <nc r="C88">
      <v>30592.257320000001</v>
    </nc>
  </rcc>
  <rcc rId="53173" sId="3" numFmtId="4">
    <oc r="D88">
      <v>12876.22688</v>
    </oc>
    <nc r="D88">
      <v>13506.098889999999</v>
    </nc>
  </rcc>
  <rcc rId="53174" sId="3" numFmtId="4">
    <oc r="D90">
      <v>616.43592000000001</v>
    </oc>
    <nc r="D90">
      <v>838.61649</v>
    </nc>
  </rcc>
  <rcc rId="53175" sId="3" numFmtId="4">
    <oc r="D92">
      <v>463.23151000000001</v>
    </oc>
    <nc r="D92">
      <v>641.26499999999999</v>
    </nc>
  </rcc>
  <rcc rId="53176" sId="3" numFmtId="4">
    <oc r="D93">
      <v>1183.56034</v>
    </oc>
    <nc r="D93">
      <v>1490.9807800000001</v>
    </nc>
  </rcc>
  <rcc rId="53177" sId="3" numFmtId="4">
    <oc r="D94">
      <v>26.034289999999999</v>
    </oc>
    <nc r="D94">
      <v>28.734290000000001</v>
    </nc>
  </rcc>
  <rcc rId="53178" sId="3" numFmtId="4">
    <oc r="D95">
      <v>71.099999999999994</v>
    </oc>
    <nc r="D95">
      <v>78.8</v>
    </nc>
  </rcc>
  <rcc rId="53179" sId="3" numFmtId="4">
    <oc r="C101">
      <v>137591.63016</v>
    </oc>
    <nc r="C101">
      <v>137374.21103999999</v>
    </nc>
  </rcc>
  <rcc rId="53180" sId="3" numFmtId="4">
    <oc r="D101">
      <v>15865.82567</v>
    </oc>
    <nc r="D101">
      <v>21505.09636</v>
    </nc>
  </rcc>
  <rcc rId="53181" sId="3" numFmtId="4">
    <oc r="D111">
      <v>388.25400000000002</v>
    </oc>
    <nc r="D111">
      <v>799.61689999999999</v>
    </nc>
  </rcc>
  <rcc rId="53182" sId="3" numFmtId="4">
    <oc r="D117">
      <v>217.68204</v>
    </oc>
    <nc r="D117">
      <v>365.39839000000001</v>
    </nc>
  </rcc>
  <rcc rId="53183" sId="3">
    <oc r="B126" t="inlineStr">
      <is>
        <t>Капитальный и текущий ремонт объектов водоотвения (очистных сооружений и т.д.)</t>
      </is>
    </oc>
    <nc r="B126" t="inlineStr">
      <is>
        <t>Капитальный и текущий ремонт объектов водоотведения (очистных сооружений и т.д.)</t>
      </is>
    </nc>
  </rcc>
  <rcc rId="53184" sId="3" numFmtId="4">
    <oc r="C121">
      <v>151674.11326000001</v>
    </oc>
    <nc r="C121">
      <v>151183.02783000001</v>
    </nc>
  </rcc>
  <rcc rId="53185" sId="3" numFmtId="4">
    <oc r="D121">
      <v>1599.2293500000001</v>
    </oc>
    <nc r="D121">
      <v>2615.1749100000002</v>
    </nc>
  </rcc>
  <rcc rId="53186" sId="3" numFmtId="4">
    <oc r="C128">
      <v>52831.29838</v>
    </oc>
    <nc r="C128">
      <v>52243.865299999998</v>
    </nc>
  </rcc>
  <rcc rId="53187" sId="3" numFmtId="4">
    <oc r="D128">
      <v>5958.1464800000003</v>
    </oc>
    <nc r="D128">
      <v>7323.7390299999997</v>
    </nc>
  </rcc>
  <rcc rId="53188" sId="3" numFmtId="4">
    <oc r="D139">
      <v>153.9</v>
    </oc>
    <nc r="D139">
      <v>380.22674999999998</v>
    </nc>
  </rcc>
  <rcc rId="53189" sId="3" numFmtId="4">
    <oc r="C141">
      <v>127759.41955999999</v>
    </oc>
    <nc r="C141">
      <v>128521.59256</v>
    </nc>
  </rcc>
  <rcc rId="53190" sId="3" numFmtId="4">
    <oc r="D141">
      <v>50048.729140000003</v>
    </oc>
    <nc r="D141">
      <v>67464.685140000001</v>
    </nc>
  </rcc>
  <rcc rId="53191" sId="3" numFmtId="4">
    <oc r="C145">
      <v>431469.00790000003</v>
    </oc>
    <nc r="C145">
      <v>432338.14390000002</v>
    </nc>
  </rcc>
  <rcc rId="53192" sId="3" numFmtId="4">
    <oc r="D145">
      <v>172501.43943</v>
    </oc>
    <nc r="D145">
      <v>253305.97226000001</v>
    </nc>
  </rcc>
  <rcc rId="53193" sId="3" numFmtId="4">
    <oc r="C150">
      <v>25284.416000000001</v>
    </oc>
    <nc r="C150">
      <v>25560.376</v>
    </nc>
  </rcc>
  <rcc rId="53194" sId="3" numFmtId="4">
    <oc r="D150">
      <v>14195.100060000001</v>
    </oc>
    <nc r="D150">
      <v>16223.04263</v>
    </nc>
  </rcc>
  <rcc rId="53195" sId="3" numFmtId="4">
    <oc r="D152">
      <v>24.6</v>
    </oc>
    <nc r="D152">
      <v>38.6</v>
    </nc>
  </rcc>
  <rcc rId="53196" sId="3" numFmtId="4">
    <oc r="C153">
      <v>430</v>
    </oc>
    <nc r="C153">
      <v>505</v>
    </nc>
  </rcc>
  <rcc rId="53197" sId="3" numFmtId="4">
    <oc r="D153">
      <v>74.313800000000001</v>
    </oc>
    <nc r="D153">
      <v>126.2092</v>
    </nc>
  </rcc>
  <rcc rId="53198" sId="3" numFmtId="4">
    <oc r="C154">
      <v>7938.8</v>
    </oc>
    <nc r="C154">
      <v>8488.2999999999993</v>
    </nc>
  </rcc>
  <rcc rId="53199" sId="3" numFmtId="4">
    <oc r="D154">
      <v>2021.26647</v>
    </oc>
    <nc r="D154">
      <v>4272.5484800000004</v>
    </nc>
  </rcc>
  <rcc rId="53200" sId="3" numFmtId="4">
    <oc r="C157">
      <v>63427.645940000002</v>
    </oc>
    <nc r="C157">
      <v>64107.592940000002</v>
    </nc>
  </rcc>
  <rcc rId="53201" sId="3" numFmtId="4">
    <oc r="D157">
      <v>29942.85497</v>
    </oc>
    <nc r="D157">
      <v>33746.498229999997</v>
    </nc>
  </rcc>
  <rcc rId="53202" sId="3" numFmtId="4">
    <oc r="C163">
      <v>1100</v>
    </oc>
    <nc r="C163">
      <v>1420.8</v>
    </nc>
  </rcc>
  <rcc rId="53203" sId="3" numFmtId="4">
    <oc r="D163">
      <v>455.15374000000003</v>
    </oc>
    <nc r="D163">
      <v>1084.16571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район!$A$1:$G$184</formula>
    <oldFormula>район!$A$1:$G$184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6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район!$A$1:$G$184</formula>
    <oldFormula>район!$A$1:$G$184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61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район!$A$1:$G$184</formula>
    <oldFormula>район!$A$1:$G$184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7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район!$A$1:$G$184</formula>
    <oldFormula>район!$A$1:$G$184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71.xml><?xml version="1.0" encoding="utf-8"?>
<revisions xmlns="http://schemas.openxmlformats.org/spreadsheetml/2006/main" xmlns:r="http://schemas.openxmlformats.org/officeDocument/2006/relationships">
  <rcc rId="52940" sId="3">
    <oc r="A2" t="inlineStr">
      <is>
        <t xml:space="preserve">                                                                                Моргаушского муниципального округа на 01.06.2023 г.</t>
      </is>
    </oc>
    <nc r="A2" t="inlineStr">
      <is>
        <t xml:space="preserve">                                                                                Моргаушского муниципального округа на 01.07.2023 г.</t>
      </is>
    </nc>
  </rcc>
  <rcc rId="52941" sId="3">
    <oc r="D4" t="inlineStr">
      <is>
        <t>исполнено на 01.06.2023 г.</t>
      </is>
    </oc>
    <nc r="D4" t="inlineStr">
      <is>
        <t>исполнено на 01.07.2023 г.</t>
      </is>
    </nc>
  </rcc>
  <rcc rId="52942" sId="3">
    <oc r="F4" t="inlineStr">
      <is>
        <t>исполнено на 01.06.2022г.</t>
      </is>
    </oc>
    <nc r="F4" t="inlineStr">
      <is>
        <t>исполнено на 01.07.2022г.</t>
      </is>
    </nc>
  </rcc>
  <rcc rId="52943" sId="3" numFmtId="4">
    <oc r="C7">
      <v>155367.51999999999</v>
    </oc>
    <nc r="C7">
      <v>152367.51999999999</v>
    </nc>
  </rcc>
  <rcc rId="52944" sId="3" numFmtId="4">
    <oc r="D7">
      <v>44792.297910000001</v>
    </oc>
    <nc r="D7">
      <v>59056.861980000001</v>
    </nc>
  </rcc>
  <rcc rId="52945" sId="3" numFmtId="4">
    <oc r="D9">
      <v>3912.36661</v>
    </oc>
    <nc r="D9">
      <v>4722.4044599999997</v>
    </nc>
  </rcc>
  <rcc rId="52946" sId="3" numFmtId="4">
    <oc r="D10">
      <v>19.412369999999999</v>
    </oc>
    <nc r="D10">
      <v>24.546690000000002</v>
    </nc>
  </rcc>
  <rcc rId="52947" sId="3" numFmtId="4">
    <oc r="D11">
      <v>4143.6337000000003</v>
    </oc>
    <nc r="D11">
      <v>5002.9981500000004</v>
    </nc>
  </rcc>
  <rcc rId="52948" sId="3" numFmtId="4">
    <oc r="D12">
      <v>-487.46820000000002</v>
    </oc>
    <nc r="D12">
      <v>-589.21537999999998</v>
    </nc>
  </rcc>
  <rcc rId="52949" sId="3" numFmtId="4">
    <oc r="D14">
      <v>10582.513870000001</v>
    </oc>
    <nc r="D14">
      <v>10897.30702</v>
    </nc>
  </rcc>
  <rcc rId="52950" sId="3" numFmtId="4">
    <oc r="D16">
      <v>1978.3315399999999</v>
    </oc>
    <nc r="D16">
      <v>2025.5919899999999</v>
    </nc>
  </rcc>
  <rcc rId="52951" sId="3" numFmtId="4">
    <oc r="D17">
      <v>620.28696000000002</v>
    </oc>
    <nc r="D17">
      <v>618.75522999999998</v>
    </nc>
  </rcc>
  <rcc rId="52952" sId="3" numFmtId="4">
    <oc r="D19">
      <v>475.48432000000003</v>
    </oc>
    <nc r="D19">
      <v>578.08606999999995</v>
    </nc>
  </rcc>
  <rcc rId="52953" sId="3" numFmtId="4">
    <oc r="D20">
      <v>270.30149999999998</v>
    </oc>
    <nc r="D20">
      <v>418.45087000000001</v>
    </nc>
  </rcc>
  <rcc rId="52954" sId="3" numFmtId="4">
    <oc r="D21">
      <v>75.69265</v>
    </oc>
    <nc r="D21">
      <v>198.79891000000001</v>
    </nc>
  </rcc>
  <rcc rId="52955" sId="3" numFmtId="4">
    <oc r="D22">
      <v>194.60884999999999</v>
    </oc>
    <nc r="D22">
      <v>219.65196</v>
    </nc>
  </rcc>
  <rcc rId="52956" sId="3" numFmtId="4">
    <oc r="D23">
      <v>2195.60536</v>
    </oc>
    <nc r="D23">
      <v>4842.0921500000004</v>
    </nc>
  </rcc>
  <rcc rId="52957" sId="3" numFmtId="4">
    <oc r="D24">
      <v>1797.3459499999999</v>
    </oc>
    <nc r="D24">
      <v>4376.9396800000004</v>
    </nc>
  </rcc>
  <rcc rId="52958" sId="3" numFmtId="4">
    <oc r="D25">
      <v>398.25941</v>
    </oc>
    <nc r="D25">
      <v>465.15246999999999</v>
    </nc>
  </rcc>
  <rcc rId="52959" sId="3" numFmtId="4">
    <oc r="C27">
      <v>4300</v>
    </oc>
    <nc r="C27">
      <v>2300</v>
    </nc>
  </rcc>
  <rcc rId="52960" sId="3" numFmtId="4">
    <oc r="C29">
      <v>2500</v>
    </oc>
    <nc r="C29">
      <v>1500</v>
    </nc>
  </rcc>
  <rcc rId="52961" sId="3" numFmtId="4">
    <oc r="D29">
      <v>666.45734000000004</v>
    </oc>
    <nc r="D29">
      <v>926.30873999999994</v>
    </nc>
  </rcc>
  <rcc rId="52962" sId="3" numFmtId="4">
    <oc r="D30">
      <v>16.03</v>
    </oc>
    <nc r="D30">
      <v>21.28</v>
    </nc>
  </rcc>
  <rcc rId="52963" sId="3" numFmtId="4">
    <oc r="C39">
      <v>46</v>
    </oc>
    <nc r="C39">
      <v>0</v>
    </nc>
  </rcc>
  <rcc rId="52964" sId="3" numFmtId="4">
    <oc r="C41">
      <v>8000</v>
    </oc>
    <nc r="C41">
      <v>11111</v>
    </nc>
  </rcc>
  <rcc rId="52965" sId="3" numFmtId="4">
    <oc r="D41">
      <v>4296.7003599999998</v>
    </oc>
    <nc r="D41">
      <v>5791.7826999999997</v>
    </nc>
  </rcc>
  <rcc rId="52966" sId="3" numFmtId="4">
    <oc r="D42">
      <v>496.93668000000002</v>
    </oc>
    <nc r="D42">
      <v>530.78998000000001</v>
    </nc>
  </rcc>
  <rcc rId="52967" sId="3" numFmtId="4">
    <oc r="D43">
      <v>165.76478</v>
    </oc>
    <nc r="D43">
      <v>206.26721000000001</v>
    </nc>
  </rcc>
  <rcc rId="52968" sId="3" numFmtId="4">
    <oc r="C45">
      <v>100</v>
    </oc>
    <nc r="C45">
      <v>260</v>
    </nc>
  </rcc>
  <rcc rId="52969" sId="3" numFmtId="4">
    <oc r="C47">
      <v>1216</v>
    </oc>
    <nc r="C47">
      <v>1056</v>
    </nc>
  </rcc>
  <rcc rId="52970" sId="3" numFmtId="4">
    <oc r="D47">
      <v>225.11768000000001</v>
    </oc>
    <nc r="D47">
      <v>286.61630000000002</v>
    </nc>
  </rcc>
  <rcc rId="52971" sId="3" numFmtId="4">
    <oc r="D49">
      <v>310.84863000000001</v>
    </oc>
    <nc r="D49">
      <v>310.84913</v>
    </nc>
  </rcc>
  <rcc rId="52972" sId="3" numFmtId="4">
    <oc r="D51">
      <v>229.35409000000001</v>
    </oc>
    <nc r="D51">
      <v>292.84267999999997</v>
    </nc>
  </rcc>
  <rcc rId="52973" sId="3" numFmtId="4">
    <oc r="C55">
      <v>2000</v>
    </oc>
    <nc r="C55">
      <v>8000</v>
    </nc>
  </rcc>
  <rcc rId="52974" sId="3" numFmtId="4">
    <oc r="D55">
      <v>6032.4047899999996</v>
    </oc>
    <nc r="D55">
      <v>6485.0517600000003</v>
    </nc>
  </rcc>
  <rcc rId="52975" sId="3" numFmtId="4">
    <oc r="D59">
      <v>352.55622</v>
    </oc>
    <nc r="D59">
      <v>422.60899999999998</v>
    </nc>
  </rcc>
  <rcc rId="52976" sId="3" numFmtId="4">
    <oc r="D60">
      <v>69.836519999999993</v>
    </oc>
    <nc r="D60">
      <v>76.755750000000006</v>
    </nc>
  </rcc>
  <rcc rId="52977" sId="3" numFmtId="4">
    <oc r="C63">
      <v>100</v>
    </oc>
    <nc r="C63">
      <v>146</v>
    </nc>
  </rcc>
  <rcc rId="52978" sId="3" numFmtId="4">
    <oc r="D63">
      <v>313.49900000000002</v>
    </oc>
    <nc r="D63">
      <v>393.49900000000002</v>
    </nc>
  </rcc>
  <rcc rId="52979" sId="3" numFmtId="4">
    <oc r="C66">
      <v>11270.727999999999</v>
    </oc>
    <nc r="C66">
      <v>9351.6678800000009</v>
    </nc>
  </rcc>
  <rcc rId="52980" sId="3" numFmtId="4">
    <oc r="D66">
      <v>6331.1028200000001</v>
    </oc>
    <nc r="D66">
      <v>7541.0157900000004</v>
    </nc>
  </rcc>
  <rcc rId="52981" sId="3" numFmtId="4">
    <oc r="D69">
      <v>58385.599999999999</v>
    </oc>
    <nc r="D69">
      <v>74900.600000000006</v>
    </nc>
  </rcc>
  <rcc rId="52982" sId="3" numFmtId="4">
    <oc r="D71">
      <v>70148.782439999995</v>
    </oc>
    <nc r="D71">
      <v>75471.834640000001</v>
    </nc>
  </rcc>
  <rcc rId="52983" sId="3" numFmtId="4">
    <oc r="D72">
      <v>169273.05064</v>
    </oc>
    <nc r="D72">
      <v>260846.26592999999</v>
    </nc>
  </rcc>
  <rcc rId="52984" sId="3" numFmtId="4">
    <oc r="C73">
      <v>28349.721150000001</v>
    </oc>
    <nc r="C73">
      <v>31756.335340000001</v>
    </nc>
  </rcc>
  <rcc rId="52985" sId="3" numFmtId="4">
    <oc r="D73">
      <v>14368.667079999999</v>
    </oc>
    <nc r="D73">
      <v>17046.5661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район!$A$1:$G$184</formula>
    <oldFormula>район!$A$1:$G$184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71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район!$A$1:$G$184</formula>
    <oldFormula>район!$A$1:$G$184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8.xml><?xml version="1.0" encoding="utf-8"?>
<revisions xmlns="http://schemas.openxmlformats.org/spreadsheetml/2006/main" xmlns:r="http://schemas.openxmlformats.org/officeDocument/2006/relationships">
  <rfmt sheetId="3" sqref="C188:D188" start="0" length="2147483647">
    <dxf>
      <font>
        <i/>
      </font>
    </dxf>
  </rfmt>
  <rfmt sheetId="3" sqref="C178:D180" start="0" length="2147483647">
    <dxf>
      <font>
        <i/>
      </font>
    </dxf>
  </rfmt>
  <rfmt sheetId="3" sqref="C169:D173" start="0" length="2147483647">
    <dxf>
      <font>
        <i/>
      </font>
    </dxf>
  </rfmt>
  <rfmt sheetId="3" sqref="C162:D162" start="0" length="2147483647">
    <dxf>
      <font>
        <i/>
      </font>
    </dxf>
  </rfmt>
  <rfmt sheetId="3" sqref="C157:D160" start="0" length="2147483647">
    <dxf>
      <font>
        <i/>
      </font>
    </dxf>
  </rfmt>
  <rfmt sheetId="3" sqref="C153:D155" start="0" length="2147483647">
    <dxf>
      <font>
        <i/>
      </font>
    </dxf>
  </rfmt>
  <rfmt sheetId="3" sqref="C140:D146" start="0" length="2147483647">
    <dxf>
      <font>
        <i/>
      </font>
    </dxf>
  </rfmt>
  <rfmt sheetId="3" sqref="C131:D137" start="0" length="2147483647">
    <dxf>
      <font>
        <i/>
      </font>
    </dxf>
  </rfmt>
  <rfmt sheetId="3" sqref="C126:D129" start="0" length="2147483647">
    <dxf>
      <font>
        <i/>
      </font>
    </dxf>
  </rfmt>
  <rfmt sheetId="3" sqref="C117:D123" start="0" length="2147483647">
    <dxf>
      <font>
        <i/>
      </font>
    </dxf>
  </rfmt>
  <rfmt sheetId="3" sqref="C109:D115" start="0" length="2147483647">
    <dxf>
      <font>
        <i/>
      </font>
    </dxf>
  </rfmt>
  <rfmt sheetId="3" sqref="C99:D99" start="0" length="2147483647">
    <dxf>
      <font>
        <i/>
      </font>
    </dxf>
  </rfmt>
  <rfmt sheetId="3" sqref="C107:D107" start="0" length="2147483647">
    <dxf>
      <font>
        <i/>
      </font>
    </dxf>
  </rfmt>
  <rfmt sheetId="3" sqref="A89:D89" start="0" length="2147483647">
    <dxf>
      <font>
        <i/>
      </font>
    </dxf>
  </rfmt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район!$A$1:$G$201</formula>
    <oldFormula>район!$A$1:$G$201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8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район!$A$1:$G$184</formula>
    <oldFormula>район!$A$1:$G$184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811.xml><?xml version="1.0" encoding="utf-8"?>
<revisions xmlns="http://schemas.openxmlformats.org/spreadsheetml/2006/main" xmlns:r="http://schemas.openxmlformats.org/officeDocument/2006/relationships">
  <rfmt sheetId="3" sqref="D58">
    <dxf>
      <numFmt numFmtId="4" formatCode="#,##0.00"/>
    </dxf>
  </rfmt>
  <rfmt sheetId="3" sqref="D58">
    <dxf>
      <numFmt numFmtId="187" formatCode="#,##0.000"/>
    </dxf>
  </rfmt>
  <rfmt sheetId="3" sqref="D58">
    <dxf>
      <numFmt numFmtId="186" formatCode="#,##0.0000"/>
    </dxf>
  </rfmt>
  <rfmt sheetId="3" sqref="D58">
    <dxf>
      <numFmt numFmtId="172" formatCode="#,##0.00000"/>
    </dxf>
  </rfmt>
  <rfmt sheetId="3" sqref="D64">
    <dxf>
      <numFmt numFmtId="4" formatCode="#,##0.00"/>
    </dxf>
  </rfmt>
  <rfmt sheetId="3" sqref="D64">
    <dxf>
      <numFmt numFmtId="187" formatCode="#,##0.000"/>
    </dxf>
  </rfmt>
  <rfmt sheetId="3" sqref="D64">
    <dxf>
      <numFmt numFmtId="186" formatCode="#,##0.0000"/>
    </dxf>
  </rfmt>
  <rcc rId="53076" sId="3" numFmtId="4">
    <oc r="D65">
      <v>34.585619999999999</v>
    </oc>
    <nc r="D65">
      <v>24.968219999999999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район!$A$1:$G$184</formula>
    <oldFormula>район!$A$1:$G$184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82.xml><?xml version="1.0" encoding="utf-8"?>
<revisions xmlns="http://schemas.openxmlformats.org/spreadsheetml/2006/main" xmlns:r="http://schemas.openxmlformats.org/officeDocument/2006/relationships">
  <rrc rId="55088" sId="3" ref="A188:XFD188" action="insertRow">
    <undo index="26" exp="area" ref3D="1" dr="$A$190:$XFD$191" dn="Z_A54C432C_6C68_4B53_A75C_446EB3A61B2B_.wvu.Rows" sId="3"/>
    <undo index="38" exp="area" ref3D="1" dr="$A$190:$XFD$191" dn="Z_42584DC0_1D41_4C93_9B38_C388E7B8DAC4_.wvu.Rows" sId="3"/>
  </rrc>
  <rrc rId="55089" sId="3" ref="A186:XFD186" action="insertRow">
    <undo index="16" exp="area" ref3D="1" dr="$A$186:$XFD$187" dn="Z_B31C8DB7_3E78_4144_A6B5_8DE36DE63F0E_.wvu.Rows" sId="3"/>
    <undo index="26" exp="area" ref3D="1" dr="$A$191:$XFD$192" dn="Z_A54C432C_6C68_4B53_A75C_446EB3A61B2B_.wvu.Rows" sId="3"/>
    <undo index="24" exp="area" ref3D="1" dr="$A$186:$XFD$187" dn="Z_A54C432C_6C68_4B53_A75C_446EB3A61B2B_.wvu.Rows" sId="3"/>
    <undo index="12" exp="area" ref3D="1" dr="$A$186:$XFD$186" dn="Z_5C539BE6_C8E0_453F_AB5E_9E58094195EA_.wvu.Rows" sId="3"/>
    <undo index="38" exp="area" ref3D="1" dr="$A$191:$XFD$192" dn="Z_42584DC0_1D41_4C93_9B38_C388E7B8DAC4_.wvu.Rows" sId="3"/>
    <undo index="36" exp="area" ref3D="1" dr="$A$186:$XFD$187" dn="Z_42584DC0_1D41_4C93_9B38_C388E7B8DAC4_.wvu.Rows" sId="3"/>
    <undo index="0" exp="area" ref3D="1" dr="$A$186:$XFD$186" dn="Z_3DCB9AAA_F09C_4EA6_B992_F93E466D374A_.wvu.Rows" sId="3"/>
    <undo index="18" exp="area" ref3D="1" dr="$A$186:$XFD$187" dn="Z_1A52382B_3765_4E8C_903F_6B8919B7242E_.wvu.Rows" sId="3"/>
  </rrc>
  <rcc rId="55090" sId="3">
    <oc r="B188" t="inlineStr">
      <is>
        <t>Другие вопросы в области физическая культуры и спорта</t>
      </is>
    </oc>
    <nc r="B188" t="inlineStr">
      <is>
        <t>Прикладные научные исследования в области физической культуры и спорта</t>
      </is>
    </nc>
  </rcc>
  <rcc rId="55091" sId="3">
    <oc r="E188">
      <f>SUM(D188/C188*100)</f>
    </oc>
    <nc r="E188">
      <f>SUM(D188/C188*100)</f>
    </nc>
  </rcc>
  <rcc rId="55092" sId="3">
    <oc r="G188">
      <f>SUM(D188/F188*100)</f>
    </oc>
    <nc r="G188">
      <f>SUM(D188/F188*100)</f>
    </nc>
  </rcc>
  <rrc rId="55093" sId="3" ref="A189:XFD189" action="deleteRow">
    <undo index="26" exp="area" ref3D="1" dr="$A$192:$XFD$193" dn="Z_A54C432C_6C68_4B53_A75C_446EB3A61B2B_.wvu.Rows" sId="3"/>
    <undo index="38" exp="area" ref3D="1" dr="$A$192:$XFD$193" dn="Z_42584DC0_1D41_4C93_9B38_C388E7B8DAC4_.wvu.Rows" sId="3"/>
    <rfmt sheetId="3" xfDxf="1" s="1" sqref="A189:XFD1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2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relativeIndent="0" justifyLastLine="0" shrinkToFit="0" mergeCell="0" readingOrder="0"/>
        <border diagonalUp="0" diagonalDown="0" outline="0">
          <left/>
          <right/>
          <top/>
          <bottom/>
        </border>
        <protection locked="1" hidden="0"/>
      </dxf>
    </rfmt>
    <rfmt sheetId="3" sqref="A189" start="0" length="0">
      <dxf>
        <font>
          <sz val="16"/>
          <name val="Times New Roman"/>
          <scheme val="none"/>
        </font>
        <numFmt numFmtId="30" formatCode="@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B189" start="0" length="0">
      <dxf>
        <font>
          <sz val="16"/>
          <name val="Times New Roman"/>
          <scheme val="none"/>
        </font>
        <alignment vertical="top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3" sqref="C189" start="0" length="0">
      <dxf>
        <font>
          <sz val="20"/>
          <name val="Times New Roman"/>
          <scheme val="none"/>
        </font>
        <numFmt numFmtId="167" formatCode="#,##0.0"/>
        <alignment horizontal="right" vertical="center" readingOrder="0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D189" start="0" length="0">
      <dxf>
        <font>
          <sz val="20"/>
          <name val="Times New Roman"/>
          <scheme val="none"/>
        </font>
        <numFmt numFmtId="167" formatCode="#,##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189" start="0" length="0">
      <dxf>
        <font>
          <i/>
          <sz val="20"/>
          <color auto="1"/>
          <name val="Times New Roman"/>
          <scheme val="none"/>
        </font>
        <numFmt numFmtId="167" formatCode="#,##0.0"/>
        <alignment horizontal="right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F189" start="0" length="0">
      <dxf>
        <font>
          <sz val="20"/>
          <name val="Times New Roman"/>
          <scheme val="none"/>
        </font>
        <numFmt numFmtId="167" formatCode="#,##0.0"/>
        <alignment horizontal="right" vertical="center" readingOrder="0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G189" start="0" length="0">
      <dxf>
        <font>
          <i/>
          <sz val="20"/>
          <color auto="1"/>
          <name val="Times New Roman"/>
          <scheme val="none"/>
        </font>
        <numFmt numFmtId="167" formatCode="#,##0.0"/>
        <alignment horizontal="right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55094" sId="3" ref="A186:XFD186" action="insertRow">
    <undo index="16" exp="area" ref3D="1" dr="$A$187:$XFD$188" dn="Z_B31C8DB7_3E78_4144_A6B5_8DE36DE63F0E_.wvu.Rows" sId="3"/>
    <undo index="26" exp="area" ref3D="1" dr="$A$191:$XFD$192" dn="Z_A54C432C_6C68_4B53_A75C_446EB3A61B2B_.wvu.Rows" sId="3"/>
    <undo index="24" exp="area" ref3D="1" dr="$A$187:$XFD$188" dn="Z_A54C432C_6C68_4B53_A75C_446EB3A61B2B_.wvu.Rows" sId="3"/>
    <undo index="12" exp="area" ref3D="1" dr="$A$187:$XFD$187" dn="Z_5C539BE6_C8E0_453F_AB5E_9E58094195EA_.wvu.Rows" sId="3"/>
    <undo index="38" exp="area" ref3D="1" dr="$A$191:$XFD$192" dn="Z_42584DC0_1D41_4C93_9B38_C388E7B8DAC4_.wvu.Rows" sId="3"/>
    <undo index="36" exp="area" ref3D="1" dr="$A$187:$XFD$188" dn="Z_42584DC0_1D41_4C93_9B38_C388E7B8DAC4_.wvu.Rows" sId="3"/>
    <undo index="0" exp="area" ref3D="1" dr="$A$187:$XFD$187" dn="Z_3DCB9AAA_F09C_4EA6_B992_F93E466D374A_.wvu.Rows" sId="3"/>
    <undo index="18" exp="area" ref3D="1" dr="$A$187:$XFD$188" dn="Z_1A52382B_3765_4E8C_903F_6B8919B7242E_.wvu.Rows" sId="3"/>
  </rrc>
  <rrc rId="55095" sId="3" ref="A178:XFD178" action="insertRow">
    <undo index="16" exp="area" ref3D="1" dr="$A$188:$XFD$189" dn="Z_B31C8DB7_3E78_4144_A6B5_8DE36DE63F0E_.wvu.Rows" sId="3"/>
    <undo index="26" exp="area" ref3D="1" dr="$A$192:$XFD$193" dn="Z_A54C432C_6C68_4B53_A75C_446EB3A61B2B_.wvu.Rows" sId="3"/>
    <undo index="24" exp="area" ref3D="1" dr="$A$188:$XFD$189" dn="Z_A54C432C_6C68_4B53_A75C_446EB3A61B2B_.wvu.Rows" sId="3"/>
    <undo index="12" exp="area" ref3D="1" dr="$A$188:$XFD$188" dn="Z_5C539BE6_C8E0_453F_AB5E_9E58094195EA_.wvu.Rows" sId="3"/>
    <undo index="38" exp="area" ref3D="1" dr="$A$192:$XFD$193" dn="Z_42584DC0_1D41_4C93_9B38_C388E7B8DAC4_.wvu.Rows" sId="3"/>
    <undo index="36" exp="area" ref3D="1" dr="$A$188:$XFD$189" dn="Z_42584DC0_1D41_4C93_9B38_C388E7B8DAC4_.wvu.Rows" sId="3"/>
    <undo index="0" exp="area" ref3D="1" dr="$A$188:$XFD$188" dn="Z_3DCB9AAA_F09C_4EA6_B992_F93E466D374A_.wvu.Rows" sId="3"/>
    <undo index="18" exp="area" ref3D="1" dr="$A$188:$XFD$189" dn="Z_1A52382B_3765_4E8C_903F_6B8919B7242E_.wvu.Rows" sId="3"/>
  </rrc>
  <rcc rId="55096" sId="3">
    <nc r="A178" t="inlineStr">
      <is>
        <t>A61</t>
      </is>
    </nc>
  </rcc>
  <rcc rId="55097" sId="3" xfDxf="1" s="1" dxf="1">
    <nc r="B178" t="inlineStr">
      <is>
        <t>Улучшение жилищных условий граждан, проживающих на сельских территориях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ndxf>
  </rcc>
  <rcc rId="55098" sId="3" numFmtId="4">
    <nc r="C178">
      <v>1365.80231</v>
    </nc>
  </rcc>
  <rcc rId="55099" sId="3" numFmtId="4">
    <nc r="D178">
      <v>0</v>
    </nc>
  </rcc>
  <rcc rId="55100" sId="3">
    <nc r="E178">
      <f>SUM(D178/C178*100)</f>
    </nc>
  </rcc>
  <rfmt sheetId="3" sqref="A178:B178" start="0" length="2147483647">
    <dxf>
      <font>
        <i/>
      </font>
    </dxf>
  </rfmt>
  <rrc rId="55101" sId="3" ref="A179:XFD179" action="insertRow">
    <undo index="16" exp="area" ref3D="1" dr="$A$189:$XFD$190" dn="Z_B31C8DB7_3E78_4144_A6B5_8DE36DE63F0E_.wvu.Rows" sId="3"/>
    <undo index="26" exp="area" ref3D="1" dr="$A$193:$XFD$194" dn="Z_A54C432C_6C68_4B53_A75C_446EB3A61B2B_.wvu.Rows" sId="3"/>
    <undo index="24" exp="area" ref3D="1" dr="$A$189:$XFD$190" dn="Z_A54C432C_6C68_4B53_A75C_446EB3A61B2B_.wvu.Rows" sId="3"/>
    <undo index="12" exp="area" ref3D="1" dr="$A$189:$XFD$189" dn="Z_5C539BE6_C8E0_453F_AB5E_9E58094195EA_.wvu.Rows" sId="3"/>
    <undo index="38" exp="area" ref3D="1" dr="$A$193:$XFD$194" dn="Z_42584DC0_1D41_4C93_9B38_C388E7B8DAC4_.wvu.Rows" sId="3"/>
    <undo index="36" exp="area" ref3D="1" dr="$A$189:$XFD$190" dn="Z_42584DC0_1D41_4C93_9B38_C388E7B8DAC4_.wvu.Rows" sId="3"/>
    <undo index="0" exp="area" ref3D="1" dr="$A$189:$XFD$189" dn="Z_3DCB9AAA_F09C_4EA6_B992_F93E466D374A_.wvu.Rows" sId="3"/>
    <undo index="18" exp="area" ref3D="1" dr="$A$189:$XFD$190" dn="Z_1A52382B_3765_4E8C_903F_6B8919B7242E_.wvu.Rows" sId="3"/>
  </rrc>
  <rcc rId="55102" sId="3">
    <nc r="A179" t="inlineStr">
      <is>
        <t>Ц71</t>
      </is>
    </nc>
  </rcc>
  <rcc rId="55103" sId="3" xfDxf="1" s="1" dxf="1">
    <nc r="B179" t="inlineStr">
      <is>
        <t>Организация льготного питания для отдельных категорий учащихся в муниципальных общеобразовательных организациях</t>
      </is>
    </nc>
    <ndxf>
      <font>
        <b val="0"/>
        <i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ndxf>
  </rcc>
  <rcc rId="55104" sId="3" numFmtId="4">
    <nc r="C179">
      <v>110</v>
    </nc>
  </rcc>
  <rcc rId="55105" sId="3" numFmtId="4">
    <nc r="D179">
      <v>66.090230000000005</v>
    </nc>
  </rcc>
  <rcc rId="55106" sId="3">
    <nc r="E179">
      <f>SUM(D179/C179*100)</f>
    </nc>
  </rcc>
  <rrc rId="55107" sId="3" ref="A180:XFD180" action="insertRow">
    <undo index="16" exp="area" ref3D="1" dr="$A$190:$XFD$191" dn="Z_B31C8DB7_3E78_4144_A6B5_8DE36DE63F0E_.wvu.Rows" sId="3"/>
    <undo index="26" exp="area" ref3D="1" dr="$A$194:$XFD$195" dn="Z_A54C432C_6C68_4B53_A75C_446EB3A61B2B_.wvu.Rows" sId="3"/>
    <undo index="24" exp="area" ref3D="1" dr="$A$190:$XFD$191" dn="Z_A54C432C_6C68_4B53_A75C_446EB3A61B2B_.wvu.Rows" sId="3"/>
    <undo index="12" exp="area" ref3D="1" dr="$A$190:$XFD$190" dn="Z_5C539BE6_C8E0_453F_AB5E_9E58094195EA_.wvu.Rows" sId="3"/>
    <undo index="38" exp="area" ref3D="1" dr="$A$194:$XFD$195" dn="Z_42584DC0_1D41_4C93_9B38_C388E7B8DAC4_.wvu.Rows" sId="3"/>
    <undo index="36" exp="area" ref3D="1" dr="$A$190:$XFD$191" dn="Z_42584DC0_1D41_4C93_9B38_C388E7B8DAC4_.wvu.Rows" sId="3"/>
    <undo index="0" exp="area" ref3D="1" dr="$A$190:$XFD$190" dn="Z_3DCB9AAA_F09C_4EA6_B992_F93E466D374A_.wvu.Rows" sId="3"/>
    <undo index="18" exp="area" ref3D="1" dr="$A$190:$XFD$191" dn="Z_1A52382B_3765_4E8C_903F_6B8919B7242E_.wvu.Rows" sId="3"/>
  </rrc>
  <rcc rId="55108" sId="3" xfDxf="1" s="1" dxf="1">
    <nc r="B180" t="inlineStr">
      <is>
        <t>Организация мероприятий, связанных с захоронением военнослужащих, лиц, являющихся участниками специальной военной операции на Украине, родившихся и (или) проживавших на территории Моргаушского муниципального округа Чувашской Республики</t>
      </is>
    </nc>
    <ndxf>
      <font>
        <b val="0"/>
        <i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ndxf>
  </rcc>
  <rcc rId="55109" sId="3" numFmtId="4">
    <nc r="C180">
      <v>179.26575</v>
    </nc>
  </rcc>
  <rcc rId="55110" sId="3" numFmtId="4">
    <nc r="D180">
      <v>140.45520999999999</v>
    </nc>
  </rcc>
  <rcc rId="55111" sId="3">
    <nc r="E180">
      <f>SUM(D180/C180*100)</f>
    </nc>
  </rcc>
  <rcc rId="55112" sId="3">
    <nc r="A180" t="inlineStr">
      <is>
        <t>Ц31</t>
      </is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район!$A$1:$G$200</formula>
    <oldFormula>район!$A$1:$G$200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821.xml><?xml version="1.0" encoding="utf-8"?>
<revisions xmlns="http://schemas.openxmlformats.org/spreadsheetml/2006/main" xmlns:r="http://schemas.openxmlformats.org/officeDocument/2006/relationships">
  <rcc rId="54997" sId="3" numFmtId="4">
    <oc r="C153">
      <v>15087.99756</v>
    </oc>
    <nc r="C153">
      <v>6356.39</v>
    </nc>
  </rcc>
  <rcc rId="54998" sId="3" numFmtId="4">
    <oc r="D153">
      <v>6138.6706400000003</v>
    </oc>
    <nc r="D153">
      <v>54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район!$A$1:$G$195</formula>
    <oldFormula>район!$A$1:$G$195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8211.xml><?xml version="1.0" encoding="utf-8"?>
<revisions xmlns="http://schemas.openxmlformats.org/spreadsheetml/2006/main" xmlns:r="http://schemas.openxmlformats.org/officeDocument/2006/relationships">
  <rcc rId="54838" sId="3" numFmtId="4">
    <oc r="C139">
      <v>36386.318070000001</v>
    </oc>
    <nc r="C139">
      <f>SUM(C140:C144)</f>
    </nc>
  </rcc>
  <rcc rId="54839" sId="3" numFmtId="4">
    <oc r="D139">
      <v>5251.7071999999998</v>
    </oc>
    <nc r="D139">
      <f>SUM(D140:D144)</f>
    </nc>
  </rcc>
  <rcc rId="54840" sId="3" numFmtId="4">
    <oc r="C153">
      <v>6356.39</v>
    </oc>
    <nc r="C153">
      <v>15087.99756</v>
    </nc>
  </rcc>
  <rcc rId="54841" sId="3" numFmtId="4">
    <oc r="D153">
      <v>54</v>
    </oc>
    <nc r="D153">
      <v>6138.6706400000003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район!$A$1:$G$195</formula>
    <oldFormula>район!$A$1:$G$195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9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район!$A$1:$G$204</formula>
    <oldFormula>район!$A$1:$G$204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91.xml><?xml version="1.0" encoding="utf-8"?>
<revisions xmlns="http://schemas.openxmlformats.org/spreadsheetml/2006/main" xmlns:r="http://schemas.openxmlformats.org/officeDocument/2006/relationships">
  <rcc rId="54495" sId="3" xfDxf="1" s="1" dxf="1">
    <nc r="B114" t="inlineStr">
      <is>
        <t>Проведение землеустроительных (кадастровых) работ по земельным участкам, находящимся в собственности муниципального образования, и внесение сведений в кадастр недвижимости</t>
      </is>
    </nc>
    <ndxf>
      <font>
        <b val="0"/>
        <i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ndxf>
  </rcc>
  <rcc rId="54496" sId="3" numFmtId="4">
    <nc r="C114">
      <v>1162.184</v>
    </nc>
  </rcc>
  <rcc rId="54497" sId="3" numFmtId="4">
    <nc r="D114">
      <v>0</v>
    </nc>
  </rcc>
  <rcc rId="54498" sId="3">
    <nc r="E114">
      <f>SUM(D114/C114*100)</f>
    </nc>
  </rcc>
  <rrc rId="54499" sId="3" ref="A116:XFD116" action="insertRow">
    <undo index="16" exp="area" ref3D="1" dr="$A$179:$XFD$180" dn="Z_B31C8DB7_3E78_4144_A6B5_8DE36DE63F0E_.wvu.Rows" sId="3"/>
    <undo index="26" exp="area" ref3D="1" dr="$A$183:$XFD$184" dn="Z_A54C432C_6C68_4B53_A75C_446EB3A61B2B_.wvu.Rows" sId="3"/>
    <undo index="24" exp="area" ref3D="1" dr="$A$179:$XFD$180" dn="Z_A54C432C_6C68_4B53_A75C_446EB3A61B2B_.wvu.Rows" sId="3"/>
    <undo index="12" exp="area" ref3D="1" dr="$A$179:$XFD$179" dn="Z_5C539BE6_C8E0_453F_AB5E_9E58094195EA_.wvu.Rows" sId="3"/>
    <undo index="38" exp="area" ref3D="1" dr="$A$183:$XFD$184" dn="Z_42584DC0_1D41_4C93_9B38_C388E7B8DAC4_.wvu.Rows" sId="3"/>
    <undo index="36" exp="area" ref3D="1" dr="$A$179:$XFD$180" dn="Z_42584DC0_1D41_4C93_9B38_C388E7B8DAC4_.wvu.Rows" sId="3"/>
    <undo index="34" exp="area" ref3D="1" dr="$A$131:$XFD$131" dn="Z_42584DC0_1D41_4C93_9B38_C388E7B8DAC4_.wvu.Rows" sId="3"/>
    <undo index="0" exp="area" ref3D="1" dr="$A$179:$XFD$179" dn="Z_3DCB9AAA_F09C_4EA6_B992_F93E466D374A_.wvu.Rows" sId="3"/>
    <undo index="18" exp="area" ref3D="1" dr="$A$179:$XFD$180" dn="Z_1A52382B_3765_4E8C_903F_6B8919B7242E_.wvu.Rows" sId="3"/>
  </rrc>
  <rcc rId="54500" sId="3">
    <nc r="A116" t="inlineStr">
      <is>
        <t>Ч12</t>
      </is>
    </nc>
  </rcc>
  <rcc rId="54501" sId="3" xfDxf="1" s="1" dxf="1">
    <nc r="B116" t="inlineStr">
      <is>
        <t>Организация и проведение конкурсов среди субъектов малого и среднего предпринимательства</t>
      </is>
    </nc>
    <ndxf>
      <font>
        <b val="0"/>
        <i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ndxf>
  </rcc>
  <rcc rId="54502" sId="3" numFmtId="4">
    <nc r="C116">
      <v>280</v>
    </nc>
  </rcc>
  <rcc rId="54503" sId="3" numFmtId="4">
    <nc r="D116">
      <v>251.50399999999999</v>
    </nc>
  </rcc>
  <rcc rId="54504" sId="3">
    <nc r="E116">
      <f>SUM(D116/C116*100)</f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район!$A$1:$G$189</formula>
    <oldFormula>район!$A$1:$G$189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91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район!$A$1:$G$184</formula>
    <oldFormula>район!$A$1:$G$184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92.xml><?xml version="1.0" encoding="utf-8"?>
<revisions xmlns="http://schemas.openxmlformats.org/spreadsheetml/2006/main" xmlns:r="http://schemas.openxmlformats.org/officeDocument/2006/relationships">
  <rcc rId="54681" sId="3">
    <nc r="A105" t="inlineStr">
      <is>
        <t>Ч34</t>
      </is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район!$A$1:$G$194</formula>
    <oldFormula>район!$A$1:$G$194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район!$A$1:$G$186</formula>
    <oldFormula>район!$A$1:$G$186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0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район!$A$1:$G$195</formula>
    <oldFormula>район!$A$1:$G$195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01.xml><?xml version="1.0" encoding="utf-8"?>
<revisions xmlns="http://schemas.openxmlformats.org/spreadsheetml/2006/main" xmlns:r="http://schemas.openxmlformats.org/officeDocument/2006/relationships">
  <rfmt sheetId="3" sqref="C108" start="0" length="2147483647">
    <dxf>
      <font>
        <b/>
      </font>
    </dxf>
  </rfmt>
  <rfmt sheetId="3" sqref="D108" start="0" length="2147483647">
    <dxf>
      <font>
        <b/>
      </font>
    </dxf>
  </rfmt>
  <rcc rId="54772" sId="3" numFmtId="4">
    <oc r="F108">
      <v>20281.099999999999</v>
    </oc>
    <nc r="F108"/>
  </rcc>
  <rfmt sheetId="3" sqref="C127" start="0" length="2147483647">
    <dxf>
      <font>
        <b/>
      </font>
    </dxf>
  </rfmt>
  <rfmt sheetId="3" sqref="D127" start="0" length="2147483647">
    <dxf>
      <font>
        <b/>
      </font>
    </dxf>
  </rfmt>
  <rcc rId="54773" sId="3" numFmtId="4">
    <oc r="F126">
      <v>175.92812000000001</v>
    </oc>
    <nc r="F126"/>
  </rcc>
  <rrc rId="54774" sId="3" ref="A136:XFD136" action="insertRow">
    <undo index="16" exp="area" ref3D="1" dr="$A$185:$XFD$186" dn="Z_B31C8DB7_3E78_4144_A6B5_8DE36DE63F0E_.wvu.Rows" sId="3"/>
    <undo index="26" exp="area" ref3D="1" dr="$A$189:$XFD$190" dn="Z_A54C432C_6C68_4B53_A75C_446EB3A61B2B_.wvu.Rows" sId="3"/>
    <undo index="24" exp="area" ref3D="1" dr="$A$185:$XFD$186" dn="Z_A54C432C_6C68_4B53_A75C_446EB3A61B2B_.wvu.Rows" sId="3"/>
    <undo index="12" exp="area" ref3D="1" dr="$A$185:$XFD$185" dn="Z_5C539BE6_C8E0_453F_AB5E_9E58094195EA_.wvu.Rows" sId="3"/>
    <undo index="38" exp="area" ref3D="1" dr="$A$189:$XFD$190" dn="Z_42584DC0_1D41_4C93_9B38_C388E7B8DAC4_.wvu.Rows" sId="3"/>
    <undo index="36" exp="area" ref3D="1" dr="$A$185:$XFD$186" dn="Z_42584DC0_1D41_4C93_9B38_C388E7B8DAC4_.wvu.Rows" sId="3"/>
    <undo index="34" exp="area" ref3D="1" dr="$A$137:$XFD$137" dn="Z_42584DC0_1D41_4C93_9B38_C388E7B8DAC4_.wvu.Rows" sId="3"/>
    <undo index="0" exp="area" ref3D="1" dr="$A$185:$XFD$185" dn="Z_3DCB9AAA_F09C_4EA6_B992_F93E466D374A_.wvu.Rows" sId="3"/>
    <undo index="18" exp="area" ref3D="1" dr="$A$185:$XFD$186" dn="Z_1A52382B_3765_4E8C_903F_6B8919B7242E_.wvu.Rows" sId="3"/>
  </rrc>
  <rcc rId="54775" sId="3" numFmtId="4">
    <nc r="C136">
      <v>6765.2047599999996</v>
    </nc>
  </rcc>
  <rcc rId="54776" sId="3" numFmtId="4">
    <nc r="D136">
      <v>0</v>
    </nc>
  </rcc>
  <rcc rId="54777" sId="3">
    <nc r="E136">
      <f>SUM(D136/C136*100)</f>
    </nc>
  </rcc>
  <rcc rId="54778" sId="3">
    <nc r="B136" t="inlineStr">
      <is>
        <t>Капитальный и текущий ремонт объектов водоснабжения (водозаборных сооружений , водопроводов и др.)</t>
      </is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район!$A$1:$G$195</formula>
    <oldFormula>район!$A$1:$G$195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011.xml><?xml version="1.0" encoding="utf-8"?>
<revisions xmlns="http://schemas.openxmlformats.org/spreadsheetml/2006/main" xmlns:r="http://schemas.openxmlformats.org/officeDocument/2006/relationships">
  <rcc rId="53950" sId="3" numFmtId="4">
    <oc r="D153">
      <v>5211.6500599999999</v>
    </oc>
    <nc r="D153">
      <v>5709.8626299999996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район!$A$1:$G$186</formula>
    <oldFormula>район!$A$1:$G$186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0111.xml><?xml version="1.0" encoding="utf-8"?>
<revisions xmlns="http://schemas.openxmlformats.org/spreadsheetml/2006/main" xmlns:r="http://schemas.openxmlformats.org/officeDocument/2006/relationships">
  <rcc rId="53790" sId="3" numFmtId="4">
    <oc r="D131">
      <v>2273.7384000000002</v>
    </oc>
    <nc r="D131">
      <v>2810.9188300000001</v>
    </nc>
  </rcc>
  <rcc rId="53791" sId="3" numFmtId="4">
    <nc r="D132">
      <v>0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район!$A$1:$G$185</formula>
    <oldFormula>район!$A$1:$G$185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1.xml><?xml version="1.0" encoding="utf-8"?>
<revisions xmlns="http://schemas.openxmlformats.org/spreadsheetml/2006/main" xmlns:r="http://schemas.openxmlformats.org/officeDocument/2006/relationships">
  <rcc rId="53888" sId="3" numFmtId="4">
    <oc r="D150">
      <v>0</v>
    </oc>
    <nc r="D150">
      <v>11.4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район!$A$1:$G$186</formula>
    <oldFormula>район!$A$1:$G$186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11.xml><?xml version="1.0" encoding="utf-8"?>
<revisions xmlns="http://schemas.openxmlformats.org/spreadsheetml/2006/main" xmlns:r="http://schemas.openxmlformats.org/officeDocument/2006/relationships">
  <rcc rId="49850" sId="3" numFmtId="4">
    <oc r="F107">
      <v>130268.83759999998</v>
    </oc>
    <nc r="F107">
      <f>SUM(F108:F113)</f>
    </nc>
  </rcc>
  <rcc rId="49851" sId="3" numFmtId="4">
    <oc r="F117">
      <v>23801.260689999999</v>
    </oc>
    <nc r="F117">
      <f>SUM(F118:F121)</f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район!$A$1:$G$135</formula>
    <oldFormula>район!$A$1:$G$135</oldFormula>
  </rdn>
  <rdn rId="0" localSheetId="3" customView="1" name="Z_61528DAC_5C4C_48F4_ADE2_8A724B05A086_.wvu.Rows" hidden="1" oldHidden="1">
    <formula>район!$125:$125</formula>
    <oldFormula>район!$125:$125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111.xml><?xml version="1.0" encoding="utf-8"?>
<revisions xmlns="http://schemas.openxmlformats.org/spreadsheetml/2006/main" xmlns:r="http://schemas.openxmlformats.org/officeDocument/2006/relationships">
  <rcc rId="49789" sId="3" numFmtId="4">
    <oc r="F72">
      <v>-12.16386</v>
    </oc>
    <nc r="F72">
      <v>-1841.36194</v>
    </nc>
  </rcc>
  <rcc rId="49790" sId="3" numFmtId="4">
    <oc r="F79">
      <v>9283.7319200000002</v>
    </oc>
    <nc r="F79">
      <v>13559.062809999999</v>
    </nc>
  </rcc>
  <rcc rId="49791" sId="3" numFmtId="4">
    <oc r="F81">
      <v>1281.3108</v>
    </oc>
    <nc r="F81">
      <v>1904.21</v>
    </nc>
  </rcc>
  <rcc rId="49792" sId="3" numFmtId="4">
    <oc r="F84">
      <v>3516.6320000000001</v>
    </oc>
    <nc r="F84">
      <v>5582.0713400000004</v>
    </nc>
  </rcc>
  <rcc rId="49793" sId="3" numFmtId="4">
    <oc r="F86">
      <v>331.94898000000001</v>
    </oc>
    <nc r="F86">
      <v>492.26510000000002</v>
    </nc>
  </rcc>
  <rcc rId="49794" sId="3" numFmtId="4">
    <oc r="F89">
      <v>313.7</v>
    </oc>
    <nc r="F89">
      <v>347.00441000000001</v>
    </nc>
  </rcc>
  <rcc rId="49795" sId="3" numFmtId="4">
    <oc r="F90">
      <v>601.61157000000003</v>
    </oc>
    <nc r="F90">
      <v>926.67143999999996</v>
    </nc>
  </rcc>
  <rcc rId="49796" sId="3" numFmtId="4">
    <oc r="F91">
      <v>23.3</v>
    </oc>
    <nc r="F91">
      <v>40.47</v>
    </nc>
  </rcc>
  <rcc rId="49797" sId="3" numFmtId="4">
    <oc r="F92">
      <v>13.26</v>
    </oc>
    <nc r="F92">
      <v>33.159999999999997</v>
    </nc>
  </rcc>
  <rcc rId="49798" sId="3" numFmtId="4">
    <oc r="F97">
      <v>13213.704669999999</v>
    </oc>
    <nc r="F97">
      <v>17305.14861</v>
    </nc>
  </rcc>
  <rcc rId="49799" sId="3" numFmtId="4">
    <oc r="F98">
      <v>300.27429999999998</v>
    </oc>
    <nc r="F98">
      <v>1044.3282999999999</v>
    </nc>
  </rcc>
  <rcc rId="49800" sId="3" numFmtId="4">
    <oc r="F100">
      <v>51.329729999999998</v>
    </oc>
    <nc r="F100">
      <v>107.97607000000001</v>
    </nc>
  </rcc>
  <rcc rId="49801" sId="3" numFmtId="4">
    <oc r="F101">
      <v>1680.4052099999999</v>
    </oc>
    <nc r="F101">
      <v>2315.4412499999999</v>
    </nc>
  </rcc>
  <rcc rId="49802" sId="3" numFmtId="4">
    <oc r="F102">
      <v>2627.8657499999999</v>
    </oc>
    <nc r="F102">
      <v>4991.7820899999997</v>
    </nc>
  </rcc>
  <rrc rId="49803" sId="3" ref="A105:XFD105" action="insertRow">
    <undo index="0" exp="area" ref3D="1" dr="$A$124:$XFD$124" dn="Z_61528DAC_5C4C_48F4_ADE2_8A724B05A086_.wvu.Rows" sId="3"/>
    <undo index="10" exp="area" ref3D="1" dr="$A$124:$XFD$125" dn="Z_F85EE840_0C31_454A_8951_832C2E9E0600_.wvu.Rows" sId="3"/>
    <undo index="16" exp="area" ref3D="1" dr="$A$124:$XFD$126" dn="Z_B31C8DB7_3E78_4144_A6B5_8DE36DE63F0E_.wvu.Rows" sId="3"/>
    <undo index="26" exp="area" ref3D="1" dr="$A$129:$XFD$130" dn="Z_A54C432C_6C68_4B53_A75C_446EB3A61B2B_.wvu.Rows" sId="3"/>
    <undo index="24" exp="area" ref3D="1" dr="$A$124:$XFD$126" dn="Z_A54C432C_6C68_4B53_A75C_446EB3A61B2B_.wvu.Rows" sId="3"/>
    <undo index="12" exp="area" ref3D="1" dr="$A$124:$XFD$125" dn="Z_5C539BE6_C8E0_453F_AB5E_9E58094195EA_.wvu.Rows" sId="3"/>
    <undo index="38" exp="area" ref3D="1" dr="$A$129:$XFD$130" dn="Z_42584DC0_1D41_4C93_9B38_C388E7B8DAC4_.wvu.Rows" sId="3"/>
    <undo index="36" exp="area" ref3D="1" dr="$A$124:$XFD$126" dn="Z_42584DC0_1D41_4C93_9B38_C388E7B8DAC4_.wvu.Rows" sId="3"/>
    <undo index="0" exp="area" ref3D="1" dr="$A$124:$XFD$125" dn="Z_3DCB9AAA_F09C_4EA6_B992_F93E466D374A_.wvu.Rows" sId="3"/>
    <undo index="18" exp="area" ref3D="1" dr="$A$124:$XFD$126" dn="Z_1A52382B_3765_4E8C_903F_6B8919B7242E_.wvu.Rows" sId="3"/>
  </rrc>
  <rcc rId="49804" sId="3">
    <nc r="A105" t="inlineStr">
      <is>
        <t>0603</t>
      </is>
    </nc>
  </rcc>
  <rcc rId="49805" sId="3">
    <nc r="B105" t="inlineStr">
      <is>
        <t>Охрана объектов растительного иживотного мира и среды их обитания</t>
      </is>
    </nc>
  </rcc>
  <rfmt sheetId="3" sqref="B105" start="0" length="2147483647">
    <dxf>
      <font>
        <b val="0"/>
      </font>
    </dxf>
  </rfmt>
  <rcc rId="49806" sId="3" numFmtId="4">
    <nc r="F105">
      <v>50</v>
    </nc>
  </rcc>
  <rcc rId="49807" sId="3" numFmtId="4">
    <oc r="F104">
      <v>0</v>
    </oc>
    <nc r="F104">
      <f>SUM(F105:F106)</f>
    </nc>
  </rcc>
  <rfmt sheetId="3" sqref="F105" start="0" length="2147483647">
    <dxf>
      <font>
        <b val="0"/>
      </font>
    </dxf>
  </rfmt>
  <rcc rId="49808" sId="3" numFmtId="4">
    <oc r="F108">
      <v>21910.696499999998</v>
    </oc>
    <nc r="F108">
      <v>30418.639999999999</v>
    </nc>
  </rcc>
  <rcc rId="49809" sId="3" numFmtId="4">
    <oc r="F109">
      <v>100786.10464999999</v>
    </oc>
    <nc r="F109">
      <v>127392.62147</v>
    </nc>
  </rcc>
  <rcc rId="49810" sId="3" numFmtId="4">
    <oc r="F110">
      <v>7081.0246299999999</v>
    </oc>
    <nc r="F110">
      <v>10354.973470000001</v>
    </nc>
  </rcc>
  <rcc rId="49811" sId="3" numFmtId="4">
    <oc r="F113">
      <v>466.38182</v>
    </oc>
    <nc r="F113">
      <v>732.34463000000005</v>
    </nc>
  </rcc>
  <rcc rId="49812" sId="3" numFmtId="4">
    <oc r="F115">
      <v>11907.32265</v>
    </oc>
    <nc r="F115">
      <v>24129.36807</v>
    </nc>
  </rcc>
  <rcc rId="49813" sId="3" numFmtId="4">
    <oc r="F116">
      <v>125.00059</v>
    </oc>
    <nc r="F116">
      <v>141.09227000000001</v>
    </nc>
  </rcc>
  <rcc rId="49814" sId="3" numFmtId="4">
    <oc r="F118">
      <v>0</v>
    </oc>
    <nc r="F118">
      <v>4.117</v>
    </nc>
  </rcc>
  <rcc rId="49815" sId="3" numFmtId="4">
    <oc r="F119">
      <v>2712.3240900000001</v>
    </oc>
    <nc r="F119">
      <v>3454.67301</v>
    </nc>
  </rcc>
  <rcc rId="49816" sId="3" numFmtId="4">
    <oc r="F120">
      <v>21078.1018</v>
    </oc>
    <nc r="F120">
      <v>28728.112300000001</v>
    </nc>
  </rcc>
  <rcc rId="49817" sId="3" numFmtId="4">
    <oc r="F121">
      <v>10.8348</v>
    </oc>
    <nc r="F121">
      <v>163.47514000000001</v>
    </nc>
  </rcc>
  <rcc rId="49818" sId="3" numFmtId="4">
    <oc r="F123">
      <v>181.065</v>
    </oc>
    <nc r="F123">
      <v>285.72000000000003</v>
    </nc>
  </rcc>
  <rcc rId="49819" sId="3" numFmtId="4">
    <oc r="F124">
      <v>2210.241</v>
    </oc>
    <nc r="F124">
      <v>2911.5230000000001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район!$A$1:$G$135</formula>
    <oldFormula>район!$A$1:$G$135</oldFormula>
  </rdn>
  <rdn rId="0" localSheetId="3" customView="1" name="Z_61528DAC_5C4C_48F4_ADE2_8A724B05A086_.wvu.Rows" hidden="1" oldHidden="1">
    <formula>район!$125:$125</formula>
    <oldFormula>район!$125:$125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1111.xml><?xml version="1.0" encoding="utf-8"?>
<revisions xmlns="http://schemas.openxmlformats.org/spreadsheetml/2006/main" xmlns:r="http://schemas.openxmlformats.org/officeDocument/2006/relationships">
  <rcc rId="49749" sId="3" numFmtId="4">
    <oc r="F48">
      <v>99.762190000000004</v>
    </oc>
    <nc r="F48">
      <v>271.81425000000002</v>
    </nc>
  </rcc>
  <rcc rId="49750" sId="3" numFmtId="4">
    <oc r="F52">
      <v>2687.6759200000001</v>
    </oc>
    <nc r="F52">
      <v>2789.2343700000001</v>
    </nc>
  </rcc>
  <rcc rId="49751" sId="3" numFmtId="4">
    <oc r="F56">
      <v>354.37608</v>
    </oc>
    <nc r="F56">
      <v>513.25729999999999</v>
    </nc>
  </rcc>
  <rcc rId="49752" sId="3" numFmtId="4">
    <oc r="F57">
      <v>21.1</v>
    </oc>
    <nc r="F57">
      <v>28.21472</v>
    </nc>
  </rcc>
  <rcc rId="49753" sId="3" numFmtId="4">
    <oc r="F58">
      <v>49.6</v>
    </oc>
    <nc r="F58">
      <v>62.182899999999997</v>
    </nc>
  </rcc>
  <rcc rId="49754" sId="3" numFmtId="4">
    <oc r="F61">
      <v>0.4</v>
    </oc>
    <nc r="F61"/>
  </rcc>
  <rcc rId="49755" sId="3" numFmtId="4">
    <oc r="F65">
      <v>449.1</v>
    </oc>
    <nc r="F65">
      <v>748.5</v>
    </nc>
  </rcc>
  <rcc rId="49756" sId="3" numFmtId="4">
    <oc r="F67">
      <v>31357.096949999999</v>
    </oc>
    <nc r="F67">
      <v>60913.488299999997</v>
    </nc>
  </rcc>
  <rcc rId="49757" sId="3" numFmtId="4">
    <oc r="F68">
      <v>119088.07988</v>
    </oc>
    <nc r="F68">
      <v>149226.22454</v>
    </nc>
  </rcc>
  <rcc rId="49758" sId="3" numFmtId="4">
    <oc r="F69">
      <v>4628.6099999999997</v>
    </oc>
    <nc r="F69">
      <v>6171.48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район!$A$1:$G$134</formula>
    <oldFormula>район!$A$1:$G$134</oldFormula>
  </rdn>
  <rdn rId="0" localSheetId="3" customView="1" name="Z_61528DAC_5C4C_48F4_ADE2_8A724B05A086_.wvu.Rows" hidden="1" oldHidden="1">
    <formula>район!$124:$124</formula>
    <oldFormula>район!$124:$124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12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район!$A$1:$G$135</formula>
    <oldFormula>район!$A$1:$G$135</oldFormula>
  </rdn>
  <rdn rId="0" localSheetId="3" customView="1" name="Z_61528DAC_5C4C_48F4_ADE2_8A724B05A086_.wvu.Rows" hidden="1" oldHidden="1">
    <formula>район!$125:$125</formula>
    <oldFormula>район!$125:$125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13.xml><?xml version="1.0" encoding="utf-8"?>
<revisions xmlns="http://schemas.openxmlformats.org/spreadsheetml/2006/main" xmlns:r="http://schemas.openxmlformats.org/officeDocument/2006/relationships">
  <rcc rId="53415" sId="3" numFmtId="4">
    <oc r="F7">
      <v>51346.803469999999</v>
    </oc>
    <nc r="F7">
      <v>65732.987410000002</v>
    </nc>
  </rcc>
  <rcc rId="53416" sId="3" numFmtId="4">
    <oc r="F9">
      <v>3646.6297100000002</v>
    </oc>
    <nc r="F9">
      <v>4443.3071600000003</v>
    </nc>
  </rcc>
  <rcc rId="53417" sId="3" numFmtId="4">
    <oc r="F10">
      <v>22.57133</v>
    </oc>
    <nc r="F10">
      <v>26.157389999999999</v>
    </nc>
  </rcc>
  <rcc rId="53418" sId="3" numFmtId="4">
    <oc r="F11">
      <v>4225.9608699999999</v>
    </oc>
    <nc r="F11">
      <v>5118.3991800000003</v>
    </nc>
  </rcc>
  <rcc rId="53419" sId="3" numFmtId="4">
    <oc r="F12">
      <v>-447.47521999999998</v>
    </oc>
    <nc r="F12">
      <v>-560.81832999999995</v>
    </nc>
  </rcc>
  <rcc rId="53420" sId="3" numFmtId="4">
    <oc r="F14">
      <v>7524.7331999999997</v>
    </oc>
    <nc r="F14">
      <v>8759.4332900000009</v>
    </nc>
  </rcc>
  <rcc rId="53421" sId="3" numFmtId="4">
    <oc r="F15">
      <v>1.37643</v>
    </oc>
    <nc r="F15">
      <v>13.83797</v>
    </nc>
  </rcc>
  <rcc rId="53422" sId="3" numFmtId="4">
    <oc r="F16">
      <v>1663.1668999999999</v>
    </oc>
    <nc r="F16">
      <v>1670.7991199999999</v>
    </nc>
  </rcc>
  <rcc rId="53423" sId="3" numFmtId="4">
    <oc r="F17">
      <v>1170.8891699999999</v>
    </oc>
    <nc r="F17">
      <v>1380.8448900000001</v>
    </nc>
  </rcc>
  <rcc rId="53424" sId="3" numFmtId="4">
    <oc r="F19">
      <v>789.30350999999996</v>
    </oc>
    <nc r="F19">
      <v>883.62324000000001</v>
    </nc>
  </rcc>
  <rcc rId="53425" sId="3" numFmtId="4">
    <oc r="F20">
      <v>339.55542000000003</v>
    </oc>
    <nc r="F20">
      <v>403.28258</v>
    </nc>
  </rcc>
  <rcc rId="53426" sId="3" numFmtId="4">
    <oc r="F21">
      <v>85.384699999999995</v>
    </oc>
    <nc r="F21">
      <v>119.83282</v>
    </nc>
  </rcc>
  <rcc rId="53427" sId="3" numFmtId="4">
    <oc r="F22">
      <v>254.17071999999999</v>
    </oc>
    <nc r="F22">
      <v>283.44976000000003</v>
    </nc>
  </rcc>
  <rcc rId="53428" sId="3" numFmtId="4">
    <oc r="F23">
      <v>2699.0230999999999</v>
    </oc>
    <nc r="F23">
      <v>2983.66219</v>
    </nc>
  </rcc>
  <rcc rId="53429" sId="3" numFmtId="4">
    <oc r="F24">
      <v>1835.9118000000001</v>
    </oc>
    <nc r="F24">
      <v>2022.3297299999999</v>
    </nc>
  </rcc>
  <rcc rId="53430" sId="3" numFmtId="4">
    <oc r="F25">
      <v>863.11130000000003</v>
    </oc>
    <nc r="F25">
      <v>961.33245999999997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район!$A$1:$G$184</formula>
    <oldFormula>район!$A$1:$G$184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2.xml><?xml version="1.0" encoding="utf-8"?>
<revisions xmlns="http://schemas.openxmlformats.org/spreadsheetml/2006/main" xmlns:r="http://schemas.openxmlformats.org/officeDocument/2006/relationships">
  <rcc rId="53727" sId="3" numFmtId="4">
    <oc r="C130">
      <v>36598.079149999998</v>
    </oc>
    <nc r="C130">
      <v>36386.318070000001</v>
    </nc>
  </rcc>
  <rcc rId="53728" sId="3" numFmtId="4">
    <oc r="D130">
      <v>3886.11465</v>
    </oc>
    <nc r="D130">
      <v>5251.7071999999998</v>
    </nc>
  </rcc>
  <rcc rId="53729" sId="3" numFmtId="4">
    <oc r="C132">
      <v>14525.163409999999</v>
    </oc>
    <nc r="C132">
      <v>14523.402330000001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район!$A$1:$G$185</formula>
    <oldFormula>район!$A$1:$G$185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21.xml><?xml version="1.0" encoding="utf-8"?>
<revisions xmlns="http://schemas.openxmlformats.org/spreadsheetml/2006/main" xmlns:r="http://schemas.openxmlformats.org/officeDocument/2006/relationships">
  <rcc rId="51829" sId="3">
    <oc r="C147">
      <f>SUM(C148:C154)</f>
    </oc>
    <nc r="C147">
      <f>SUM(C148+C149+C150+C154)</f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район!$A$1:$G$167</formula>
    <oldFormula>район!$A$1:$G$167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211.xml><?xml version="1.0" encoding="utf-8"?>
<revisions xmlns="http://schemas.openxmlformats.org/spreadsheetml/2006/main" xmlns:r="http://schemas.openxmlformats.org/officeDocument/2006/relationships">
  <rdn rId="0" localSheetId="3" customView="1" name="Z_61528DAC_5C4C_48F4_ADE2_8A724B05A086_.wvu.Rows" hidden="1" oldHidden="1">
    <oldFormula>район!$70:$70,район!#REF!</oldFormula>
  </rdn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район!$A$1:$G$167</formula>
    <oldFormula>район!$A$1:$G$167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2111.xml><?xml version="1.0" encoding="utf-8"?>
<revisions xmlns="http://schemas.openxmlformats.org/spreadsheetml/2006/main" xmlns:r="http://schemas.openxmlformats.org/officeDocument/2006/relationships">
  <rcc rId="50185" sId="3" xfDxf="1" s="1" dxf="1">
    <nc r="B119" t="inlineStr">
      <is>
        <t>Реализация мероприятий по благоустройству дворовых территорий и тротуаров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ndxf>
  </rcc>
  <rfmt sheetId="3" sqref="B119" start="0" length="2147483647">
    <dxf>
      <font>
        <i/>
      </font>
    </dxf>
  </rfmt>
  <rfmt sheetId="3" sqref="B119" start="0" length="2147483647">
    <dxf>
      <font>
        <sz val="12"/>
      </font>
    </dxf>
  </rfmt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район!$A$1:$G$152</formula>
    <oldFormula>район!$A$1:$G$152</oldFormula>
  </rdn>
  <rdn rId="0" localSheetId="3" customView="1" name="Z_61528DAC_5C4C_48F4_ADE2_8A724B05A086_.wvu.Rows" hidden="1" oldHidden="1">
    <formula>район!$142:$142</formula>
    <oldFormula>район!$142:$142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22.xml><?xml version="1.0" encoding="utf-8"?>
<revisions xmlns="http://schemas.openxmlformats.org/spreadsheetml/2006/main" xmlns:r="http://schemas.openxmlformats.org/officeDocument/2006/relationships">
  <rcc rId="53663" sId="3" numFmtId="4">
    <oc r="D123">
      <v>139.68706</v>
    </oc>
    <nc r="D123">
      <v>273.86434000000003</v>
    </nc>
  </rcc>
  <rcc rId="53664" sId="3" numFmtId="4">
    <oc r="C125">
      <v>51450.125999999997</v>
    </oc>
    <nc r="C125">
      <v>46659.040569999997</v>
    </nc>
  </rcc>
  <rcc rId="53665" sId="3" numFmtId="4">
    <oc r="D125">
      <v>0</v>
    </oc>
    <nc r="D125">
      <v>90.363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район!$A$1:$G$185</formula>
    <oldFormula>район!$A$1:$G$185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221.xml><?xml version="1.0" encoding="utf-8"?>
<revisions xmlns="http://schemas.openxmlformats.org/spreadsheetml/2006/main" xmlns:r="http://schemas.openxmlformats.org/officeDocument/2006/relationships">
  <rrc rId="51859" sId="3" ref="A136:XFD136" action="insertRow">
    <undo index="16" exp="area" ref3D="1" dr="$A$158:$XFD$159" dn="Z_B31C8DB7_3E78_4144_A6B5_8DE36DE63F0E_.wvu.Rows" sId="3"/>
    <undo index="26" exp="area" ref3D="1" dr="$A$162:$XFD$163" dn="Z_A54C432C_6C68_4B53_A75C_446EB3A61B2B_.wvu.Rows" sId="3"/>
    <undo index="24" exp="area" ref3D="1" dr="$A$158:$XFD$159" dn="Z_A54C432C_6C68_4B53_A75C_446EB3A61B2B_.wvu.Rows" sId="3"/>
    <undo index="12" exp="area" ref3D="1" dr="$A$158:$XFD$158" dn="Z_5C539BE6_C8E0_453F_AB5E_9E58094195EA_.wvu.Rows" sId="3"/>
    <undo index="38" exp="area" ref3D="1" dr="$A$162:$XFD$163" dn="Z_42584DC0_1D41_4C93_9B38_C388E7B8DAC4_.wvu.Rows" sId="3"/>
    <undo index="36" exp="area" ref3D="1" dr="$A$158:$XFD$159" dn="Z_42584DC0_1D41_4C93_9B38_C388E7B8DAC4_.wvu.Rows" sId="3"/>
    <undo index="0" exp="area" ref3D="1" dr="$A$158:$XFD$158" dn="Z_3DCB9AAA_F09C_4EA6_B992_F93E466D374A_.wvu.Rows" sId="3"/>
    <undo index="18" exp="area" ref3D="1" dr="$A$158:$XFD$159" dn="Z_1A52382B_3765_4E8C_903F_6B8919B7242E_.wvu.Rows" sId="3"/>
  </rrc>
  <rcc rId="51860" sId="3">
    <nc r="A136" t="inlineStr">
      <is>
        <t>0603</t>
      </is>
    </nc>
  </rcc>
  <rfmt sheetId="3" sqref="A136" start="0" length="2147483647">
    <dxf>
      <font>
        <b val="0"/>
      </font>
    </dxf>
  </rfmt>
  <rcc rId="51861" sId="3" numFmtId="4">
    <nc r="F136">
      <v>50</v>
    </nc>
  </rcc>
  <rcc rId="51862" sId="3">
    <oc r="F135">
      <f>SUM(F137:F137)</f>
    </oc>
    <nc r="F135">
      <f>SUM(F136)</f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район!$A$1:$G$168</formula>
    <oldFormula>район!$A$1:$G$168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3.xml><?xml version="1.0" encoding="utf-8"?>
<revisions xmlns="http://schemas.openxmlformats.org/spreadsheetml/2006/main" xmlns:r="http://schemas.openxmlformats.org/officeDocument/2006/relationships">
  <rcc rId="55629" sId="3">
    <nc r="A169" t="inlineStr">
      <is>
        <t>Ц34</t>
      </is>
    </nc>
  </rcc>
  <rfmt sheetId="3" sqref="A169" start="0" length="2147483647">
    <dxf>
      <font>
        <i/>
      </font>
    </dxf>
  </rfmt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район!$A$1:$G$204</formula>
    <oldFormula>район!$A$1:$G$204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31.xml><?xml version="1.0" encoding="utf-8"?>
<revisions xmlns="http://schemas.openxmlformats.org/spreadsheetml/2006/main" xmlns:r="http://schemas.openxmlformats.org/officeDocument/2006/relationships">
  <rcc rId="54611" sId="3">
    <nc r="A101" t="inlineStr">
      <is>
        <t>Ц9</t>
      </is>
    </nc>
  </rcc>
  <rcc rId="54612" sId="3">
    <nc r="A102" t="inlineStr">
      <is>
        <t>Ц9</t>
      </is>
    </nc>
  </rcc>
  <rcc rId="54613" sId="3" xfDxf="1" s="1" dxf="1">
    <nc r="B103" t="inlineStr">
      <is>
        <t>Организация и осуществление мероприятий по регулированию численности безнадзорных животных, за исключением вопросов, решение которых отнесено к ведению Российской Федерации (за счет собственных средств муниципальных образований)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ndxf>
  </rcc>
  <rcc rId="54614" sId="3" numFmtId="4">
    <nc r="C103">
      <v>27</v>
    </nc>
  </rcc>
  <rcc rId="54615" sId="3" numFmtId="4">
    <nc r="D103">
      <v>7.2</v>
    </nc>
  </rcc>
  <rcc rId="54616" sId="3">
    <nc r="E103">
      <f>SUM(D103/C103*100)</f>
    </nc>
  </rcc>
  <rcc rId="54617" sId="3">
    <nc r="A103" t="inlineStr">
      <is>
        <t>Ц9</t>
      </is>
    </nc>
  </rcc>
  <rfmt sheetId="3" sqref="A100" start="0" length="2147483647">
    <dxf>
      <font>
        <b/>
      </font>
    </dxf>
  </rfmt>
  <rfmt sheetId="3" sqref="A98" start="0" length="2147483647">
    <dxf>
      <font>
        <b/>
      </font>
    </dxf>
  </rfmt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район!$A$1:$G$193</formula>
    <oldFormula>район!$A$1:$G$193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31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район!$A$1:$G$168</formula>
    <oldFormula>район!$A$1:$G$168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32.xml><?xml version="1.0" encoding="utf-8"?>
<revisions xmlns="http://schemas.openxmlformats.org/spreadsheetml/2006/main" xmlns:r="http://schemas.openxmlformats.org/officeDocument/2006/relationships">
  <rrc rId="55203" sId="3" ref="A188:XFD188" action="insertRow">
    <undo index="16" exp="area" ref3D="1" dr="$A$191:$XFD$192" dn="Z_B31C8DB7_3E78_4144_A6B5_8DE36DE63F0E_.wvu.Rows" sId="3"/>
    <undo index="26" exp="area" ref3D="1" dr="$A$195:$XFD$196" dn="Z_A54C432C_6C68_4B53_A75C_446EB3A61B2B_.wvu.Rows" sId="3"/>
    <undo index="24" exp="area" ref3D="1" dr="$A$191:$XFD$192" dn="Z_A54C432C_6C68_4B53_A75C_446EB3A61B2B_.wvu.Rows" sId="3"/>
    <undo index="12" exp="area" ref3D="1" dr="$A$191:$XFD$191" dn="Z_5C539BE6_C8E0_453F_AB5E_9E58094195EA_.wvu.Rows" sId="3"/>
    <undo index="38" exp="area" ref3D="1" dr="$A$195:$XFD$196" dn="Z_42584DC0_1D41_4C93_9B38_C388E7B8DAC4_.wvu.Rows" sId="3"/>
    <undo index="36" exp="area" ref3D="1" dr="$A$191:$XFD$192" dn="Z_42584DC0_1D41_4C93_9B38_C388E7B8DAC4_.wvu.Rows" sId="3"/>
    <undo index="0" exp="area" ref3D="1" dr="$A$191:$XFD$191" dn="Z_3DCB9AAA_F09C_4EA6_B992_F93E466D374A_.wvu.Rows" sId="3"/>
    <undo index="18" exp="area" ref3D="1" dr="$A$191:$XFD$192" dn="Z_1A52382B_3765_4E8C_903F_6B8919B7242E_.wvu.Rows" sId="3"/>
  </rrc>
  <rcc rId="55204" sId="3">
    <nc r="A188" t="inlineStr">
      <is>
        <t>Ц51</t>
      </is>
    </nc>
  </rcc>
  <rcc rId="55205" sId="3" xfDxf="1" s="1" dxf="1">
    <nc r="B188" t="inlineStr">
      <is>
        <t>Обеспечение деятельности муниципальных физкультурно-оздоровительных центров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ndxf>
  </rcc>
  <rfmt sheetId="3" sqref="A188:B188" start="0" length="2147483647">
    <dxf>
      <font>
        <i/>
      </font>
    </dxf>
  </rfmt>
  <rcc rId="55206" sId="3" numFmtId="4">
    <nc r="C188">
      <v>522.76800000000003</v>
    </nc>
  </rcc>
  <rcc rId="55207" sId="3" numFmtId="4">
    <nc r="D188">
      <v>0</v>
    </nc>
  </rcc>
  <rcc rId="55208" sId="3" xfDxf="1" s="1" dxf="1">
    <nc r="B190" t="inlineStr">
      <is>
        <t>Обеспечение деятельности муниципальных физкультурно-оздоровительных центров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ndxf>
  </rcc>
  <rcc rId="55209" sId="3" odxf="1" dxf="1">
    <nc r="A190" t="inlineStr">
      <is>
        <t>Ц51</t>
      </is>
    </nc>
    <odxf>
      <font>
        <i val="0"/>
        <sz val="16"/>
        <name val="Times New Roman"/>
        <scheme val="none"/>
      </font>
    </odxf>
    <ndxf>
      <font>
        <i/>
        <sz val="16"/>
        <name val="Times New Roman"/>
        <scheme val="none"/>
      </font>
    </ndxf>
  </rcc>
  <rfmt sheetId="3" sqref="B190" start="0" length="2147483647">
    <dxf>
      <font>
        <i/>
      </font>
    </dxf>
  </rfmt>
  <rcc rId="55210" sId="3" numFmtId="4">
    <nc r="C190">
      <v>5550.1</v>
    </nc>
  </rcc>
  <rcc rId="55211" sId="3" numFmtId="4">
    <nc r="D190">
      <v>4313.8270000000002</v>
    </nc>
  </rcc>
  <rcc rId="55212" sId="3">
    <nc r="E190">
      <f>SUM(D190/C190*100)</f>
    </nc>
  </rcc>
  <rcc rId="55213" sId="3">
    <nc r="A191" t="inlineStr">
      <is>
        <t>Ч41</t>
      </is>
    </nc>
  </rcc>
  <rcc rId="55214" sId="3" xfDxf="1" s="1" dxf="1">
    <nc r="B191" t="inlineStr">
      <is>
        <t>Реализация вопросов местного значения в сфере образования, культуры и физической культуры и спорта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ndxf>
  </rcc>
  <rfmt sheetId="3" sqref="A191:B191" start="0" length="2147483647">
    <dxf>
      <font>
        <i/>
      </font>
    </dxf>
  </rfmt>
  <rcc rId="55215" sId="3" numFmtId="4">
    <nc r="C191">
      <v>1818.182</v>
    </nc>
  </rcc>
  <rcc rId="55216" sId="3" numFmtId="4">
    <nc r="D191">
      <v>1818.182</v>
    </nc>
  </rcc>
  <rcc rId="55217" sId="3">
    <nc r="E191">
      <f>SUM(D191/C191*100)</f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район!$A$1:$G$201</formula>
    <oldFormula>район!$A$1:$G$201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4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район!$A$1:$G$204</formula>
    <oldFormula>район!$A$1:$G$204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41.xml><?xml version="1.0" encoding="utf-8"?>
<revisions xmlns="http://schemas.openxmlformats.org/spreadsheetml/2006/main" xmlns:r="http://schemas.openxmlformats.org/officeDocument/2006/relationships">
  <rfmt sheetId="3" sqref="A152:B152" start="0" length="2147483647">
    <dxf>
      <font>
        <b/>
      </font>
    </dxf>
  </rfmt>
  <rfmt sheetId="3" sqref="A156:B156" start="0" length="2147483647">
    <dxf>
      <font>
        <b/>
      </font>
    </dxf>
  </rfmt>
  <rfmt sheetId="3" sqref="A161:B161" start="0" length="2147483647">
    <dxf>
      <font>
        <b/>
      </font>
    </dxf>
  </rfmt>
  <rfmt sheetId="3" sqref="A161:B161" start="0" length="2147483647">
    <dxf>
      <font>
        <b val="0"/>
      </font>
    </dxf>
  </rfmt>
  <rfmt sheetId="3" sqref="A161:B161" start="0" length="2147483647">
    <dxf>
      <font>
        <sz val="18"/>
      </font>
    </dxf>
  </rfmt>
  <rfmt sheetId="3" sqref="A156:B156" start="0" length="2147483647">
    <dxf>
      <font>
        <b val="0"/>
      </font>
    </dxf>
  </rfmt>
  <rfmt sheetId="3" sqref="A156:B156" start="0" length="2147483647">
    <dxf>
      <font>
        <sz val="18"/>
      </font>
    </dxf>
  </rfmt>
  <rfmt sheetId="3" sqref="A152:B152" start="0" length="2147483647">
    <dxf>
      <font>
        <b val="0"/>
      </font>
    </dxf>
  </rfmt>
  <rfmt sheetId="3" sqref="A152:B152" start="0" length="2147483647">
    <dxf>
      <font>
        <sz val="18"/>
      </font>
    </dxf>
  </rfmt>
  <rfmt sheetId="3" sqref="A151:B151" start="0" length="2147483647">
    <dxf>
      <font>
        <sz val="20"/>
      </font>
    </dxf>
  </rfmt>
  <rfmt sheetId="3" sqref="A148:B148" start="0" length="2147483647">
    <dxf>
      <font>
        <sz val="20"/>
      </font>
    </dxf>
  </rfmt>
  <rfmt sheetId="3" sqref="A125:B125" start="0" length="2147483647">
    <dxf>
      <font>
        <sz val="18"/>
      </font>
    </dxf>
  </rfmt>
  <rfmt sheetId="3" sqref="A130:B130" start="0" length="2147483647">
    <dxf>
      <font>
        <sz val="18"/>
      </font>
    </dxf>
  </rfmt>
  <rfmt sheetId="3" sqref="A138:B138" start="0" length="2147483647">
    <dxf>
      <font>
        <sz val="18"/>
      </font>
    </dxf>
  </rfmt>
  <rfmt sheetId="3" sqref="A148:B148" start="0" length="2147483647">
    <dxf>
      <font>
        <sz val="18"/>
      </font>
    </dxf>
  </rfmt>
  <rfmt sheetId="3" sqref="A151:B151" start="0" length="2147483647">
    <dxf>
      <font>
        <sz val="18"/>
      </font>
    </dxf>
  </rfmt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район!$A$1:$G$201</formula>
    <oldFormula>район!$A$1:$G$201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41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район!$A$1:$G$200</formula>
    <oldFormula>район!$A$1:$G$200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4111.xml><?xml version="1.0" encoding="utf-8"?>
<revisions xmlns="http://schemas.openxmlformats.org/spreadsheetml/2006/main" xmlns:r="http://schemas.openxmlformats.org/officeDocument/2006/relationships">
  <rcc rId="54429" sId="3">
    <nc r="A114" t="inlineStr">
      <is>
        <t>Ч9</t>
      </is>
    </nc>
  </rcc>
  <rcc rId="54430" sId="3">
    <nc r="A115" t="inlineStr">
      <is>
        <t>Ч9</t>
      </is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район!$A$1:$G$186</formula>
    <oldFormula>район!$A$1:$G$186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41111.xml><?xml version="1.0" encoding="utf-8"?>
<revisions xmlns="http://schemas.openxmlformats.org/spreadsheetml/2006/main" xmlns:r="http://schemas.openxmlformats.org/officeDocument/2006/relationships">
  <rrc rId="53628" sId="3" ref="A121:XFD121" action="insertRow">
    <undo index="16" exp="area" ref3D="1" dr="$A$175:$XFD$176" dn="Z_B31C8DB7_3E78_4144_A6B5_8DE36DE63F0E_.wvu.Rows" sId="3"/>
    <undo index="26" exp="area" ref3D="1" dr="$A$179:$XFD$180" dn="Z_A54C432C_6C68_4B53_A75C_446EB3A61B2B_.wvu.Rows" sId="3"/>
    <undo index="24" exp="area" ref3D="1" dr="$A$175:$XFD$176" dn="Z_A54C432C_6C68_4B53_A75C_446EB3A61B2B_.wvu.Rows" sId="3"/>
    <undo index="12" exp="area" ref3D="1" dr="$A$175:$XFD$175" dn="Z_5C539BE6_C8E0_453F_AB5E_9E58094195EA_.wvu.Rows" sId="3"/>
    <undo index="38" exp="area" ref3D="1" dr="$A$179:$XFD$180" dn="Z_42584DC0_1D41_4C93_9B38_C388E7B8DAC4_.wvu.Rows" sId="3"/>
    <undo index="36" exp="area" ref3D="1" dr="$A$175:$XFD$176" dn="Z_42584DC0_1D41_4C93_9B38_C388E7B8DAC4_.wvu.Rows" sId="3"/>
    <undo index="34" exp="area" ref3D="1" dr="$A$128:$XFD$128" dn="Z_42584DC0_1D41_4C93_9B38_C388E7B8DAC4_.wvu.Rows" sId="3"/>
    <undo index="0" exp="area" ref3D="1" dr="$A$175:$XFD$175" dn="Z_3DCB9AAA_F09C_4EA6_B992_F93E466D374A_.wvu.Rows" sId="3"/>
    <undo index="18" exp="area" ref3D="1" dr="$A$175:$XFD$176" dn="Z_1A52382B_3765_4E8C_903F_6B8919B7242E_.wvu.Rows" sId="3"/>
  </rrc>
  <rcc rId="53629" sId="3">
    <nc r="B121" t="inlineStr">
      <is>
        <t>Обеспечение мероприятий по переселению граждан из аварийного и ветхового жилищного фонда</t>
      </is>
    </nc>
  </rcc>
  <rcc rId="53630" sId="3" numFmtId="4">
    <nc r="C121">
      <v>478.94260000000003</v>
    </nc>
  </rcc>
  <rcc rId="53631" sId="3" numFmtId="4">
    <nc r="D121">
      <v>0</v>
    </nc>
  </rcc>
  <rcc rId="53632" sId="3">
    <nc r="E121">
      <f>SUM(D121/C121*100)</f>
    </nc>
  </rcc>
  <rcc rId="53633" sId="3">
    <oc r="B119" t="inlineStr">
      <is>
        <t>Обеспечение граждан в Чувашской Республике доступным и комфортным жильем</t>
      </is>
    </oc>
    <nc r="B119" t="inlineStr">
      <is>
        <t>Обеспечение граждан в Чувашской Республике доступным и комфортным жильем:</t>
      </is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район!$A$1:$G$185</formula>
    <oldFormula>район!$A$1:$G$185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42.xml><?xml version="1.0" encoding="utf-8"?>
<revisions xmlns="http://schemas.openxmlformats.org/spreadsheetml/2006/main" xmlns:r="http://schemas.openxmlformats.org/officeDocument/2006/relationships">
  <rcc rId="55370" sId="3">
    <nc r="A169" t="inlineStr">
      <is>
        <t>Ц41</t>
      </is>
    </nc>
  </rcc>
  <rcc rId="55371" sId="3">
    <nc r="A170" t="inlineStr">
      <is>
        <t>Ц41</t>
      </is>
    </nc>
  </rcc>
  <rcc rId="55372" sId="3">
    <nc r="A171" t="inlineStr">
      <is>
        <t>Ц41</t>
      </is>
    </nc>
  </rcc>
  <rcc rId="55373" sId="3">
    <oc r="B169" t="inlineStr">
      <is>
        <t>Обеспечение деятельности муниципальных учреждений культурно-досугового типа и народного творчества</t>
      </is>
    </oc>
    <nc r="B169" t="inlineStr">
      <is>
        <t>Обеспечение деятельности муниципальных учреждений культурно-досугового типа и народного творчества (местные субсидии на иные цели)</t>
      </is>
    </nc>
  </rcc>
  <rcc rId="55374" sId="3">
    <oc r="B170" t="inlineStr">
      <is>
        <t>Обеспечение деятельности муниципальных музеев</t>
      </is>
    </oc>
    <nc r="B170" t="inlineStr">
      <is>
        <t>Обеспечение деятельности муниципальных музеев (местные субсидии на иные цели)</t>
      </is>
    </nc>
  </rcc>
  <rcc rId="55375" sId="3">
    <oc r="B171" t="inlineStr">
      <is>
        <t>Обеспечение деятельности муниципальных библиотек</t>
      </is>
    </oc>
    <nc r="B171" t="inlineStr">
      <is>
        <t>Обеспечение деятельности муниципальных библиотек (местные субсидии на иные цели)</t>
      </is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район!$A$1:$G$201</formula>
    <oldFormula>район!$A$1:$G$201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5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район!$A$1:$G$195</formula>
    <oldFormula>район!$A$1:$G$195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51.xml><?xml version="1.0" encoding="utf-8"?>
<revisions xmlns="http://schemas.openxmlformats.org/spreadsheetml/2006/main" xmlns:r="http://schemas.openxmlformats.org/officeDocument/2006/relationships">
  <rcc rId="54808" sId="3" numFmtId="4">
    <oc r="F134">
      <v>2732.1</v>
    </oc>
    <nc r="F134"/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район!$A$1:$G$195</formula>
    <oldFormula>район!$A$1:$G$195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511.xml><?xml version="1.0" encoding="utf-8"?>
<revisions xmlns="http://schemas.openxmlformats.org/spreadsheetml/2006/main" xmlns:r="http://schemas.openxmlformats.org/officeDocument/2006/relationships">
  <rrc rId="54647" sId="3" ref="A105:XFD105" action="insertRow">
    <undo index="16" exp="area" ref3D="1" dr="$A$184:$XFD$185" dn="Z_B31C8DB7_3E78_4144_A6B5_8DE36DE63F0E_.wvu.Rows" sId="3"/>
    <undo index="26" exp="area" ref3D="1" dr="$A$188:$XFD$189" dn="Z_A54C432C_6C68_4B53_A75C_446EB3A61B2B_.wvu.Rows" sId="3"/>
    <undo index="24" exp="area" ref3D="1" dr="$A$184:$XFD$185" dn="Z_A54C432C_6C68_4B53_A75C_446EB3A61B2B_.wvu.Rows" sId="3"/>
    <undo index="12" exp="area" ref3D="1" dr="$A$184:$XFD$184" dn="Z_5C539BE6_C8E0_453F_AB5E_9E58094195EA_.wvu.Rows" sId="3"/>
    <undo index="38" exp="area" ref3D="1" dr="$A$188:$XFD$189" dn="Z_42584DC0_1D41_4C93_9B38_C388E7B8DAC4_.wvu.Rows" sId="3"/>
    <undo index="36" exp="area" ref3D="1" dr="$A$184:$XFD$185" dn="Z_42584DC0_1D41_4C93_9B38_C388E7B8DAC4_.wvu.Rows" sId="3"/>
    <undo index="34" exp="area" ref3D="1" dr="$A$136:$XFD$136" dn="Z_42584DC0_1D41_4C93_9B38_C388E7B8DAC4_.wvu.Rows" sId="3"/>
    <undo index="0" exp="area" ref3D="1" dr="$A$184:$XFD$184" dn="Z_3DCB9AAA_F09C_4EA6_B992_F93E466D374A_.wvu.Rows" sId="3"/>
    <undo index="18" exp="area" ref3D="1" dr="$A$184:$XFD$185" dn="Z_1A52382B_3765_4E8C_903F_6B8919B7242E_.wvu.Rows" sId="3"/>
  </rrc>
  <rfmt sheetId="3" xfDxf="1" s="1" sqref="B105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</rfmt>
  <rcc rId="54648" sId="3">
    <nc r="B105" t="inlineStr">
      <is>
        <t>Разработка проектной документации, проведение государственной экспертизы проектной документации и результатов инженерных изысканий по капитальному ремонту гидротехнических сооружений, находящихся в муниципальной собственности</t>
      </is>
    </nc>
  </rcc>
  <rcc rId="54649" sId="3" numFmtId="4">
    <nc r="C105">
      <v>2275.6999999999998</v>
    </nc>
  </rcc>
  <rcc rId="54650" sId="3" numFmtId="4">
    <nc r="D105">
      <v>0</v>
    </nc>
  </rcc>
  <rcc rId="54651" sId="3">
    <nc r="E105">
      <f>SUM(D105/C105*100)</f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район!$A$1:$G$194</formula>
    <oldFormula>район!$A$1:$G$194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5111.xml><?xml version="1.0" encoding="utf-8"?>
<revisions xmlns="http://schemas.openxmlformats.org/spreadsheetml/2006/main" xmlns:r="http://schemas.openxmlformats.org/officeDocument/2006/relationships">
  <rrc rId="54460" sId="3" ref="A113:XFD113" action="insertRow">
    <undo index="16" exp="area" ref3D="1" dr="$A$177:$XFD$178" dn="Z_B31C8DB7_3E78_4144_A6B5_8DE36DE63F0E_.wvu.Rows" sId="3"/>
    <undo index="26" exp="area" ref3D="1" dr="$A$181:$XFD$182" dn="Z_A54C432C_6C68_4B53_A75C_446EB3A61B2B_.wvu.Rows" sId="3"/>
    <undo index="24" exp="area" ref3D="1" dr="$A$177:$XFD$178" dn="Z_A54C432C_6C68_4B53_A75C_446EB3A61B2B_.wvu.Rows" sId="3"/>
    <undo index="12" exp="area" ref3D="1" dr="$A$177:$XFD$177" dn="Z_5C539BE6_C8E0_453F_AB5E_9E58094195EA_.wvu.Rows" sId="3"/>
    <undo index="38" exp="area" ref3D="1" dr="$A$181:$XFD$182" dn="Z_42584DC0_1D41_4C93_9B38_C388E7B8DAC4_.wvu.Rows" sId="3"/>
    <undo index="36" exp="area" ref3D="1" dr="$A$177:$XFD$178" dn="Z_42584DC0_1D41_4C93_9B38_C388E7B8DAC4_.wvu.Rows" sId="3"/>
    <undo index="34" exp="area" ref3D="1" dr="$A$129:$XFD$129" dn="Z_42584DC0_1D41_4C93_9B38_C388E7B8DAC4_.wvu.Rows" sId="3"/>
    <undo index="0" exp="area" ref3D="1" dr="$A$177:$XFD$177" dn="Z_3DCB9AAA_F09C_4EA6_B992_F93E466D374A_.wvu.Rows" sId="3"/>
    <undo index="18" exp="area" ref3D="1" dr="$A$177:$XFD$178" dn="Z_1A52382B_3765_4E8C_903F_6B8919B7242E_.wvu.Rows" sId="3"/>
  </rrc>
  <rrc rId="54461" sId="3" ref="A113:XFD113" action="insertRow">
    <undo index="16" exp="area" ref3D="1" dr="$A$178:$XFD$179" dn="Z_B31C8DB7_3E78_4144_A6B5_8DE36DE63F0E_.wvu.Rows" sId="3"/>
    <undo index="26" exp="area" ref3D="1" dr="$A$182:$XFD$183" dn="Z_A54C432C_6C68_4B53_A75C_446EB3A61B2B_.wvu.Rows" sId="3"/>
    <undo index="24" exp="area" ref3D="1" dr="$A$178:$XFD$179" dn="Z_A54C432C_6C68_4B53_A75C_446EB3A61B2B_.wvu.Rows" sId="3"/>
    <undo index="12" exp="area" ref3D="1" dr="$A$178:$XFD$178" dn="Z_5C539BE6_C8E0_453F_AB5E_9E58094195EA_.wvu.Rows" sId="3"/>
    <undo index="38" exp="area" ref3D="1" dr="$A$182:$XFD$183" dn="Z_42584DC0_1D41_4C93_9B38_C388E7B8DAC4_.wvu.Rows" sId="3"/>
    <undo index="36" exp="area" ref3D="1" dr="$A$178:$XFD$179" dn="Z_42584DC0_1D41_4C93_9B38_C388E7B8DAC4_.wvu.Rows" sId="3"/>
    <undo index="34" exp="area" ref3D="1" dr="$A$130:$XFD$130" dn="Z_42584DC0_1D41_4C93_9B38_C388E7B8DAC4_.wvu.Rows" sId="3"/>
    <undo index="0" exp="area" ref3D="1" dr="$A$178:$XFD$178" dn="Z_3DCB9AAA_F09C_4EA6_B992_F93E466D374A_.wvu.Rows" sId="3"/>
    <undo index="18" exp="area" ref3D="1" dr="$A$178:$XFD$179" dn="Z_1A52382B_3765_4E8C_903F_6B8919B7242E_.wvu.Rows" sId="3"/>
  </rrc>
  <rcc rId="54462" sId="3" xfDxf="1" s="1" dxf="1">
    <nc r="B113" t="inlineStr">
      <is>
        <t>Обеспечение реализации полномочий по техническому учету, технической инвентаризации и определению кадастровой стоимости объектов недвижимости, а также мониторингу и обработке данных рынка недвижимости</t>
      </is>
    </nc>
    <ndxf>
      <font>
        <b val="0"/>
        <i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ndxf>
  </rcc>
  <rcc rId="54463" sId="3" numFmtId="4">
    <nc r="C113">
      <v>518</v>
    </nc>
  </rcc>
  <rcc rId="54464" sId="3" numFmtId="4">
    <nc r="D113">
      <v>286.5</v>
    </nc>
  </rcc>
  <rcc rId="54465" sId="3">
    <nc r="E113">
      <f>SUM(D113/C113*100)</f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район!$A$1:$G$188</formula>
    <oldFormula>район!$A$1:$G$188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6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район!$A$1:$G$204</formula>
    <oldFormula>район!$A$1:$G$204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61.xml><?xml version="1.0" encoding="utf-8"?>
<revisions xmlns="http://schemas.openxmlformats.org/spreadsheetml/2006/main" xmlns:r="http://schemas.openxmlformats.org/officeDocument/2006/relationships">
  <rcc rId="55334" sId="3">
    <oc r="B153" t="inlineStr">
      <is>
        <t>Обеспечение деятельности детских дошкольных образовательных организаций</t>
      </is>
    </oc>
    <nc r="B153" t="inlineStr">
      <is>
        <t>Обеспечение деятельности детских дошкольных образовательных организаций(местные субсидии на иные цели)</t>
      </is>
    </nc>
  </rcc>
  <rcc rId="55335" sId="3">
    <oc r="B154" t="inlineStr">
      <is>
        <t>Расходы, связанные с освобождением от платы (установлением льготного размера платы), взимаемой с родителей (законных представителей) за присмотр и уход за детьми в муниципальных дошкольных образовательных организациях</t>
      </is>
    </oc>
    <nc r="B154" t="inlineStr">
      <is>
        <t>Расходы, связанные с освобождением от платы (установлением льготного размера платы), взимаемой с родителей (законных представителей) за присмотр и уход за детьми в муниципальных дошкольных образовательных организациях (местные субсидии на иные цели)</t>
      </is>
    </nc>
  </rcc>
  <rcc rId="55336" sId="3">
    <oc r="B155" t="inlineStr">
      <is>
        <t>Обеспечение безопасности участия детей в дорожном движении</t>
      </is>
    </oc>
    <nc r="B155" t="inlineStr">
      <is>
        <t>Обеспечение безопасности участия детей в дорожном движении (местные субсидии на иные цели)</t>
      </is>
    </nc>
  </rcc>
  <rcc rId="55337" sId="3">
    <oc r="B157" t="inlineStr">
      <is>
        <t>Обеспечение деятельности муниципальных общеобразовательных организаций</t>
      </is>
    </oc>
    <nc r="B157" t="inlineStr">
      <is>
        <t>Обеспечение деятельности муниципальных общеобразовательных организаций (местные субсидии на иные цели)</t>
      </is>
    </nc>
  </rcc>
  <rcc rId="55338" sId="3">
    <oc r="B158" t="inlineStr">
      <is>
        <t>Организация льготного питания для отдельных категорий учащихся в муниципальных общеобразовательных организациях</t>
      </is>
    </oc>
    <nc r="B158" t="inlineStr">
      <is>
        <t>Организация льготного питания для отдельных категорий учащихся в муниципальных общеобразовательных организациях (местные субсидии на иные цели)</t>
      </is>
    </nc>
  </rcc>
  <rcc rId="55339" sId="3">
    <oc r="B159" t="inlineStr">
      <is>
        <t>Обеспечение безопасности участия детей в дорожном движении</t>
      </is>
    </oc>
    <nc r="B159" t="inlineStr">
      <is>
        <t>Обеспечение безопасности участия детей в дорожном движении (местные субсидии на иные цели)</t>
      </is>
    </nc>
  </rcc>
  <rcc rId="55340" sId="3">
    <oc r="B160" t="inlineStr">
      <is>
    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    </is>
    </oc>
    <nc r="B160" t="inlineStr">
      <is>
    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(местные субсидии на иные цели)</t>
      </is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район!$A$1:$G$201</formula>
    <oldFormula>район!$A$1:$G$201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611.xml><?xml version="1.0" encoding="utf-8"?>
<revisions xmlns="http://schemas.openxmlformats.org/spreadsheetml/2006/main" xmlns:r="http://schemas.openxmlformats.org/officeDocument/2006/relationships">
  <rcc rId="55171" sId="3">
    <nc r="A182" t="inlineStr">
      <is>
        <t>A21</t>
      </is>
    </nc>
  </rcc>
  <rcc rId="55172" sId="3">
    <nc r="A183" t="inlineStr">
      <is>
        <t>A22</t>
      </is>
    </nc>
  </rcc>
  <rcc rId="55173" sId="3">
    <nc r="A184" t="inlineStr">
      <is>
        <t>A21</t>
      </is>
    </nc>
  </rcc>
  <rfmt sheetId="3" sqref="A182:A184" start="0" length="2147483647">
    <dxf>
      <font>
        <i/>
      </font>
    </dxf>
  </rfmt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район!$A$1:$G$200</formula>
    <oldFormula>район!$A$1:$G$200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7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район!$A$1:$G$204</formula>
    <oldFormula>район!$A$1:$G$204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8.xml><?xml version="1.0" encoding="utf-8"?>
<revisions xmlns="http://schemas.openxmlformats.org/spreadsheetml/2006/main" xmlns:r="http://schemas.openxmlformats.org/officeDocument/2006/relationships">
  <rcc rId="55688" sId="3">
    <oc r="B3">
      <v>15745.9</v>
    </oc>
    <nc r="B3"/>
  </rcc>
  <rcc rId="55689" sId="3">
    <oc r="B4">
      <v>22592.799999999999</v>
    </oc>
    <nc r="B4" t="inlineStr">
      <is>
        <t>ДОХОДЫ</t>
      </is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район!$A$1:$G$204</formula>
    <oldFormula>район!$A$1:$G$204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район!$A$1:$G$186</formula>
    <oldFormula>район!$A$1:$G$186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район!$A$1:$G$184</formula>
    <oldFormula>район!$A$1:$G$184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11.xml><?xml version="1.0" encoding="utf-8"?>
<revisions xmlns="http://schemas.openxmlformats.org/spreadsheetml/2006/main" xmlns:r="http://schemas.openxmlformats.org/officeDocument/2006/relationships">
  <rcc rId="53460" sId="3" numFmtId="4">
    <oc r="F27">
      <v>4672.9189999999999</v>
    </oc>
    <nc r="F27">
      <v>6117.4704099999999</v>
    </nc>
  </rcc>
  <rcc rId="53461" sId="3" numFmtId="4">
    <oc r="F29">
      <v>978.54148999999995</v>
    </oc>
    <nc r="F29">
      <v>1163.74899</v>
    </nc>
  </rcc>
  <rcc rId="53462" sId="3" numFmtId="4">
    <oc r="F30">
      <v>29.81</v>
    </oc>
    <nc r="F30">
      <v>34.74</v>
    </nc>
  </rcc>
  <rcc rId="53463" sId="3" numFmtId="4">
    <oc r="F41">
      <v>3888.0152400000002</v>
    </oc>
    <nc r="F41">
      <v>4205.9349599999996</v>
    </nc>
  </rcc>
  <rcc rId="53464" sId="3" numFmtId="4">
    <oc r="F42">
      <v>1033.8114599999999</v>
    </oc>
    <nc r="F42">
      <v>1289.46633</v>
    </nc>
  </rcc>
  <rcc rId="53465" sId="3" numFmtId="4">
    <oc r="F43">
      <v>231.67357999999999</v>
    </oc>
    <nc r="F43">
      <v>263.00605000000002</v>
    </nc>
  </rcc>
  <rcc rId="53466" sId="3" numFmtId="4">
    <oc r="F47">
      <v>218.22895</v>
    </oc>
    <nc r="F47">
      <v>268.92613</v>
    </nc>
  </rcc>
  <rcc rId="53467" sId="3" numFmtId="4">
    <oc r="F49">
      <v>558.73143000000005</v>
    </oc>
    <nc r="F49">
      <v>708.75891000000001</v>
    </nc>
  </rcc>
  <rcc rId="53468" sId="3" numFmtId="4">
    <oc r="F51">
      <v>432.56513000000001</v>
    </oc>
    <nc r="F51">
      <v>513.60428000000002</v>
    </nc>
  </rcc>
  <rcc rId="53469" sId="3" numFmtId="4">
    <oc r="F59">
      <v>632.03390999999999</v>
    </oc>
    <nc r="F59">
      <v>703.53332</v>
    </nc>
  </rcc>
  <rcc rId="53470" sId="3" numFmtId="4">
    <oc r="F60">
      <v>31.226009999999999</v>
    </oc>
    <nc r="F60">
      <v>41.754860000000001</v>
    </nc>
  </rcc>
  <rcc rId="53471" sId="3" numFmtId="4">
    <oc r="F62">
      <v>74.050110000000004</v>
    </oc>
    <nc r="F62">
      <v>75.728539999999995</v>
    </nc>
  </rcc>
  <rcc rId="53472" sId="3" numFmtId="4">
    <oc r="F66">
      <v>0.2</v>
    </oc>
    <nc r="F66">
      <v>0.86607999999999996</v>
    </nc>
  </rcc>
  <rcc rId="53473" sId="3" numFmtId="4">
    <oc r="F69">
      <v>748.5</v>
    </oc>
    <nc r="F69">
      <v>898.2</v>
    </nc>
  </rcc>
  <rcc rId="53474" sId="3" numFmtId="4">
    <oc r="F71">
      <v>64880.918539999999</v>
    </oc>
    <nc r="F71">
      <v>88197.140729999999</v>
    </nc>
  </rcc>
  <rcc rId="53475" sId="3" numFmtId="4">
    <oc r="F72">
      <v>191858.47529999999</v>
    </oc>
    <nc r="F72">
      <v>249279.08241999999</v>
    </nc>
  </rcc>
  <rcc rId="53476" sId="3" numFmtId="4">
    <oc r="F73">
      <v>7957.55</v>
    </oc>
    <nc r="F73">
      <v>12586.16</v>
    </nc>
  </rcc>
  <rcc rId="53477" sId="3" numFmtId="4">
    <oc r="F74">
      <v>462.49475000000001</v>
    </oc>
    <nc r="F74">
      <v>2206.79927</v>
    </nc>
  </rcc>
  <rcc rId="53478" sId="3" numFmtId="4">
    <oc r="F76">
      <v>-1841.36194</v>
    </oc>
    <nc r="F76">
      <v>-10214.563319999999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район!$A$1:$G$184</formula>
    <oldFormula>район!$A$1:$G$184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111.xml><?xml version="1.0" encoding="utf-8"?>
<revisions xmlns="http://schemas.openxmlformats.org/spreadsheetml/2006/main" xmlns:r="http://schemas.openxmlformats.org/officeDocument/2006/relationships">
  <rcc rId="50055" sId="3" xfDxf="1" s="1" dxf="1">
    <nc r="B113" t="inlineStr">
      <is>
        <t>Капитальный и текущий ремонт объектов водоснабжения (водозаборных сооружений, водопроводов и др.) муниципальных образований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ndxf>
  </rcc>
  <rfmt sheetId="3" sqref="B113" start="0" length="2147483647">
    <dxf>
      <font>
        <sz val="12"/>
      </font>
    </dxf>
  </rfmt>
  <rfmt sheetId="3" sqref="B113" start="0" length="2147483647">
    <dxf>
      <font>
        <i/>
      </font>
    </dxf>
  </rfmt>
  <rrc rId="50056" sId="3" ref="A114:XFD114" action="insertRow">
    <undo index="0" exp="area" ref3D="1" dr="$A$137:$XFD$137" dn="Z_61528DAC_5C4C_48F4_ADE2_8A724B05A086_.wvu.Rows" sId="3"/>
    <undo index="10" exp="area" ref3D="1" dr="$A$137:$XFD$138" dn="Z_F85EE840_0C31_454A_8951_832C2E9E0600_.wvu.Rows" sId="3"/>
    <undo index="16" exp="area" ref3D="1" dr="$A$137:$XFD$139" dn="Z_B31C8DB7_3E78_4144_A6B5_8DE36DE63F0E_.wvu.Rows" sId="3"/>
    <undo index="26" exp="area" ref3D="1" dr="$A$142:$XFD$143" dn="Z_A54C432C_6C68_4B53_A75C_446EB3A61B2B_.wvu.Rows" sId="3"/>
    <undo index="24" exp="area" ref3D="1" dr="$A$137:$XFD$139" dn="Z_A54C432C_6C68_4B53_A75C_446EB3A61B2B_.wvu.Rows" sId="3"/>
    <undo index="12" exp="area" ref3D="1" dr="$A$137:$XFD$138" dn="Z_5C539BE6_C8E0_453F_AB5E_9E58094195EA_.wvu.Rows" sId="3"/>
    <undo index="38" exp="area" ref3D="1" dr="$A$142:$XFD$143" dn="Z_42584DC0_1D41_4C93_9B38_C388E7B8DAC4_.wvu.Rows" sId="3"/>
    <undo index="36" exp="area" ref3D="1" dr="$A$137:$XFD$139" dn="Z_42584DC0_1D41_4C93_9B38_C388E7B8DAC4_.wvu.Rows" sId="3"/>
    <undo index="34" exp="area" ref3D="1" dr="$A$114:$XFD$114" dn="Z_42584DC0_1D41_4C93_9B38_C388E7B8DAC4_.wvu.Rows" sId="3"/>
    <undo index="0" exp="area" ref3D="1" dr="$A$137:$XFD$138" dn="Z_3DCB9AAA_F09C_4EA6_B992_F93E466D374A_.wvu.Rows" sId="3"/>
    <undo index="18" exp="area" ref3D="1" dr="$A$137:$XFD$139" dn="Z_1A52382B_3765_4E8C_903F_6B8919B7242E_.wvu.Rows" sId="3"/>
  </rrc>
  <rcc rId="50057" sId="3" xfDxf="1" s="1" dxf="1">
    <nc r="B114" t="inlineStr">
      <is>
        <t>Развитие водоснабжения в сельской местности</t>
      </is>
    </nc>
    <n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ndxf>
  </rcc>
  <rrc rId="50058" sId="3" ref="A116:XFD116" action="insertRow">
    <undo index="0" exp="area" ref3D="1" dr="$A$138:$XFD$138" dn="Z_61528DAC_5C4C_48F4_ADE2_8A724B05A086_.wvu.Rows" sId="3"/>
    <undo index="10" exp="area" ref3D="1" dr="$A$138:$XFD$139" dn="Z_F85EE840_0C31_454A_8951_832C2E9E0600_.wvu.Rows" sId="3"/>
    <undo index="16" exp="area" ref3D="1" dr="$A$138:$XFD$140" dn="Z_B31C8DB7_3E78_4144_A6B5_8DE36DE63F0E_.wvu.Rows" sId="3"/>
    <undo index="26" exp="area" ref3D="1" dr="$A$143:$XFD$144" dn="Z_A54C432C_6C68_4B53_A75C_446EB3A61B2B_.wvu.Rows" sId="3"/>
    <undo index="24" exp="area" ref3D="1" dr="$A$138:$XFD$140" dn="Z_A54C432C_6C68_4B53_A75C_446EB3A61B2B_.wvu.Rows" sId="3"/>
    <undo index="12" exp="area" ref3D="1" dr="$A$138:$XFD$139" dn="Z_5C539BE6_C8E0_453F_AB5E_9E58094195EA_.wvu.Rows" sId="3"/>
    <undo index="38" exp="area" ref3D="1" dr="$A$143:$XFD$144" dn="Z_42584DC0_1D41_4C93_9B38_C388E7B8DAC4_.wvu.Rows" sId="3"/>
    <undo index="36" exp="area" ref3D="1" dr="$A$138:$XFD$140" dn="Z_42584DC0_1D41_4C93_9B38_C388E7B8DAC4_.wvu.Rows" sId="3"/>
    <undo index="0" exp="area" ref3D="1" dr="$A$138:$XFD$139" dn="Z_3DCB9AAA_F09C_4EA6_B992_F93E466D374A_.wvu.Rows" sId="3"/>
    <undo index="18" exp="area" ref3D="1" dr="$A$138:$XFD$140" dn="Z_1A52382B_3765_4E8C_903F_6B8919B7242E_.wvu.Rows" sId="3"/>
  </rr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район!$A$1:$G$149</formula>
    <oldFormula>район!$A$1:$G$149</oldFormula>
  </rdn>
  <rdn rId="0" localSheetId="3" customView="1" name="Z_61528DAC_5C4C_48F4_ADE2_8A724B05A086_.wvu.Rows" hidden="1" oldHidden="1">
    <formula>район!$139:$139</formula>
    <oldFormula>район!$139:$139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2.xml><?xml version="1.0" encoding="utf-8"?>
<revisions xmlns="http://schemas.openxmlformats.org/spreadsheetml/2006/main" xmlns:r="http://schemas.openxmlformats.org/officeDocument/2006/relationships">
  <rrc rId="51995" sId="3" ref="A145:XFD145" action="insertRow">
    <undo index="16" exp="area" ref3D="1" dr="$A$162:$XFD$163" dn="Z_B31C8DB7_3E78_4144_A6B5_8DE36DE63F0E_.wvu.Rows" sId="3"/>
    <undo index="26" exp="area" ref3D="1" dr="$A$166:$XFD$167" dn="Z_A54C432C_6C68_4B53_A75C_446EB3A61B2B_.wvu.Rows" sId="3"/>
    <undo index="24" exp="area" ref3D="1" dr="$A$162:$XFD$163" dn="Z_A54C432C_6C68_4B53_A75C_446EB3A61B2B_.wvu.Rows" sId="3"/>
    <undo index="12" exp="area" ref3D="1" dr="$A$162:$XFD$162" dn="Z_5C539BE6_C8E0_453F_AB5E_9E58094195EA_.wvu.Rows" sId="3"/>
    <undo index="38" exp="area" ref3D="1" dr="$A$166:$XFD$167" dn="Z_42584DC0_1D41_4C93_9B38_C388E7B8DAC4_.wvu.Rows" sId="3"/>
    <undo index="36" exp="area" ref3D="1" dr="$A$162:$XFD$163" dn="Z_42584DC0_1D41_4C93_9B38_C388E7B8DAC4_.wvu.Rows" sId="3"/>
    <undo index="0" exp="area" ref3D="1" dr="$A$162:$XFD$162" dn="Z_3DCB9AAA_F09C_4EA6_B992_F93E466D374A_.wvu.Rows" sId="3"/>
    <undo index="18" exp="area" ref3D="1" dr="$A$162:$XFD$163" dn="Z_1A52382B_3765_4E8C_903F_6B8919B7242E_.wvu.Rows" sId="3"/>
  </rrc>
  <rrc rId="51996" sId="3" ref="A145:XFD145" action="insertRow">
    <undo index="16" exp="area" ref3D="1" dr="$A$163:$XFD$164" dn="Z_B31C8DB7_3E78_4144_A6B5_8DE36DE63F0E_.wvu.Rows" sId="3"/>
    <undo index="26" exp="area" ref3D="1" dr="$A$167:$XFD$168" dn="Z_A54C432C_6C68_4B53_A75C_446EB3A61B2B_.wvu.Rows" sId="3"/>
    <undo index="24" exp="area" ref3D="1" dr="$A$163:$XFD$164" dn="Z_A54C432C_6C68_4B53_A75C_446EB3A61B2B_.wvu.Rows" sId="3"/>
    <undo index="12" exp="area" ref3D="1" dr="$A$163:$XFD$163" dn="Z_5C539BE6_C8E0_453F_AB5E_9E58094195EA_.wvu.Rows" sId="3"/>
    <undo index="38" exp="area" ref3D="1" dr="$A$167:$XFD$168" dn="Z_42584DC0_1D41_4C93_9B38_C388E7B8DAC4_.wvu.Rows" sId="3"/>
    <undo index="36" exp="area" ref3D="1" dr="$A$163:$XFD$164" dn="Z_42584DC0_1D41_4C93_9B38_C388E7B8DAC4_.wvu.Rows" sId="3"/>
    <undo index="0" exp="area" ref3D="1" dr="$A$163:$XFD$163" dn="Z_3DCB9AAA_F09C_4EA6_B992_F93E466D374A_.wvu.Rows" sId="3"/>
    <undo index="18" exp="area" ref3D="1" dr="$A$163:$XFD$164" dn="Z_1A52382B_3765_4E8C_903F_6B8919B7242E_.wvu.Rows" sId="3"/>
  </rrc>
  <rcc rId="51997" sId="3" xfDxf="1" s="1" dxf="1">
    <nc r="B145" t="inlineStr">
      <is>
        <t>Обеспечение отдыха и оздоровления детей, в том числе детей, находящихся в трудной жизненной ситуации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ndxf>
  </rcc>
  <rfmt sheetId="3" sqref="B145" start="0" length="2147483647">
    <dxf>
      <font>
        <i/>
      </font>
    </dxf>
  </rfmt>
  <rcc rId="51998" sId="3" numFmtId="4">
    <nc r="C145">
      <v>2637.5</v>
    </nc>
  </rcc>
  <rcc rId="51999" sId="3" numFmtId="4">
    <nc r="D145">
      <v>581.49599999999998</v>
    </nc>
  </rcc>
  <rcc rId="52000" sId="3">
    <nc r="E145">
      <f>SUM(D145/C145*100)</f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район!$A$1:$G$173</formula>
    <oldFormula>район!$A$1:$G$173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21.xml><?xml version="1.0" encoding="utf-8"?>
<revisions xmlns="http://schemas.openxmlformats.org/spreadsheetml/2006/main" xmlns:r="http://schemas.openxmlformats.org/officeDocument/2006/relationships">
  <rrc rId="51951" sId="3" ref="A147:XFD147" action="insertRow">
    <undo index="16" exp="area" ref3D="1" dr="$A$159:$XFD$160" dn="Z_B31C8DB7_3E78_4144_A6B5_8DE36DE63F0E_.wvu.Rows" sId="3"/>
    <undo index="26" exp="area" ref3D="1" dr="$A$163:$XFD$164" dn="Z_A54C432C_6C68_4B53_A75C_446EB3A61B2B_.wvu.Rows" sId="3"/>
    <undo index="24" exp="area" ref3D="1" dr="$A$159:$XFD$160" dn="Z_A54C432C_6C68_4B53_A75C_446EB3A61B2B_.wvu.Rows" sId="3"/>
    <undo index="12" exp="area" ref3D="1" dr="$A$159:$XFD$159" dn="Z_5C539BE6_C8E0_453F_AB5E_9E58094195EA_.wvu.Rows" sId="3"/>
    <undo index="38" exp="area" ref3D="1" dr="$A$163:$XFD$164" dn="Z_42584DC0_1D41_4C93_9B38_C388E7B8DAC4_.wvu.Rows" sId="3"/>
    <undo index="36" exp="area" ref3D="1" dr="$A$159:$XFD$160" dn="Z_42584DC0_1D41_4C93_9B38_C388E7B8DAC4_.wvu.Rows" sId="3"/>
    <undo index="0" exp="area" ref3D="1" dr="$A$159:$XFD$159" dn="Z_3DCB9AAA_F09C_4EA6_B992_F93E466D374A_.wvu.Rows" sId="3"/>
    <undo index="18" exp="area" ref3D="1" dr="$A$159:$XFD$160" dn="Z_1A52382B_3765_4E8C_903F_6B8919B7242E_.wvu.Rows" sId="3"/>
  </rrc>
  <rrc rId="51952" sId="3" ref="A147:XFD147" action="insertRow">
    <undo index="16" exp="area" ref3D="1" dr="$A$160:$XFD$161" dn="Z_B31C8DB7_3E78_4144_A6B5_8DE36DE63F0E_.wvu.Rows" sId="3"/>
    <undo index="26" exp="area" ref3D="1" dr="$A$164:$XFD$165" dn="Z_A54C432C_6C68_4B53_A75C_446EB3A61B2B_.wvu.Rows" sId="3"/>
    <undo index="24" exp="area" ref3D="1" dr="$A$160:$XFD$161" dn="Z_A54C432C_6C68_4B53_A75C_446EB3A61B2B_.wvu.Rows" sId="3"/>
    <undo index="12" exp="area" ref3D="1" dr="$A$160:$XFD$160" dn="Z_5C539BE6_C8E0_453F_AB5E_9E58094195EA_.wvu.Rows" sId="3"/>
    <undo index="38" exp="area" ref3D="1" dr="$A$164:$XFD$165" dn="Z_42584DC0_1D41_4C93_9B38_C388E7B8DAC4_.wvu.Rows" sId="3"/>
    <undo index="36" exp="area" ref3D="1" dr="$A$160:$XFD$161" dn="Z_42584DC0_1D41_4C93_9B38_C388E7B8DAC4_.wvu.Rows" sId="3"/>
    <undo index="0" exp="area" ref3D="1" dr="$A$160:$XFD$160" dn="Z_3DCB9AAA_F09C_4EA6_B992_F93E466D374A_.wvu.Rows" sId="3"/>
    <undo index="18" exp="area" ref3D="1" dr="$A$160:$XFD$161" dn="Z_1A52382B_3765_4E8C_903F_6B8919B7242E_.wvu.Rows" sId="3"/>
  </rrc>
  <rrc rId="51953" sId="3" ref="A147:XFD147" action="insertRow">
    <undo index="16" exp="area" ref3D="1" dr="$A$161:$XFD$162" dn="Z_B31C8DB7_3E78_4144_A6B5_8DE36DE63F0E_.wvu.Rows" sId="3"/>
    <undo index="26" exp="area" ref3D="1" dr="$A$165:$XFD$166" dn="Z_A54C432C_6C68_4B53_A75C_446EB3A61B2B_.wvu.Rows" sId="3"/>
    <undo index="24" exp="area" ref3D="1" dr="$A$161:$XFD$162" dn="Z_A54C432C_6C68_4B53_A75C_446EB3A61B2B_.wvu.Rows" sId="3"/>
    <undo index="12" exp="area" ref3D="1" dr="$A$161:$XFD$161" dn="Z_5C539BE6_C8E0_453F_AB5E_9E58094195EA_.wvu.Rows" sId="3"/>
    <undo index="38" exp="area" ref3D="1" dr="$A$165:$XFD$166" dn="Z_42584DC0_1D41_4C93_9B38_C388E7B8DAC4_.wvu.Rows" sId="3"/>
    <undo index="36" exp="area" ref3D="1" dr="$A$161:$XFD$162" dn="Z_42584DC0_1D41_4C93_9B38_C388E7B8DAC4_.wvu.Rows" sId="3"/>
    <undo index="0" exp="area" ref3D="1" dr="$A$161:$XFD$161" dn="Z_3DCB9AAA_F09C_4EA6_B992_F93E466D374A_.wvu.Rows" sId="3"/>
    <undo index="18" exp="area" ref3D="1" dr="$A$161:$XFD$162" dn="Z_1A52382B_3765_4E8C_903F_6B8919B7242E_.wvu.Rows" sId="3"/>
  </rrc>
  <rcc rId="51954" sId="3" xfDxf="1" s="1" dxf="1">
    <nc r="B147" t="inlineStr">
      <is>
        <t>Обеспечение деятельности муниципальных учреждений культурно-досугового типа и народного творчества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ndxf>
  </rcc>
  <rfmt sheetId="3" sqref="B147" start="0" length="2147483647">
    <dxf>
      <font>
        <i/>
      </font>
    </dxf>
  </rfmt>
  <rcc rId="51955" sId="3" numFmtId="4">
    <nc r="C147">
      <v>30137.475999999999</v>
    </nc>
  </rcc>
  <rcc rId="51956" sId="3" numFmtId="4">
    <nc r="D147">
      <v>12186.43491</v>
    </nc>
  </rcc>
  <rcc rId="51957" sId="3">
    <nc r="E147">
      <f>SUM(D147/C147*100)</f>
    </nc>
  </rcc>
  <rcc rId="51958" sId="3" xfDxf="1" s="1" dxf="1">
    <nc r="B148" t="inlineStr">
      <is>
        <t>Обеспечение деятельности театров, концертных и других организаций исполнительских искусств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ndxf>
  </rcc>
  <rfmt sheetId="3" sqref="B148" start="0" length="2147483647">
    <dxf>
      <font>
        <i/>
      </font>
    </dxf>
  </rfmt>
  <rcc rId="51959" sId="3" numFmtId="4">
    <nc r="C148">
      <v>3272</v>
    </nc>
  </rcc>
  <rcc rId="51960" sId="3" numFmtId="4">
    <nc r="D148">
      <v>0</v>
    </nc>
  </rcc>
  <rcc rId="51961" sId="3">
    <nc r="E148">
      <f>SUM(D148/C148*100)</f>
    </nc>
  </rcc>
  <rcc rId="51962" sId="3" xfDxf="1" s="1" dxf="1">
    <nc r="B149" t="inlineStr">
      <is>
        <t>Обеспечение деятельности муниципальных библиотек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ndxf>
  </rcc>
  <rfmt sheetId="3" sqref="B149" start="0" length="2147483647">
    <dxf>
      <font>
        <i/>
      </font>
    </dxf>
  </rfmt>
  <rcc rId="51963" sId="3" numFmtId="4">
    <nc r="C149">
      <v>13709.6</v>
    </nc>
  </rcc>
  <rcc rId="51964" sId="3" numFmtId="4">
    <nc r="D149">
      <v>5411.5</v>
    </nc>
  </rcc>
  <rcc rId="51965" sId="3">
    <nc r="E149">
      <f>SUM(D149/C149*100)</f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район!$A$1:$G$171</formula>
    <oldFormula>район!$A$1:$G$171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211.xml><?xml version="1.0" encoding="utf-8"?>
<revisions xmlns="http://schemas.openxmlformats.org/spreadsheetml/2006/main" xmlns:r="http://schemas.openxmlformats.org/officeDocument/2006/relationships">
  <rcc rId="50510" sId="3" numFmtId="4">
    <oc r="D84">
      <v>15996.008519999999</v>
    </oc>
    <nc r="D84">
      <v>21265.78947</v>
    </nc>
  </rcc>
  <rcc rId="50511" sId="3" numFmtId="4">
    <oc r="C88">
      <v>14269.701999999999</v>
    </oc>
    <nc r="C88">
      <v>14157.88983</v>
    </nc>
  </rcc>
  <rcc rId="50512" sId="3" numFmtId="4">
    <oc r="C89">
      <v>25318.928</v>
    </oc>
    <nc r="C89">
      <v>26916.257320000001</v>
    </nc>
  </rcc>
  <rcc rId="50513" sId="3" numFmtId="4">
    <oc r="D89">
      <v>8789.5268799999994</v>
    </oc>
    <nc r="D89">
      <v>12876.22688</v>
    </nc>
  </rcc>
  <rcc rId="50514" sId="3" numFmtId="4">
    <oc r="D91">
      <v>492.31132000000002</v>
    </oc>
    <nc r="D91">
      <v>616.43592000000001</v>
    </nc>
  </rcc>
  <rcc rId="50515" sId="3" numFmtId="4">
    <oc r="D94">
      <v>350.27891</v>
    </oc>
    <nc r="D94">
      <v>463.23151000000001</v>
    </nc>
  </rcc>
  <rcc rId="50516" sId="3" numFmtId="4">
    <oc r="D95">
      <v>900.91949</v>
    </oc>
    <nc r="D95">
      <v>1183.56034</v>
    </nc>
  </rcc>
  <rcc rId="50517" sId="3" numFmtId="4">
    <oc r="D97">
      <v>15.4</v>
    </oc>
    <nc r="D97">
      <v>71.099999999999994</v>
    </nc>
  </rcc>
  <rcc rId="50518" sId="3" numFmtId="4">
    <oc r="D102">
      <v>15204.48993</v>
    </oc>
    <nc r="D102">
      <v>15865.82567</v>
    </nc>
  </rcc>
  <rcc rId="50519" sId="3" numFmtId="4">
    <oc r="D108">
      <v>242.85400000000001</v>
    </oc>
    <nc r="D108">
      <v>388.25400000000002</v>
    </nc>
  </rcc>
  <rcc rId="50520" sId="3" numFmtId="4">
    <oc r="D110">
      <v>134.70878999999999</v>
    </oc>
    <nc r="D110">
      <v>217.68204</v>
    </nc>
  </rcc>
  <rcc rId="50521" sId="3" numFmtId="4">
    <oc r="D113">
      <v>1322.194</v>
    </oc>
    <nc r="D113">
      <v>1599.2293500000001</v>
    </nc>
  </rcc>
  <rcc rId="50522" sId="3" numFmtId="4">
    <oc r="D118">
      <v>2857.8270600000001</v>
    </oc>
    <nc r="D118">
      <v>5958.1464800000003</v>
    </nc>
  </rcc>
  <rcc rId="50523" sId="3" numFmtId="4">
    <oc r="D128">
      <v>40407.626060000002</v>
    </oc>
    <nc r="D128">
      <v>50048.729140000003</v>
    </nc>
  </rcc>
  <rcc rId="50524" sId="3" numFmtId="4">
    <oc r="D129">
      <v>148332.85195000001</v>
    </oc>
    <nc r="D129">
      <v>172501.43943</v>
    </nc>
  </rcc>
  <rcc rId="50525" sId="3" numFmtId="4">
    <oc r="D130">
      <v>12166.0088</v>
    </oc>
    <nc r="D130">
      <v>14195.100060000001</v>
    </nc>
  </rcc>
  <rcc rId="50526" sId="3" numFmtId="4">
    <oc r="D132">
      <v>58.7</v>
    </oc>
    <nc r="D132">
      <v>74.313800000000001</v>
    </nc>
  </rcc>
  <rcc rId="50527" sId="3" numFmtId="4">
    <oc r="D133">
      <v>1461.2748300000001</v>
    </oc>
    <nc r="D133">
      <v>2021.26647</v>
    </nc>
  </rcc>
  <rcc rId="50528" sId="3" numFmtId="4">
    <oc r="D135">
      <v>21839.532090000001</v>
    </oc>
    <nc r="D135">
      <v>29942.85497</v>
    </nc>
  </rcc>
  <rcc rId="50529" sId="3" numFmtId="4">
    <oc r="D136">
      <v>316.94242000000003</v>
    </oc>
    <nc r="D136">
      <v>455.15374000000003</v>
    </nc>
  </rcc>
  <rcc rId="50530" sId="3" numFmtId="4">
    <oc r="D139">
      <v>2545.3236499999998</v>
    </oc>
    <nc r="D139">
      <v>3130.0063700000001</v>
    </nc>
  </rcc>
  <rcc rId="50531" sId="3" numFmtId="4">
    <oc r="D140">
      <v>15785.8539</v>
    </oc>
    <nc r="D140">
      <v>18193.269899999999</v>
    </nc>
  </rcc>
  <rcc rId="50532" sId="3" numFmtId="4">
    <oc r="D141">
      <v>19.226659999999999</v>
    </oc>
    <nc r="D141">
      <v>24.344259999999998</v>
    </nc>
  </rcc>
  <rcc rId="50533" sId="3" numFmtId="4">
    <oc r="D143">
      <v>323.35000000000002</v>
    </oc>
    <nc r="D143">
      <v>358.17500000000001</v>
    </nc>
  </rcc>
  <rcc rId="50534" sId="3" numFmtId="4">
    <oc r="D144">
      <v>3649.66</v>
    </oc>
    <nc r="D144">
      <v>5467.8419999999996</v>
    </nc>
  </rcc>
  <rcc rId="50535" sId="3" numFmtId="4">
    <oc r="D86">
      <v>1848.2099800000001</v>
    </oc>
    <nc r="D86">
      <v>2751.9206899999999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район!$A$1:$G$155</formula>
    <oldFormula>район!$A$1:$G$155</oldFormula>
  </rdn>
  <rdn rId="0" localSheetId="3" customView="1" name="Z_61528DAC_5C4C_48F4_ADE2_8A724B05A086_.wvu.Rows" hidden="1" oldHidden="1">
    <formula>район!$145:$145</formula>
    <oldFormula>район!$145:$145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3.xml><?xml version="1.0" encoding="utf-8"?>
<revisions xmlns="http://schemas.openxmlformats.org/spreadsheetml/2006/main" xmlns:r="http://schemas.openxmlformats.org/officeDocument/2006/relationships">
  <rcc rId="52071" sId="3" numFmtId="4">
    <oc r="C154">
      <v>13709.6</v>
    </oc>
    <nc r="C154">
      <v>1274</v>
    </nc>
  </rcc>
  <rcc rId="52072" sId="3" numFmtId="4">
    <oc r="D154">
      <v>5411.5</v>
    </oc>
    <nc r="D154">
      <v>230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район!$A$1:$G$176</formula>
    <oldFormula>район!$A$1:$G$176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4.xml><?xml version="1.0" encoding="utf-8"?>
<revisions xmlns="http://schemas.openxmlformats.org/spreadsheetml/2006/main" xmlns:r="http://schemas.openxmlformats.org/officeDocument/2006/relationships">
  <rcc rId="54871" sId="3">
    <nc r="A155" t="inlineStr">
      <is>
        <t>Ч23</t>
      </is>
    </nc>
  </rcc>
  <rcc rId="54872" sId="3">
    <nc r="A153" t="inlineStr">
      <is>
        <t>Ц71</t>
      </is>
    </nc>
  </rcc>
  <rcc rId="54873" sId="3">
    <nc r="A154" t="inlineStr">
      <is>
        <t>Ц71</t>
      </is>
    </nc>
  </rcc>
  <rcc rId="54874" sId="3" numFmtId="4">
    <oc r="C157">
      <v>11026.507</v>
    </oc>
    <nc r="C157">
      <v>35270.307000000001</v>
    </nc>
  </rcc>
  <rcc rId="54875" sId="3" numFmtId="4">
    <oc r="D157">
      <v>3649.3822</v>
    </oc>
    <nc r="D157">
      <v>20122.343199999999</v>
    </nc>
  </rcc>
  <rcc rId="54876" sId="3">
    <nc r="A157" t="inlineStr">
      <is>
        <t>Ц21</t>
      </is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район!$A$1:$G$195</formula>
    <oldFormula>район!$A$1:$G$195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4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район!$A$1:$G$152</formula>
    <oldFormula>район!$A$1:$G$152</oldFormula>
  </rdn>
  <rdn rId="0" localSheetId="3" customView="1" name="Z_61528DAC_5C4C_48F4_ADE2_8A724B05A086_.wvu.Rows" hidden="1" oldHidden="1">
    <formula>район!$142:$142</formula>
    <oldFormula>район!$142:$142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411.xml><?xml version="1.0" encoding="utf-8"?>
<revisions xmlns="http://schemas.openxmlformats.org/spreadsheetml/2006/main" xmlns:r="http://schemas.openxmlformats.org/officeDocument/2006/relationships">
  <rcc rId="50012" sId="3" odxf="1" s="1" dxf="1">
    <nc r="B101" t="inlineStr">
      <is>
        <t>Капитальный ремонт и ремонт автомобильных дорог общего пользования местного значения вне границ населенных пунктов а границах муниципального района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odxf>
    <ndxf>
      <font>
        <i/>
        <sz val="12"/>
        <color auto="1"/>
        <name val="Times New Roman"/>
        <scheme val="none"/>
      </font>
      <fill>
        <patternFill patternType="solid">
          <bgColor indexed="9"/>
        </patternFill>
      </fill>
      <alignment vertical="center" readingOrder="0"/>
      <border outline="0">
        <right style="thin">
          <color indexed="64"/>
        </right>
      </border>
    </ndxf>
  </rcc>
  <rcc rId="50013" sId="3" odxf="1" s="1" dxf="1">
    <nc r="B102" t="inlineStr">
      <is>
        <t>Содержание автомобильных дорог общего пользования местного значения вне границ населенных пунктов а границах муниципального района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odxf>
    <ndxf>
      <font>
        <i/>
        <sz val="12"/>
        <color auto="1"/>
        <name val="Times New Roman"/>
        <scheme val="none"/>
      </font>
      <fill>
        <patternFill patternType="solid">
          <bgColor indexed="9"/>
        </patternFill>
      </fill>
      <alignment vertical="center" readingOrder="0"/>
      <border outline="0">
        <right style="thin">
          <color indexed="64"/>
        </right>
      </border>
    </ndxf>
  </rcc>
  <rrc rId="50014" sId="3" ref="A103:XFD103" action="insertRow">
    <undo index="0" exp="area" ref3D="1" dr="$A$130:$XFD$130" dn="Z_61528DAC_5C4C_48F4_ADE2_8A724B05A086_.wvu.Rows" sId="3"/>
    <undo index="10" exp="area" ref3D="1" dr="$A$130:$XFD$131" dn="Z_F85EE840_0C31_454A_8951_832C2E9E0600_.wvu.Rows" sId="3"/>
    <undo index="16" exp="area" ref3D="1" dr="$A$130:$XFD$132" dn="Z_B31C8DB7_3E78_4144_A6B5_8DE36DE63F0E_.wvu.Rows" sId="3"/>
    <undo index="26" exp="area" ref3D="1" dr="$A$135:$XFD$136" dn="Z_A54C432C_6C68_4B53_A75C_446EB3A61B2B_.wvu.Rows" sId="3"/>
    <undo index="24" exp="area" ref3D="1" dr="$A$130:$XFD$132" dn="Z_A54C432C_6C68_4B53_A75C_446EB3A61B2B_.wvu.Rows" sId="3"/>
    <undo index="12" exp="area" ref3D="1" dr="$A$130:$XFD$131" dn="Z_5C539BE6_C8E0_453F_AB5E_9E58094195EA_.wvu.Rows" sId="3"/>
    <undo index="38" exp="area" ref3D="1" dr="$A$135:$XFD$136" dn="Z_42584DC0_1D41_4C93_9B38_C388E7B8DAC4_.wvu.Rows" sId="3"/>
    <undo index="36" exp="area" ref3D="1" dr="$A$130:$XFD$132" dn="Z_42584DC0_1D41_4C93_9B38_C388E7B8DAC4_.wvu.Rows" sId="3"/>
    <undo index="34" exp="area" ref3D="1" dr="$A$107:$XFD$107" dn="Z_42584DC0_1D41_4C93_9B38_C388E7B8DAC4_.wvu.Rows" sId="3"/>
    <undo index="0" exp="area" ref3D="1" dr="$A$130:$XFD$131" dn="Z_3DCB9AAA_F09C_4EA6_B992_F93E466D374A_.wvu.Rows" sId="3"/>
    <undo index="18" exp="area" ref3D="1" dr="$A$130:$XFD$132" dn="Z_1A52382B_3765_4E8C_903F_6B8919B7242E_.wvu.Rows" sId="3"/>
  </rrc>
  <rfmt sheetId="3" sqref="B103" start="0" length="0">
    <dxf>
      <font>
        <i val="0"/>
        <sz val="12"/>
        <name val="Times New Roman"/>
        <scheme val="none"/>
      </font>
      <border outline="0">
        <right style="thin">
          <color indexed="64"/>
        </right>
      </border>
    </dxf>
  </rfmt>
  <rcc rId="50015" sId="3">
    <nc r="B103" t="inlineStr">
      <is>
        <t xml:space="preserve">Реализация мероприятий приоритетного проекта "Безопасные и качественные дороги" </t>
      </is>
    </nc>
  </rcc>
  <rfmt sheetId="3" sqref="B100" start="0" length="2147483647">
    <dxf>
      <font>
        <sz val="12"/>
      </font>
    </dxf>
  </rfmt>
  <rrc rId="50016" sId="3" ref="A104:XFD104" action="insertRow">
    <undo index="0" exp="area" ref3D="1" dr="$A$131:$XFD$131" dn="Z_61528DAC_5C4C_48F4_ADE2_8A724B05A086_.wvu.Rows" sId="3"/>
    <undo index="10" exp="area" ref3D="1" dr="$A$131:$XFD$132" dn="Z_F85EE840_0C31_454A_8951_832C2E9E0600_.wvu.Rows" sId="3"/>
    <undo index="16" exp="area" ref3D="1" dr="$A$131:$XFD$133" dn="Z_B31C8DB7_3E78_4144_A6B5_8DE36DE63F0E_.wvu.Rows" sId="3"/>
    <undo index="26" exp="area" ref3D="1" dr="$A$136:$XFD$137" dn="Z_A54C432C_6C68_4B53_A75C_446EB3A61B2B_.wvu.Rows" sId="3"/>
    <undo index="24" exp="area" ref3D="1" dr="$A$131:$XFD$133" dn="Z_A54C432C_6C68_4B53_A75C_446EB3A61B2B_.wvu.Rows" sId="3"/>
    <undo index="12" exp="area" ref3D="1" dr="$A$131:$XFD$132" dn="Z_5C539BE6_C8E0_453F_AB5E_9E58094195EA_.wvu.Rows" sId="3"/>
    <undo index="38" exp="area" ref3D="1" dr="$A$136:$XFD$137" dn="Z_42584DC0_1D41_4C93_9B38_C388E7B8DAC4_.wvu.Rows" sId="3"/>
    <undo index="36" exp="area" ref3D="1" dr="$A$131:$XFD$133" dn="Z_42584DC0_1D41_4C93_9B38_C388E7B8DAC4_.wvu.Rows" sId="3"/>
    <undo index="34" exp="area" ref3D="1" dr="$A$108:$XFD$108" dn="Z_42584DC0_1D41_4C93_9B38_C388E7B8DAC4_.wvu.Rows" sId="3"/>
    <undo index="0" exp="area" ref3D="1" dr="$A$131:$XFD$132" dn="Z_3DCB9AAA_F09C_4EA6_B992_F93E466D374A_.wvu.Rows" sId="3"/>
    <undo index="18" exp="area" ref3D="1" dr="$A$131:$XFD$133" dn="Z_1A52382B_3765_4E8C_903F_6B8919B7242E_.wvu.Rows" sId="3"/>
  </rrc>
  <rfmt sheetId="3" sqref="B103" start="0" length="2147483647">
    <dxf>
      <font>
        <i/>
      </font>
    </dxf>
  </rfmt>
  <rfmt sheetId="3" sqref="B104" start="0" length="0">
    <dxf>
      <border outline="0">
        <right style="thin">
          <color indexed="64"/>
        </right>
      </border>
    </dxf>
  </rfmt>
  <rcc rId="50017" sId="3">
    <nc r="B104" t="inlineStr">
      <is>
        <t>Капитальный ремонт и ремонт дворовых территорий многоквартирных домов, проездов к дворовым территориям многоквартирных домов населенных пунктов</t>
      </is>
    </nc>
  </rcc>
  <rrc rId="50018" sId="3" ref="A108:XFD108" action="insertRow">
    <undo index="0" exp="area" ref3D="1" dr="$A$132:$XFD$132" dn="Z_61528DAC_5C4C_48F4_ADE2_8A724B05A086_.wvu.Rows" sId="3"/>
    <undo index="10" exp="area" ref3D="1" dr="$A$132:$XFD$133" dn="Z_F85EE840_0C31_454A_8951_832C2E9E0600_.wvu.Rows" sId="3"/>
    <undo index="16" exp="area" ref3D="1" dr="$A$132:$XFD$134" dn="Z_B31C8DB7_3E78_4144_A6B5_8DE36DE63F0E_.wvu.Rows" sId="3"/>
    <undo index="26" exp="area" ref3D="1" dr="$A$137:$XFD$138" dn="Z_A54C432C_6C68_4B53_A75C_446EB3A61B2B_.wvu.Rows" sId="3"/>
    <undo index="24" exp="area" ref3D="1" dr="$A$132:$XFD$134" dn="Z_A54C432C_6C68_4B53_A75C_446EB3A61B2B_.wvu.Rows" sId="3"/>
    <undo index="12" exp="area" ref3D="1" dr="$A$132:$XFD$133" dn="Z_5C539BE6_C8E0_453F_AB5E_9E58094195EA_.wvu.Rows" sId="3"/>
    <undo index="38" exp="area" ref3D="1" dr="$A$137:$XFD$138" dn="Z_42584DC0_1D41_4C93_9B38_C388E7B8DAC4_.wvu.Rows" sId="3"/>
    <undo index="36" exp="area" ref3D="1" dr="$A$132:$XFD$134" dn="Z_42584DC0_1D41_4C93_9B38_C388E7B8DAC4_.wvu.Rows" sId="3"/>
    <undo index="34" exp="area" ref3D="1" dr="$A$109:$XFD$109" dn="Z_42584DC0_1D41_4C93_9B38_C388E7B8DAC4_.wvu.Rows" sId="3"/>
    <undo index="0" exp="area" ref3D="1" dr="$A$132:$XFD$133" dn="Z_3DCB9AAA_F09C_4EA6_B992_F93E466D374A_.wvu.Rows" sId="3"/>
    <undo index="18" exp="area" ref3D="1" dr="$A$132:$XFD$134" dn="Z_1A52382B_3765_4E8C_903F_6B8919B7242E_.wvu.Rows" sId="3"/>
  </rrc>
  <rrc rId="50019" sId="3" ref="A108:XFD108" action="insertRow">
    <undo index="0" exp="area" ref3D="1" dr="$A$133:$XFD$133" dn="Z_61528DAC_5C4C_48F4_ADE2_8A724B05A086_.wvu.Rows" sId="3"/>
    <undo index="10" exp="area" ref3D="1" dr="$A$133:$XFD$134" dn="Z_F85EE840_0C31_454A_8951_832C2E9E0600_.wvu.Rows" sId="3"/>
    <undo index="16" exp="area" ref3D="1" dr="$A$133:$XFD$135" dn="Z_B31C8DB7_3E78_4144_A6B5_8DE36DE63F0E_.wvu.Rows" sId="3"/>
    <undo index="26" exp="area" ref3D="1" dr="$A$138:$XFD$139" dn="Z_A54C432C_6C68_4B53_A75C_446EB3A61B2B_.wvu.Rows" sId="3"/>
    <undo index="24" exp="area" ref3D="1" dr="$A$133:$XFD$135" dn="Z_A54C432C_6C68_4B53_A75C_446EB3A61B2B_.wvu.Rows" sId="3"/>
    <undo index="12" exp="area" ref3D="1" dr="$A$133:$XFD$134" dn="Z_5C539BE6_C8E0_453F_AB5E_9E58094195EA_.wvu.Rows" sId="3"/>
    <undo index="38" exp="area" ref3D="1" dr="$A$138:$XFD$139" dn="Z_42584DC0_1D41_4C93_9B38_C388E7B8DAC4_.wvu.Rows" sId="3"/>
    <undo index="36" exp="area" ref3D="1" dr="$A$133:$XFD$135" dn="Z_42584DC0_1D41_4C93_9B38_C388E7B8DAC4_.wvu.Rows" sId="3"/>
    <undo index="34" exp="area" ref3D="1" dr="$A$110:$XFD$110" dn="Z_42584DC0_1D41_4C93_9B38_C388E7B8DAC4_.wvu.Rows" sId="3"/>
    <undo index="0" exp="area" ref3D="1" dr="$A$133:$XFD$134" dn="Z_3DCB9AAA_F09C_4EA6_B992_F93E466D374A_.wvu.Rows" sId="3"/>
    <undo index="18" exp="area" ref3D="1" dr="$A$133:$XFD$135" dn="Z_1A52382B_3765_4E8C_903F_6B8919B7242E_.wvu.Rows" sId="3"/>
  </rrc>
  <rrc rId="50020" sId="3" ref="A111:XFD111" action="insertRow">
    <undo index="0" exp="area" ref3D="1" dr="$A$134:$XFD$134" dn="Z_61528DAC_5C4C_48F4_ADE2_8A724B05A086_.wvu.Rows" sId="3"/>
    <undo index="10" exp="area" ref3D="1" dr="$A$134:$XFD$135" dn="Z_F85EE840_0C31_454A_8951_832C2E9E0600_.wvu.Rows" sId="3"/>
    <undo index="16" exp="area" ref3D="1" dr="$A$134:$XFD$136" dn="Z_B31C8DB7_3E78_4144_A6B5_8DE36DE63F0E_.wvu.Rows" sId="3"/>
    <undo index="26" exp="area" ref3D="1" dr="$A$139:$XFD$140" dn="Z_A54C432C_6C68_4B53_A75C_446EB3A61B2B_.wvu.Rows" sId="3"/>
    <undo index="24" exp="area" ref3D="1" dr="$A$134:$XFD$136" dn="Z_A54C432C_6C68_4B53_A75C_446EB3A61B2B_.wvu.Rows" sId="3"/>
    <undo index="12" exp="area" ref3D="1" dr="$A$134:$XFD$135" dn="Z_5C539BE6_C8E0_453F_AB5E_9E58094195EA_.wvu.Rows" sId="3"/>
    <undo index="38" exp="area" ref3D="1" dr="$A$139:$XFD$140" dn="Z_42584DC0_1D41_4C93_9B38_C388E7B8DAC4_.wvu.Rows" sId="3"/>
    <undo index="36" exp="area" ref3D="1" dr="$A$134:$XFD$136" dn="Z_42584DC0_1D41_4C93_9B38_C388E7B8DAC4_.wvu.Rows" sId="3"/>
    <undo index="34" exp="area" ref3D="1" dr="$A$111:$XFD$111" dn="Z_42584DC0_1D41_4C93_9B38_C388E7B8DAC4_.wvu.Rows" sId="3"/>
    <undo index="0" exp="area" ref3D="1" dr="$A$134:$XFD$135" dn="Z_3DCB9AAA_F09C_4EA6_B992_F93E466D374A_.wvu.Rows" sId="3"/>
    <undo index="18" exp="area" ref3D="1" dr="$A$134:$XFD$136" dn="Z_1A52382B_3765_4E8C_903F_6B8919B7242E_.wvu.Rows" sId="3"/>
  </rrc>
  <rrc rId="50021" sId="3" ref="A111:XFD111" action="insertRow">
    <undo index="0" exp="area" ref3D="1" dr="$A$135:$XFD$135" dn="Z_61528DAC_5C4C_48F4_ADE2_8A724B05A086_.wvu.Rows" sId="3"/>
    <undo index="10" exp="area" ref3D="1" dr="$A$135:$XFD$136" dn="Z_F85EE840_0C31_454A_8951_832C2E9E0600_.wvu.Rows" sId="3"/>
    <undo index="16" exp="area" ref3D="1" dr="$A$135:$XFD$137" dn="Z_B31C8DB7_3E78_4144_A6B5_8DE36DE63F0E_.wvu.Rows" sId="3"/>
    <undo index="26" exp="area" ref3D="1" dr="$A$140:$XFD$141" dn="Z_A54C432C_6C68_4B53_A75C_446EB3A61B2B_.wvu.Rows" sId="3"/>
    <undo index="24" exp="area" ref3D="1" dr="$A$135:$XFD$137" dn="Z_A54C432C_6C68_4B53_A75C_446EB3A61B2B_.wvu.Rows" sId="3"/>
    <undo index="12" exp="area" ref3D="1" dr="$A$135:$XFD$136" dn="Z_5C539BE6_C8E0_453F_AB5E_9E58094195EA_.wvu.Rows" sId="3"/>
    <undo index="38" exp="area" ref3D="1" dr="$A$140:$XFD$141" dn="Z_42584DC0_1D41_4C93_9B38_C388E7B8DAC4_.wvu.Rows" sId="3"/>
    <undo index="36" exp="area" ref3D="1" dr="$A$135:$XFD$137" dn="Z_42584DC0_1D41_4C93_9B38_C388E7B8DAC4_.wvu.Rows" sId="3"/>
    <undo index="34" exp="area" ref3D="1" dr="$A$112:$XFD$112" dn="Z_42584DC0_1D41_4C93_9B38_C388E7B8DAC4_.wvu.Rows" sId="3"/>
    <undo index="0" exp="area" ref3D="1" dr="$A$135:$XFD$136" dn="Z_3DCB9AAA_F09C_4EA6_B992_F93E466D374A_.wvu.Rows" sId="3"/>
    <undo index="18" exp="area" ref3D="1" dr="$A$135:$XFD$137" dn="Z_1A52382B_3765_4E8C_903F_6B8919B7242E_.wvu.Rows" sId="3"/>
  </rrc>
  <rrc rId="50022" sId="3" ref="A111:XFD111" action="insertRow">
    <undo index="0" exp="area" ref3D="1" dr="$A$136:$XFD$136" dn="Z_61528DAC_5C4C_48F4_ADE2_8A724B05A086_.wvu.Rows" sId="3"/>
    <undo index="10" exp="area" ref3D="1" dr="$A$136:$XFD$137" dn="Z_F85EE840_0C31_454A_8951_832C2E9E0600_.wvu.Rows" sId="3"/>
    <undo index="16" exp="area" ref3D="1" dr="$A$136:$XFD$138" dn="Z_B31C8DB7_3E78_4144_A6B5_8DE36DE63F0E_.wvu.Rows" sId="3"/>
    <undo index="26" exp="area" ref3D="1" dr="$A$141:$XFD$142" dn="Z_A54C432C_6C68_4B53_A75C_446EB3A61B2B_.wvu.Rows" sId="3"/>
    <undo index="24" exp="area" ref3D="1" dr="$A$136:$XFD$138" dn="Z_A54C432C_6C68_4B53_A75C_446EB3A61B2B_.wvu.Rows" sId="3"/>
    <undo index="12" exp="area" ref3D="1" dr="$A$136:$XFD$137" dn="Z_5C539BE6_C8E0_453F_AB5E_9E58094195EA_.wvu.Rows" sId="3"/>
    <undo index="38" exp="area" ref3D="1" dr="$A$141:$XFD$142" dn="Z_42584DC0_1D41_4C93_9B38_C388E7B8DAC4_.wvu.Rows" sId="3"/>
    <undo index="36" exp="area" ref3D="1" dr="$A$136:$XFD$138" dn="Z_42584DC0_1D41_4C93_9B38_C388E7B8DAC4_.wvu.Rows" sId="3"/>
    <undo index="34" exp="area" ref3D="1" dr="$A$113:$XFD$113" dn="Z_42584DC0_1D41_4C93_9B38_C388E7B8DAC4_.wvu.Rows" sId="3"/>
    <undo index="0" exp="area" ref3D="1" dr="$A$136:$XFD$137" dn="Z_3DCB9AAA_F09C_4EA6_B992_F93E466D374A_.wvu.Rows" sId="3"/>
    <undo index="18" exp="area" ref3D="1" dr="$A$136:$XFD$138" dn="Z_1A52382B_3765_4E8C_903F_6B8919B7242E_.wvu.Rows" sId="3"/>
  </rrc>
  <rcc rId="50023" sId="3" odxf="1" dxf="1">
    <nc r="B111" t="inlineStr">
      <is>
        <t>релизация инициативных проектов</t>
      </is>
    </nc>
    <odxf>
      <font>
        <i val="0"/>
        <sz val="16"/>
        <name val="Times New Roman"/>
        <scheme val="none"/>
      </font>
      <alignment horizontal="left" readingOrder="0"/>
    </odxf>
    <ndxf>
      <font>
        <i/>
        <sz val="12"/>
        <name val="Times New Roman"/>
        <scheme val="none"/>
      </font>
      <alignment horizontal="general" readingOrder="0"/>
    </ndxf>
  </rcc>
  <rcc rId="50024" sId="3" xfDxf="1" s="1" dxf="1">
    <nc r="B112" t="inlineStr">
      <is>
        <t>Капитальный ремонт источников водоснабжения (водонапорных башен и водозаборных скважин) в населенных пунктах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ndxf>
  </rcc>
  <rfmt sheetId="3" sqref="B112" start="0" length="2147483647">
    <dxf>
      <font>
        <i/>
      </font>
    </dxf>
  </rfmt>
  <rfmt sheetId="3" sqref="B112" start="0" length="2147483647">
    <dxf>
      <font>
        <sz val="12"/>
      </font>
    </dxf>
  </rfmt>
  <rfmt sheetId="3" sqref="B112">
    <dxf>
      <alignment wrapText="0" readingOrder="0"/>
    </dxf>
  </rfmt>
  <rfmt sheetId="3" sqref="B112">
    <dxf>
      <alignment wrapText="1" readingOrder="0"/>
    </dxf>
  </rfmt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район!$A$1:$G$147</formula>
    <oldFormula>район!$A$1:$G$147</oldFormula>
  </rdn>
  <rdn rId="0" localSheetId="3" customView="1" name="Z_61528DAC_5C4C_48F4_ADE2_8A724B05A086_.wvu.Rows" hidden="1" oldHidden="1">
    <formula>район!$137:$137</formula>
    <oldFormula>район!$137:$137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4111.xml><?xml version="1.0" encoding="utf-8"?>
<revisions xmlns="http://schemas.openxmlformats.org/spreadsheetml/2006/main" xmlns:r="http://schemas.openxmlformats.org/officeDocument/2006/relationships">
  <rrc rId="49977" sId="3" ref="A100:XFD100" action="insertRow">
    <undo index="10" exp="area" ref3D="1" dr="$A$127:$XFD$128" dn="Z_F85EE840_0C31_454A_8951_832C2E9E0600_.wvu.Rows" sId="3"/>
    <undo index="16" exp="area" ref3D="1" dr="$A$127:$XFD$129" dn="Z_B31C8DB7_3E78_4144_A6B5_8DE36DE63F0E_.wvu.Rows" sId="3"/>
    <undo index="26" exp="area" ref3D="1" dr="$A$132:$XFD$133" dn="Z_A54C432C_6C68_4B53_A75C_446EB3A61B2B_.wvu.Rows" sId="3"/>
    <undo index="24" exp="area" ref3D="1" dr="$A$127:$XFD$129" dn="Z_A54C432C_6C68_4B53_A75C_446EB3A61B2B_.wvu.Rows" sId="3"/>
    <undo index="0" exp="area" ref3D="1" dr="$A$127:$XFD$127" dn="Z_61528DAC_5C4C_48F4_ADE2_8A724B05A086_.wvu.Rows" sId="3"/>
    <undo index="12" exp="area" ref3D="1" dr="$A$127:$XFD$128" dn="Z_5C539BE6_C8E0_453F_AB5E_9E58094195EA_.wvu.Rows" sId="3"/>
    <undo index="38" exp="area" ref3D="1" dr="$A$132:$XFD$133" dn="Z_42584DC0_1D41_4C93_9B38_C388E7B8DAC4_.wvu.Rows" sId="3"/>
    <undo index="36" exp="area" ref3D="1" dr="$A$127:$XFD$129" dn="Z_42584DC0_1D41_4C93_9B38_C388E7B8DAC4_.wvu.Rows" sId="3"/>
    <undo index="34" exp="area" ref3D="1" dr="$A$104:$XFD$104" dn="Z_42584DC0_1D41_4C93_9B38_C388E7B8DAC4_.wvu.Rows" sId="3"/>
    <undo index="0" exp="area" ref3D="1" dr="$A$127:$XFD$128" dn="Z_3DCB9AAA_F09C_4EA6_B992_F93E466D374A_.wvu.Rows" sId="3"/>
    <undo index="18" exp="area" ref3D="1" dr="$A$127:$XFD$129" dn="Z_1A52382B_3765_4E8C_903F_6B8919B7242E_.wvu.Rows" sId="3"/>
  </rrc>
  <rrc rId="49978" sId="3" ref="A100:XFD100" action="insertRow">
    <undo index="10" exp="area" ref3D="1" dr="$A$128:$XFD$129" dn="Z_F85EE840_0C31_454A_8951_832C2E9E0600_.wvu.Rows" sId="3"/>
    <undo index="16" exp="area" ref3D="1" dr="$A$128:$XFD$130" dn="Z_B31C8DB7_3E78_4144_A6B5_8DE36DE63F0E_.wvu.Rows" sId="3"/>
    <undo index="26" exp="area" ref3D="1" dr="$A$133:$XFD$134" dn="Z_A54C432C_6C68_4B53_A75C_446EB3A61B2B_.wvu.Rows" sId="3"/>
    <undo index="24" exp="area" ref3D="1" dr="$A$128:$XFD$130" dn="Z_A54C432C_6C68_4B53_A75C_446EB3A61B2B_.wvu.Rows" sId="3"/>
    <undo index="0" exp="area" ref3D="1" dr="$A$128:$XFD$128" dn="Z_61528DAC_5C4C_48F4_ADE2_8A724B05A086_.wvu.Rows" sId="3"/>
    <undo index="12" exp="area" ref3D="1" dr="$A$128:$XFD$129" dn="Z_5C539BE6_C8E0_453F_AB5E_9E58094195EA_.wvu.Rows" sId="3"/>
    <undo index="38" exp="area" ref3D="1" dr="$A$133:$XFD$134" dn="Z_42584DC0_1D41_4C93_9B38_C388E7B8DAC4_.wvu.Rows" sId="3"/>
    <undo index="36" exp="area" ref3D="1" dr="$A$128:$XFD$130" dn="Z_42584DC0_1D41_4C93_9B38_C388E7B8DAC4_.wvu.Rows" sId="3"/>
    <undo index="34" exp="area" ref3D="1" dr="$A$105:$XFD$105" dn="Z_42584DC0_1D41_4C93_9B38_C388E7B8DAC4_.wvu.Rows" sId="3"/>
    <undo index="0" exp="area" ref3D="1" dr="$A$128:$XFD$129" dn="Z_3DCB9AAA_F09C_4EA6_B992_F93E466D374A_.wvu.Rows" sId="3"/>
    <undo index="18" exp="area" ref3D="1" dr="$A$128:$XFD$130" dn="Z_1A52382B_3765_4E8C_903F_6B8919B7242E_.wvu.Rows" sId="3"/>
  </rrc>
  <rrc rId="49979" sId="3" ref="A100:XFD100" action="insertRow">
    <undo index="10" exp="area" ref3D="1" dr="$A$129:$XFD$130" dn="Z_F85EE840_0C31_454A_8951_832C2E9E0600_.wvu.Rows" sId="3"/>
    <undo index="16" exp="area" ref3D="1" dr="$A$129:$XFD$131" dn="Z_B31C8DB7_3E78_4144_A6B5_8DE36DE63F0E_.wvu.Rows" sId="3"/>
    <undo index="26" exp="area" ref3D="1" dr="$A$134:$XFD$135" dn="Z_A54C432C_6C68_4B53_A75C_446EB3A61B2B_.wvu.Rows" sId="3"/>
    <undo index="24" exp="area" ref3D="1" dr="$A$129:$XFD$131" dn="Z_A54C432C_6C68_4B53_A75C_446EB3A61B2B_.wvu.Rows" sId="3"/>
    <undo index="0" exp="area" ref3D="1" dr="$A$129:$XFD$129" dn="Z_61528DAC_5C4C_48F4_ADE2_8A724B05A086_.wvu.Rows" sId="3"/>
    <undo index="12" exp="area" ref3D="1" dr="$A$129:$XFD$130" dn="Z_5C539BE6_C8E0_453F_AB5E_9E58094195EA_.wvu.Rows" sId="3"/>
    <undo index="38" exp="area" ref3D="1" dr="$A$134:$XFD$135" dn="Z_42584DC0_1D41_4C93_9B38_C388E7B8DAC4_.wvu.Rows" sId="3"/>
    <undo index="36" exp="area" ref3D="1" dr="$A$129:$XFD$131" dn="Z_42584DC0_1D41_4C93_9B38_C388E7B8DAC4_.wvu.Rows" sId="3"/>
    <undo index="34" exp="area" ref3D="1" dr="$A$106:$XFD$106" dn="Z_42584DC0_1D41_4C93_9B38_C388E7B8DAC4_.wvu.Rows" sId="3"/>
    <undo index="0" exp="area" ref3D="1" dr="$A$129:$XFD$130" dn="Z_3DCB9AAA_F09C_4EA6_B992_F93E466D374A_.wvu.Rows" sId="3"/>
    <undo index="18" exp="area" ref3D="1" dr="$A$129:$XFD$131" dn="Z_1A52382B_3765_4E8C_903F_6B8919B7242E_.wvu.Rows" sId="3"/>
  </rrc>
  <rcc rId="49980" sId="3">
    <nc r="B100" t="inlineStr">
      <is>
        <t>релизация инициативных проектов</t>
      </is>
    </nc>
  </rcc>
  <rcc rId="49981" sId="3">
    <oc r="B99" t="inlineStr">
      <is>
        <t>Дорожное хозяйство</t>
      </is>
    </oc>
    <nc r="B99" t="inlineStr">
      <is>
        <t>Дорожное хозяйство: в том числе</t>
      </is>
    </nc>
  </rcc>
  <rfmt sheetId="3" sqref="B100" start="0" length="2147483647">
    <dxf>
      <font>
        <i/>
      </font>
    </dxf>
  </rfmt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район!$A$1:$G$140</formula>
    <oldFormula>район!$A$1:$G$140</oldFormula>
  </rdn>
  <rdn rId="0" localSheetId="3" customView="1" name="Z_61528DAC_5C4C_48F4_ADE2_8A724B05A086_.wvu.Rows" hidden="1" oldHidden="1">
    <formula>район!$130:$130</formula>
    <oldFormula>район!$130:$130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41111.xml><?xml version="1.0" encoding="utf-8"?>
<revisions xmlns="http://schemas.openxmlformats.org/spreadsheetml/2006/main" xmlns:r="http://schemas.openxmlformats.org/officeDocument/2006/relationships">
  <rrc rId="49942" sId="3" ref="A23:XFD23" action="insertRow">
    <undo index="10" exp="area" ref3D="1" dr="$A$125:$XFD$126" dn="Z_F85EE840_0C31_454A_8951_832C2E9E0600_.wvu.Rows" sId="3"/>
    <undo index="8" exp="area" ref3D="1" dr="$A$53:$XFD$54" dn="Z_F85EE840_0C31_454A_8951_832C2E9E0600_.wvu.Rows" sId="3"/>
    <undo index="6" exp="area" ref3D="1" dr="$A$41:$XFD$41" dn="Z_F85EE840_0C31_454A_8951_832C2E9E0600_.wvu.Rows" sId="3"/>
    <undo index="4" exp="area" ref3D="1" dr="$A$37:$XFD$37" dn="Z_F85EE840_0C31_454A_8951_832C2E9E0600_.wvu.Rows" sId="3"/>
    <undo index="2" exp="area" ref3D="1" dr="$A$27:$XFD$28" dn="Z_F85EE840_0C31_454A_8951_832C2E9E0600_.wvu.Rows" sId="3"/>
    <undo index="16" exp="area" ref3D="1" dr="$A$125:$XFD$127" dn="Z_B31C8DB7_3E78_4144_A6B5_8DE36DE63F0E_.wvu.Rows" sId="3"/>
    <undo index="12" exp="area" ref3D="1" dr="$A$88:$XFD$88" dn="Z_B31C8DB7_3E78_4144_A6B5_8DE36DE63F0E_.wvu.Rows" sId="3"/>
    <undo index="6" exp="area" ref3D="1" dr="$A$53:$XFD$54" dn="Z_B31C8DB7_3E78_4144_A6B5_8DE36DE63F0E_.wvu.Rows" sId="3"/>
    <undo index="4" exp="area" ref3D="1" dr="$A$30:$XFD$32" dn="Z_B31C8DB7_3E78_4144_A6B5_8DE36DE63F0E_.wvu.Rows" sId="3"/>
    <undo index="26" exp="area" ref3D="1" dr="$A$130:$XFD$131" dn="Z_A54C432C_6C68_4B53_A75C_446EB3A61B2B_.wvu.Rows" sId="3"/>
    <undo index="24" exp="area" ref3D="1" dr="$A$125:$XFD$127" dn="Z_A54C432C_6C68_4B53_A75C_446EB3A61B2B_.wvu.Rows" sId="3"/>
    <undo index="20" exp="area" ref3D="1" dr="$A$88:$XFD$88" dn="Z_A54C432C_6C68_4B53_A75C_446EB3A61B2B_.wvu.Rows" sId="3"/>
    <undo index="12" exp="area" ref3D="1" dr="$A$53:$XFD$54" dn="Z_A54C432C_6C68_4B53_A75C_446EB3A61B2B_.wvu.Rows" sId="3"/>
    <undo index="10" exp="area" ref3D="1" dr="$A$41:$XFD$41" dn="Z_A54C432C_6C68_4B53_A75C_446EB3A61B2B_.wvu.Rows" sId="3"/>
    <undo index="8" exp="area" ref3D="1" dr="$A$37:$XFD$37" dn="Z_A54C432C_6C68_4B53_A75C_446EB3A61B2B_.wvu.Rows" sId="3"/>
    <undo index="6" exp="area" ref3D="1" dr="$A$29:$XFD$33" dn="Z_A54C432C_6C68_4B53_A75C_446EB3A61B2B_.wvu.Rows" sId="3"/>
    <undo index="4" exp="area" ref3D="1" dr="$A$27:$XFD$27" dn="Z_A54C432C_6C68_4B53_A75C_446EB3A61B2B_.wvu.Rows" sId="3"/>
    <undo index="0" exp="area" ref3D="1" dr="$A$125:$XFD$125" dn="Z_61528DAC_5C4C_48F4_ADE2_8A724B05A086_.wvu.Rows" sId="3"/>
    <undo index="12" exp="area" ref3D="1" dr="$A$125:$XFD$126" dn="Z_5C539BE6_C8E0_453F_AB5E_9E58094195EA_.wvu.Rows" sId="3"/>
    <undo index="8" exp="area" ref3D="1" dr="$A$53:$XFD$54" dn="Z_5C539BE6_C8E0_453F_AB5E_9E58094195EA_.wvu.Rows" sId="3"/>
    <undo index="6" exp="area" ref3D="1" dr="$A$41:$XFD$41" dn="Z_5C539BE6_C8E0_453F_AB5E_9E58094195EA_.wvu.Rows" sId="3"/>
    <undo index="4" exp="area" ref3D="1" dr="$A$37:$XFD$37" dn="Z_5C539BE6_C8E0_453F_AB5E_9E58094195EA_.wvu.Rows" sId="3"/>
    <undo index="2" exp="area" ref3D="1" dr="$A$27:$XFD$28" dn="Z_5C539BE6_C8E0_453F_AB5E_9E58094195EA_.wvu.Rows" sId="3"/>
    <undo index="38" exp="area" ref3D="1" dr="$A$130:$XFD$131" dn="Z_42584DC0_1D41_4C93_9B38_C388E7B8DAC4_.wvu.Rows" sId="3"/>
    <undo index="36" exp="area" ref3D="1" dr="$A$125:$XFD$127" dn="Z_42584DC0_1D41_4C93_9B38_C388E7B8DAC4_.wvu.Rows" sId="3"/>
    <undo index="34" exp="area" ref3D="1" dr="$A$102:$XFD$102" dn="Z_42584DC0_1D41_4C93_9B38_C388E7B8DAC4_.wvu.Rows" sId="3"/>
    <undo index="30" exp="area" ref3D="1" dr="$A$91:$XFD$91" dn="Z_42584DC0_1D41_4C93_9B38_C388E7B8DAC4_.wvu.Rows" sId="3"/>
    <undo index="28" exp="area" ref3D="1" dr="$A$88:$XFD$88" dn="Z_42584DC0_1D41_4C93_9B38_C388E7B8DAC4_.wvu.Rows" sId="3"/>
    <undo index="26" exp="area" ref3D="1" dr="$A$82:$XFD$82" dn="Z_42584DC0_1D41_4C93_9B38_C388E7B8DAC4_.wvu.Rows" sId="3"/>
    <undo index="20" exp="area" ref3D="1" dr="$A$60:$XFD$62" dn="Z_42584DC0_1D41_4C93_9B38_C388E7B8DAC4_.wvu.Rows" sId="3"/>
    <undo index="14" exp="area" ref3D="1" dr="$A$53:$XFD$54" dn="Z_42584DC0_1D41_4C93_9B38_C388E7B8DAC4_.wvu.Rows" sId="3"/>
    <undo index="12" exp="area" ref3D="1" dr="$A$49:$XFD$49" dn="Z_42584DC0_1D41_4C93_9B38_C388E7B8DAC4_.wvu.Rows" sId="3"/>
    <undo index="10" exp="area" ref3D="1" dr="$A$41:$XFD$41" dn="Z_42584DC0_1D41_4C93_9B38_C388E7B8DAC4_.wvu.Rows" sId="3"/>
    <undo index="8" exp="area" ref3D="1" dr="$A$37:$XFD$37" dn="Z_42584DC0_1D41_4C93_9B38_C388E7B8DAC4_.wvu.Rows" sId="3"/>
    <undo index="6" exp="area" ref3D="1" dr="$A$29:$XFD$33" dn="Z_42584DC0_1D41_4C93_9B38_C388E7B8DAC4_.wvu.Rows" sId="3"/>
    <undo index="4" exp="area" ref3D="1" dr="$A$27:$XFD$27" dn="Z_42584DC0_1D41_4C93_9B38_C388E7B8DAC4_.wvu.Rows" sId="3"/>
    <undo index="0" exp="area" ref3D="1" dr="$A$125:$XFD$126" dn="Z_3DCB9AAA_F09C_4EA6_B992_F93E466D374A_.wvu.Rows" sId="3"/>
    <undo index="18" exp="area" ref3D="1" dr="$A$125:$XFD$127" dn="Z_1A52382B_3765_4E8C_903F_6B8919B7242E_.wvu.Rows" sId="3"/>
    <undo index="14" exp="area" ref3D="1" dr="$A$88:$XFD$88" dn="Z_1A52382B_3765_4E8C_903F_6B8919B7242E_.wvu.Rows" sId="3"/>
    <undo index="6" exp="area" ref3D="1" dr="$A$53:$XFD$54" dn="Z_1A52382B_3765_4E8C_903F_6B8919B7242E_.wvu.Rows" sId="3"/>
    <undo index="4" exp="area" ref3D="1" dr="$A$30:$XFD$32" dn="Z_1A52382B_3765_4E8C_903F_6B8919B7242E_.wvu.Rows" sId="3"/>
  </rrc>
  <rrc rId="49943" sId="3" ref="A23:XFD23" action="insertRow">
    <undo index="10" exp="area" ref3D="1" dr="$A$126:$XFD$127" dn="Z_F85EE840_0C31_454A_8951_832C2E9E0600_.wvu.Rows" sId="3"/>
    <undo index="8" exp="area" ref3D="1" dr="$A$54:$XFD$55" dn="Z_F85EE840_0C31_454A_8951_832C2E9E0600_.wvu.Rows" sId="3"/>
    <undo index="6" exp="area" ref3D="1" dr="$A$42:$XFD$42" dn="Z_F85EE840_0C31_454A_8951_832C2E9E0600_.wvu.Rows" sId="3"/>
    <undo index="4" exp="area" ref3D="1" dr="$A$38:$XFD$38" dn="Z_F85EE840_0C31_454A_8951_832C2E9E0600_.wvu.Rows" sId="3"/>
    <undo index="2" exp="area" ref3D="1" dr="$A$28:$XFD$29" dn="Z_F85EE840_0C31_454A_8951_832C2E9E0600_.wvu.Rows" sId="3"/>
    <undo index="16" exp="area" ref3D="1" dr="$A$126:$XFD$128" dn="Z_B31C8DB7_3E78_4144_A6B5_8DE36DE63F0E_.wvu.Rows" sId="3"/>
    <undo index="12" exp="area" ref3D="1" dr="$A$89:$XFD$89" dn="Z_B31C8DB7_3E78_4144_A6B5_8DE36DE63F0E_.wvu.Rows" sId="3"/>
    <undo index="6" exp="area" ref3D="1" dr="$A$54:$XFD$55" dn="Z_B31C8DB7_3E78_4144_A6B5_8DE36DE63F0E_.wvu.Rows" sId="3"/>
    <undo index="4" exp="area" ref3D="1" dr="$A$31:$XFD$33" dn="Z_B31C8DB7_3E78_4144_A6B5_8DE36DE63F0E_.wvu.Rows" sId="3"/>
    <undo index="26" exp="area" ref3D="1" dr="$A$131:$XFD$132" dn="Z_A54C432C_6C68_4B53_A75C_446EB3A61B2B_.wvu.Rows" sId="3"/>
    <undo index="24" exp="area" ref3D="1" dr="$A$126:$XFD$128" dn="Z_A54C432C_6C68_4B53_A75C_446EB3A61B2B_.wvu.Rows" sId="3"/>
    <undo index="20" exp="area" ref3D="1" dr="$A$89:$XFD$89" dn="Z_A54C432C_6C68_4B53_A75C_446EB3A61B2B_.wvu.Rows" sId="3"/>
    <undo index="12" exp="area" ref3D="1" dr="$A$54:$XFD$55" dn="Z_A54C432C_6C68_4B53_A75C_446EB3A61B2B_.wvu.Rows" sId="3"/>
    <undo index="10" exp="area" ref3D="1" dr="$A$42:$XFD$42" dn="Z_A54C432C_6C68_4B53_A75C_446EB3A61B2B_.wvu.Rows" sId="3"/>
    <undo index="8" exp="area" ref3D="1" dr="$A$38:$XFD$38" dn="Z_A54C432C_6C68_4B53_A75C_446EB3A61B2B_.wvu.Rows" sId="3"/>
    <undo index="6" exp="area" ref3D="1" dr="$A$30:$XFD$34" dn="Z_A54C432C_6C68_4B53_A75C_446EB3A61B2B_.wvu.Rows" sId="3"/>
    <undo index="4" exp="area" ref3D="1" dr="$A$28:$XFD$28" dn="Z_A54C432C_6C68_4B53_A75C_446EB3A61B2B_.wvu.Rows" sId="3"/>
    <undo index="0" exp="area" ref3D="1" dr="$A$126:$XFD$126" dn="Z_61528DAC_5C4C_48F4_ADE2_8A724B05A086_.wvu.Rows" sId="3"/>
    <undo index="12" exp="area" ref3D="1" dr="$A$126:$XFD$127" dn="Z_5C539BE6_C8E0_453F_AB5E_9E58094195EA_.wvu.Rows" sId="3"/>
    <undo index="8" exp="area" ref3D="1" dr="$A$54:$XFD$55" dn="Z_5C539BE6_C8E0_453F_AB5E_9E58094195EA_.wvu.Rows" sId="3"/>
    <undo index="6" exp="area" ref3D="1" dr="$A$42:$XFD$42" dn="Z_5C539BE6_C8E0_453F_AB5E_9E58094195EA_.wvu.Rows" sId="3"/>
    <undo index="4" exp="area" ref3D="1" dr="$A$38:$XFD$38" dn="Z_5C539BE6_C8E0_453F_AB5E_9E58094195EA_.wvu.Rows" sId="3"/>
    <undo index="2" exp="area" ref3D="1" dr="$A$28:$XFD$29" dn="Z_5C539BE6_C8E0_453F_AB5E_9E58094195EA_.wvu.Rows" sId="3"/>
    <undo index="38" exp="area" ref3D="1" dr="$A$131:$XFD$132" dn="Z_42584DC0_1D41_4C93_9B38_C388E7B8DAC4_.wvu.Rows" sId="3"/>
    <undo index="36" exp="area" ref3D="1" dr="$A$126:$XFD$128" dn="Z_42584DC0_1D41_4C93_9B38_C388E7B8DAC4_.wvu.Rows" sId="3"/>
    <undo index="34" exp="area" ref3D="1" dr="$A$103:$XFD$103" dn="Z_42584DC0_1D41_4C93_9B38_C388E7B8DAC4_.wvu.Rows" sId="3"/>
    <undo index="30" exp="area" ref3D="1" dr="$A$92:$XFD$92" dn="Z_42584DC0_1D41_4C93_9B38_C388E7B8DAC4_.wvu.Rows" sId="3"/>
    <undo index="28" exp="area" ref3D="1" dr="$A$89:$XFD$89" dn="Z_42584DC0_1D41_4C93_9B38_C388E7B8DAC4_.wvu.Rows" sId="3"/>
    <undo index="26" exp="area" ref3D="1" dr="$A$83:$XFD$83" dn="Z_42584DC0_1D41_4C93_9B38_C388E7B8DAC4_.wvu.Rows" sId="3"/>
    <undo index="20" exp="area" ref3D="1" dr="$A$61:$XFD$63" dn="Z_42584DC0_1D41_4C93_9B38_C388E7B8DAC4_.wvu.Rows" sId="3"/>
    <undo index="14" exp="area" ref3D="1" dr="$A$54:$XFD$55" dn="Z_42584DC0_1D41_4C93_9B38_C388E7B8DAC4_.wvu.Rows" sId="3"/>
    <undo index="12" exp="area" ref3D="1" dr="$A$50:$XFD$50" dn="Z_42584DC0_1D41_4C93_9B38_C388E7B8DAC4_.wvu.Rows" sId="3"/>
    <undo index="10" exp="area" ref3D="1" dr="$A$42:$XFD$42" dn="Z_42584DC0_1D41_4C93_9B38_C388E7B8DAC4_.wvu.Rows" sId="3"/>
    <undo index="8" exp="area" ref3D="1" dr="$A$38:$XFD$38" dn="Z_42584DC0_1D41_4C93_9B38_C388E7B8DAC4_.wvu.Rows" sId="3"/>
    <undo index="6" exp="area" ref3D="1" dr="$A$30:$XFD$34" dn="Z_42584DC0_1D41_4C93_9B38_C388E7B8DAC4_.wvu.Rows" sId="3"/>
    <undo index="4" exp="area" ref3D="1" dr="$A$28:$XFD$28" dn="Z_42584DC0_1D41_4C93_9B38_C388E7B8DAC4_.wvu.Rows" sId="3"/>
    <undo index="0" exp="area" ref3D="1" dr="$A$126:$XFD$127" dn="Z_3DCB9AAA_F09C_4EA6_B992_F93E466D374A_.wvu.Rows" sId="3"/>
    <undo index="18" exp="area" ref3D="1" dr="$A$126:$XFD$128" dn="Z_1A52382B_3765_4E8C_903F_6B8919B7242E_.wvu.Rows" sId="3"/>
    <undo index="14" exp="area" ref3D="1" dr="$A$89:$XFD$89" dn="Z_1A52382B_3765_4E8C_903F_6B8919B7242E_.wvu.Rows" sId="3"/>
    <undo index="6" exp="area" ref3D="1" dr="$A$54:$XFD$55" dn="Z_1A52382B_3765_4E8C_903F_6B8919B7242E_.wvu.Rows" sId="3"/>
    <undo index="4" exp="area" ref3D="1" dr="$A$31:$XFD$33" dn="Z_1A52382B_3765_4E8C_903F_6B8919B7242E_.wvu.Rows" sId="3"/>
  </rrc>
  <rcc rId="49944" sId="3">
    <nc r="B23" t="inlineStr">
      <is>
        <t>земельный налог с организации</t>
      </is>
    </nc>
  </rcc>
  <rcc rId="49945" sId="3">
    <nc r="B24" t="inlineStr">
      <is>
        <t>земельный налог с физлиц</t>
      </is>
    </nc>
  </rcc>
  <rcc rId="49946" sId="3">
    <oc r="B22" t="inlineStr">
      <is>
        <t>Земельный налог</t>
      </is>
    </oc>
    <nc r="B22" t="inlineStr">
      <is>
        <t>Земельный налог,в том числе:</t>
      </is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район!$A$1:$G$137</formula>
    <oldFormula>район!$A$1:$G$137</oldFormula>
  </rdn>
  <rdn rId="0" localSheetId="3" customView="1" name="Z_61528DAC_5C4C_48F4_ADE2_8A724B05A086_.wvu.Rows" hidden="1" oldHidden="1">
    <formula>район!$127:$127</formula>
    <oldFormula>район!$127:$127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41111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район!$A$1:$G$135</formula>
    <oldFormula>район!$A$1:$G$135</oldFormula>
  </rdn>
  <rdn rId="0" localSheetId="3" customView="1" name="Z_61528DAC_5C4C_48F4_ADE2_8A724B05A086_.wvu.Rows" hidden="1" oldHidden="1">
    <formula>район!$125:$125</formula>
    <oldFormula>район!$125:$125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42.xml><?xml version="1.0" encoding="utf-8"?>
<revisions xmlns="http://schemas.openxmlformats.org/spreadsheetml/2006/main" xmlns:r="http://schemas.openxmlformats.org/officeDocument/2006/relationships">
  <rrc rId="52164" sId="3" ref="A144:XFD144" action="insertRow">
    <undo index="16" exp="area" ref3D="1" dr="$A$167:$XFD$168" dn="Z_B31C8DB7_3E78_4144_A6B5_8DE36DE63F0E_.wvu.Rows" sId="3"/>
    <undo index="26" exp="area" ref3D="1" dr="$A$171:$XFD$172" dn="Z_A54C432C_6C68_4B53_A75C_446EB3A61B2B_.wvu.Rows" sId="3"/>
    <undo index="24" exp="area" ref3D="1" dr="$A$167:$XFD$168" dn="Z_A54C432C_6C68_4B53_A75C_446EB3A61B2B_.wvu.Rows" sId="3"/>
    <undo index="12" exp="area" ref3D="1" dr="$A$167:$XFD$167" dn="Z_5C539BE6_C8E0_453F_AB5E_9E58094195EA_.wvu.Rows" sId="3"/>
    <undo index="38" exp="area" ref3D="1" dr="$A$171:$XFD$172" dn="Z_42584DC0_1D41_4C93_9B38_C388E7B8DAC4_.wvu.Rows" sId="3"/>
    <undo index="36" exp="area" ref3D="1" dr="$A$167:$XFD$168" dn="Z_42584DC0_1D41_4C93_9B38_C388E7B8DAC4_.wvu.Rows" sId="3"/>
    <undo index="0" exp="area" ref3D="1" dr="$A$167:$XFD$167" dn="Z_3DCB9AAA_F09C_4EA6_B992_F93E466D374A_.wvu.Rows" sId="3"/>
    <undo index="18" exp="area" ref3D="1" dr="$A$167:$XFD$168" dn="Z_1A52382B_3765_4E8C_903F_6B8919B7242E_.wvu.Rows" sId="3"/>
  </rrc>
  <rrc rId="52165" sId="3" ref="A144:XFD144" action="insertRow">
    <undo index="16" exp="area" ref3D="1" dr="$A$168:$XFD$169" dn="Z_B31C8DB7_3E78_4144_A6B5_8DE36DE63F0E_.wvu.Rows" sId="3"/>
    <undo index="26" exp="area" ref3D="1" dr="$A$172:$XFD$173" dn="Z_A54C432C_6C68_4B53_A75C_446EB3A61B2B_.wvu.Rows" sId="3"/>
    <undo index="24" exp="area" ref3D="1" dr="$A$168:$XFD$169" dn="Z_A54C432C_6C68_4B53_A75C_446EB3A61B2B_.wvu.Rows" sId="3"/>
    <undo index="12" exp="area" ref3D="1" dr="$A$168:$XFD$168" dn="Z_5C539BE6_C8E0_453F_AB5E_9E58094195EA_.wvu.Rows" sId="3"/>
    <undo index="38" exp="area" ref3D="1" dr="$A$172:$XFD$173" dn="Z_42584DC0_1D41_4C93_9B38_C388E7B8DAC4_.wvu.Rows" sId="3"/>
    <undo index="36" exp="area" ref3D="1" dr="$A$168:$XFD$169" dn="Z_42584DC0_1D41_4C93_9B38_C388E7B8DAC4_.wvu.Rows" sId="3"/>
    <undo index="0" exp="area" ref3D="1" dr="$A$168:$XFD$168" dn="Z_3DCB9AAA_F09C_4EA6_B992_F93E466D374A_.wvu.Rows" sId="3"/>
    <undo index="18" exp="area" ref3D="1" dr="$A$168:$XFD$169" dn="Z_1A52382B_3765_4E8C_903F_6B8919B7242E_.wvu.Rows" sId="3"/>
  </rrc>
  <rrc rId="52166" sId="3" ref="A147:XFD147" action="insertRow">
    <undo index="16" exp="area" ref3D="1" dr="$A$169:$XFD$170" dn="Z_B31C8DB7_3E78_4144_A6B5_8DE36DE63F0E_.wvu.Rows" sId="3"/>
    <undo index="26" exp="area" ref3D="1" dr="$A$173:$XFD$174" dn="Z_A54C432C_6C68_4B53_A75C_446EB3A61B2B_.wvu.Rows" sId="3"/>
    <undo index="24" exp="area" ref3D="1" dr="$A$169:$XFD$170" dn="Z_A54C432C_6C68_4B53_A75C_446EB3A61B2B_.wvu.Rows" sId="3"/>
    <undo index="12" exp="area" ref3D="1" dr="$A$169:$XFD$169" dn="Z_5C539BE6_C8E0_453F_AB5E_9E58094195EA_.wvu.Rows" sId="3"/>
    <undo index="38" exp="area" ref3D="1" dr="$A$173:$XFD$174" dn="Z_42584DC0_1D41_4C93_9B38_C388E7B8DAC4_.wvu.Rows" sId="3"/>
    <undo index="36" exp="area" ref3D="1" dr="$A$169:$XFD$170" dn="Z_42584DC0_1D41_4C93_9B38_C388E7B8DAC4_.wvu.Rows" sId="3"/>
    <undo index="0" exp="area" ref3D="1" dr="$A$169:$XFD$169" dn="Z_3DCB9AAA_F09C_4EA6_B992_F93E466D374A_.wvu.Rows" sId="3"/>
    <undo index="18" exp="area" ref3D="1" dr="$A$169:$XFD$170" dn="Z_1A52382B_3765_4E8C_903F_6B8919B7242E_.wvu.Rows" sId="3"/>
  </rrc>
  <rrc rId="52167" sId="3" ref="A147:XFD147" action="insertRow">
    <undo index="16" exp="area" ref3D="1" dr="$A$170:$XFD$171" dn="Z_B31C8DB7_3E78_4144_A6B5_8DE36DE63F0E_.wvu.Rows" sId="3"/>
    <undo index="26" exp="area" ref3D="1" dr="$A$174:$XFD$175" dn="Z_A54C432C_6C68_4B53_A75C_446EB3A61B2B_.wvu.Rows" sId="3"/>
    <undo index="24" exp="area" ref3D="1" dr="$A$170:$XFD$171" dn="Z_A54C432C_6C68_4B53_A75C_446EB3A61B2B_.wvu.Rows" sId="3"/>
    <undo index="12" exp="area" ref3D="1" dr="$A$170:$XFD$170" dn="Z_5C539BE6_C8E0_453F_AB5E_9E58094195EA_.wvu.Rows" sId="3"/>
    <undo index="38" exp="area" ref3D="1" dr="$A$174:$XFD$175" dn="Z_42584DC0_1D41_4C93_9B38_C388E7B8DAC4_.wvu.Rows" sId="3"/>
    <undo index="36" exp="area" ref3D="1" dr="$A$170:$XFD$171" dn="Z_42584DC0_1D41_4C93_9B38_C388E7B8DAC4_.wvu.Rows" sId="3"/>
    <undo index="0" exp="area" ref3D="1" dr="$A$170:$XFD$170" dn="Z_3DCB9AAA_F09C_4EA6_B992_F93E466D374A_.wvu.Rows" sId="3"/>
    <undo index="18" exp="area" ref3D="1" dr="$A$170:$XFD$171" dn="Z_1A52382B_3765_4E8C_903F_6B8919B7242E_.wvu.Rows" sId="3"/>
  </rr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район!$A$1:$G$180</formula>
    <oldFormula>район!$A$1:$G$180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421.xml><?xml version="1.0" encoding="utf-8"?>
<revisions xmlns="http://schemas.openxmlformats.org/spreadsheetml/2006/main" xmlns:r="http://schemas.openxmlformats.org/officeDocument/2006/relationships">
  <rcc rId="52133" sId="3" xfDxf="1" s="1" dxf="1">
    <oc r="B153" t="inlineStr">
      <is>
        <t>Обеспечение деятельности театров, концертных и других организаций исполнительских искусств</t>
      </is>
    </oc>
    <nc r="B153" t="inlineStr">
      <is>
        <t>Обеспечение деятельности муниципальных музеев</t>
      </is>
    </nc>
    <ndxf>
      <font>
        <b val="0"/>
        <i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ndxf>
  </rcc>
  <rcc rId="52134" sId="3" numFmtId="4">
    <oc r="C153">
      <v>3272</v>
    </oc>
    <nc r="C153">
      <v>201.69499999999999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район!$A$1:$G$176</formula>
    <oldFormula>район!$A$1:$G$176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4211.xml><?xml version="1.0" encoding="utf-8"?>
<revisions xmlns="http://schemas.openxmlformats.org/spreadsheetml/2006/main" xmlns:r="http://schemas.openxmlformats.org/officeDocument/2006/relationships">
  <rcc rId="50688" sId="3">
    <nc r="A119" t="inlineStr">
      <is>
        <t>A51</t>
      </is>
    </nc>
  </rcc>
  <rfmt sheetId="3" sqref="A118" start="0" length="2147483647">
    <dxf>
      <font>
        <sz val="18"/>
      </font>
    </dxf>
  </rfmt>
  <rfmt sheetId="3" sqref="B113" start="0" length="2147483647">
    <dxf>
      <font>
        <sz val="18"/>
      </font>
    </dxf>
  </rfmt>
  <rfmt sheetId="3" sqref="B110" start="0" length="2147483647">
    <dxf>
      <font>
        <sz val="18"/>
      </font>
    </dxf>
  </rfmt>
  <rfmt sheetId="3" xfDxf="1" s="1" sqref="B119" start="0" length="0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</rfmt>
  <rfmt sheetId="3" sqref="B119">
    <dxf>
      <alignment wrapText="0" readingOrder="0"/>
    </dxf>
  </rfmt>
  <rfmt sheetId="3" sqref="B119">
    <dxf>
      <alignment wrapText="1" readingOrder="0"/>
    </dxf>
  </rfmt>
  <rcc rId="50689" sId="3">
    <oc r="B119" t="inlineStr">
      <is>
        <t>уличное освещение</t>
      </is>
    </oc>
    <nc r="B119" t="inlineStr">
      <is>
        <t>Благоустройство дворовых и общественных территорий" муниципальной программы "Формирование современной городской среды на территории Чувашской Республики"</t>
      </is>
    </nc>
  </rcc>
  <rcc rId="50690" sId="3" odxf="1" dxf="1">
    <nc r="A120" t="inlineStr">
      <is>
        <t>A62</t>
      </is>
    </nc>
    <odxf>
      <font>
        <i val="0"/>
        <sz val="16"/>
        <name val="Times New Roman"/>
        <scheme val="none"/>
      </font>
    </odxf>
    <ndxf>
      <font>
        <i/>
        <sz val="16"/>
        <name val="Times New Roman"/>
        <scheme val="none"/>
      </font>
    </ndxf>
  </rcc>
  <rcc rId="50691" sId="3">
    <oc r="B120" t="inlineStr">
      <is>
        <t>Реализация программ формирования современной городской среды</t>
      </is>
    </oc>
    <nc r="B120" t="inlineStr">
      <is>
        <t>релизация инициативных проектов</t>
      </is>
    </nc>
  </rcc>
  <rcc rId="50692" sId="3">
    <oc r="B121" t="inlineStr">
      <is>
        <t>Реализация мероприятий по благоустройству территории</t>
      </is>
    </oc>
    <nc r="B121"/>
  </rcc>
  <rcc rId="50693" sId="3">
    <oc r="B122" t="inlineStr">
      <is>
        <t>Реализация мероприятий по благоустройству дворовых территорий и тротуаров</t>
      </is>
    </oc>
    <nc r="B122"/>
  </rcc>
  <rcc rId="50694" sId="3" numFmtId="4">
    <nc r="C119">
      <v>36598.079149999998</v>
    </nc>
  </rcc>
  <rcc rId="50695" sId="3" numFmtId="4">
    <nc r="D119">
      <v>3886.11465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район!$A$1:$G$155</formula>
    <oldFormula>район!$A$1:$G$155</oldFormula>
  </rdn>
  <rdn rId="0" localSheetId="3" customView="1" name="Z_61528DAC_5C4C_48F4_ADE2_8A724B05A086_.wvu.Rows" hidden="1" oldHidden="1">
    <formula>район!$145:$145</formula>
    <oldFormula>район!$145:$145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5.xml><?xml version="1.0" encoding="utf-8"?>
<revisions xmlns="http://schemas.openxmlformats.org/spreadsheetml/2006/main" xmlns:r="http://schemas.openxmlformats.org/officeDocument/2006/relationships">
  <rcc rId="55028" sId="3" numFmtId="4">
    <oc r="C157">
      <v>35270.307000000001</v>
    </oc>
    <nc r="C157">
      <v>11026.5</v>
    </nc>
  </rcc>
  <rcc rId="55029" sId="3" numFmtId="4">
    <oc r="D157">
      <v>20122.343199999999</v>
    </oc>
    <nc r="D157">
      <v>3649.4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район!$A$1:$G$195</formula>
    <oldFormula>район!$A$1:$G$195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51.xml><?xml version="1.0" encoding="utf-8"?>
<revisions xmlns="http://schemas.openxmlformats.org/spreadsheetml/2006/main" xmlns:r="http://schemas.openxmlformats.org/officeDocument/2006/relationships">
  <rcc rId="50313" sId="3">
    <nc r="A100" t="inlineStr">
      <is>
        <t>A62</t>
      </is>
    </nc>
  </rcc>
  <rfmt sheetId="3" sqref="A100" start="0" length="2147483647">
    <dxf>
      <font>
        <i/>
      </font>
    </dxf>
  </rfmt>
  <rcc rId="50314" sId="3" odxf="1" dxf="1">
    <nc r="A111" t="inlineStr">
      <is>
        <t>A62</t>
      </is>
    </nc>
    <odxf>
      <font>
        <i val="0"/>
        <sz val="16"/>
        <name val="Times New Roman"/>
        <scheme val="none"/>
      </font>
    </odxf>
    <ndxf>
      <font>
        <i/>
        <sz val="16"/>
        <name val="Times New Roman"/>
        <scheme val="none"/>
      </font>
    </ndxf>
  </rcc>
  <rfmt sheetId="3" sqref="B104" start="0" length="2147483647">
    <dxf>
      <font>
        <i/>
      </font>
    </dxf>
  </rfmt>
  <rcc rId="50315" sId="3" numFmtId="4">
    <nc r="C100">
      <v>48826.37659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район!$A$1:$G$152</formula>
    <oldFormula>район!$A$1:$G$152</oldFormula>
  </rdn>
  <rdn rId="0" localSheetId="3" customView="1" name="Z_61528DAC_5C4C_48F4_ADE2_8A724B05A086_.wvu.Rows" hidden="1" oldHidden="1">
    <formula>район!$142:$142</formula>
    <oldFormula>район!$142:$142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511.xml><?xml version="1.0" encoding="utf-8"?>
<revisions xmlns="http://schemas.openxmlformats.org/spreadsheetml/2006/main" xmlns:r="http://schemas.openxmlformats.org/officeDocument/2006/relationships">
  <rcc rId="50122" sId="3" xfDxf="1" s="1" dxf="1">
    <nc r="B117" t="inlineStr">
      <is>
        <t>Реализация программ формирования современной городской среды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ndxf>
  </rcc>
  <rfmt sheetId="3" sqref="B117" start="0" length="2147483647">
    <dxf>
      <font>
        <i/>
      </font>
    </dxf>
  </rfmt>
  <rfmt sheetId="3" sqref="B117" start="0" length="2147483647">
    <dxf>
      <font>
        <sz val="12"/>
      </font>
    </dxf>
  </rfmt>
  <rfmt sheetId="3" sqref="B116" start="0" length="2147483647">
    <dxf>
      <font>
        <sz val="12"/>
      </font>
    </dxf>
  </rfmt>
  <rrc rId="50123" sId="3" ref="A119:XFD119" action="insertRow">
    <undo index="0" exp="area" ref3D="1" dr="$A$141:$XFD$141" dn="Z_61528DAC_5C4C_48F4_ADE2_8A724B05A086_.wvu.Rows" sId="3"/>
    <undo index="10" exp="area" ref3D="1" dr="$A$141:$XFD$142" dn="Z_F85EE840_0C31_454A_8951_832C2E9E0600_.wvu.Rows" sId="3"/>
    <undo index="16" exp="area" ref3D="1" dr="$A$141:$XFD$143" dn="Z_B31C8DB7_3E78_4144_A6B5_8DE36DE63F0E_.wvu.Rows" sId="3"/>
    <undo index="26" exp="area" ref3D="1" dr="$A$146:$XFD$147" dn="Z_A54C432C_6C68_4B53_A75C_446EB3A61B2B_.wvu.Rows" sId="3"/>
    <undo index="24" exp="area" ref3D="1" dr="$A$141:$XFD$143" dn="Z_A54C432C_6C68_4B53_A75C_446EB3A61B2B_.wvu.Rows" sId="3"/>
    <undo index="12" exp="area" ref3D="1" dr="$A$141:$XFD$142" dn="Z_5C539BE6_C8E0_453F_AB5E_9E58094195EA_.wvu.Rows" sId="3"/>
    <undo index="38" exp="area" ref3D="1" dr="$A$146:$XFD$147" dn="Z_42584DC0_1D41_4C93_9B38_C388E7B8DAC4_.wvu.Rows" sId="3"/>
    <undo index="36" exp="area" ref3D="1" dr="$A$141:$XFD$143" dn="Z_42584DC0_1D41_4C93_9B38_C388E7B8DAC4_.wvu.Rows" sId="3"/>
    <undo index="0" exp="area" ref3D="1" dr="$A$141:$XFD$142" dn="Z_3DCB9AAA_F09C_4EA6_B992_F93E466D374A_.wvu.Rows" sId="3"/>
    <undo index="18" exp="area" ref3D="1" dr="$A$141:$XFD$143" dn="Z_1A52382B_3765_4E8C_903F_6B8919B7242E_.wvu.Rows" sId="3"/>
  </rrc>
  <rcc rId="50124" sId="3" xfDxf="1" s="1" dxf="1">
    <nc r="B118" t="inlineStr">
      <is>
        <t>Реализация мероприятий по благоустройству территории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ndxf>
  </rcc>
  <rfmt sheetId="3" sqref="B118" start="0" length="2147483647">
    <dxf>
      <font>
        <i/>
      </font>
    </dxf>
  </rfmt>
  <rfmt sheetId="3" sqref="B118" start="0" length="2147483647">
    <dxf>
      <font>
        <sz val="12"/>
      </font>
    </dxf>
  </rfmt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район!$A$1:$G$152</formula>
    <oldFormula>район!$A$1:$G$152</oldFormula>
  </rdn>
  <rdn rId="0" localSheetId="3" customView="1" name="Z_61528DAC_5C4C_48F4_ADE2_8A724B05A086_.wvu.Rows" hidden="1" oldHidden="1">
    <formula>район!$142:$142</formula>
    <oldFormula>район!$142:$142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5111.xml><?xml version="1.0" encoding="utf-8"?>
<revisions xmlns="http://schemas.openxmlformats.org/spreadsheetml/2006/main" xmlns:r="http://schemas.openxmlformats.org/officeDocument/2006/relationships">
  <rrc rId="50089" sId="3" ref="A116:XFD116" action="insertRow">
    <undo index="0" exp="area" ref3D="1" dr="$A$139:$XFD$139" dn="Z_61528DAC_5C4C_48F4_ADE2_8A724B05A086_.wvu.Rows" sId="3"/>
    <undo index="10" exp="area" ref3D="1" dr="$A$139:$XFD$140" dn="Z_F85EE840_0C31_454A_8951_832C2E9E0600_.wvu.Rows" sId="3"/>
    <undo index="16" exp="area" ref3D="1" dr="$A$139:$XFD$141" dn="Z_B31C8DB7_3E78_4144_A6B5_8DE36DE63F0E_.wvu.Rows" sId="3"/>
    <undo index="26" exp="area" ref3D="1" dr="$A$144:$XFD$145" dn="Z_A54C432C_6C68_4B53_A75C_446EB3A61B2B_.wvu.Rows" sId="3"/>
    <undo index="24" exp="area" ref3D="1" dr="$A$139:$XFD$141" dn="Z_A54C432C_6C68_4B53_A75C_446EB3A61B2B_.wvu.Rows" sId="3"/>
    <undo index="12" exp="area" ref3D="1" dr="$A$139:$XFD$140" dn="Z_5C539BE6_C8E0_453F_AB5E_9E58094195EA_.wvu.Rows" sId="3"/>
    <undo index="38" exp="area" ref3D="1" dr="$A$144:$XFD$145" dn="Z_42584DC0_1D41_4C93_9B38_C388E7B8DAC4_.wvu.Rows" sId="3"/>
    <undo index="36" exp="area" ref3D="1" dr="$A$139:$XFD$141" dn="Z_42584DC0_1D41_4C93_9B38_C388E7B8DAC4_.wvu.Rows" sId="3"/>
    <undo index="0" exp="area" ref3D="1" dr="$A$139:$XFD$140" dn="Z_3DCB9AAA_F09C_4EA6_B992_F93E466D374A_.wvu.Rows" sId="3"/>
    <undo index="18" exp="area" ref3D="1" dr="$A$139:$XFD$141" dn="Z_1A52382B_3765_4E8C_903F_6B8919B7242E_.wvu.Rows" sId="3"/>
  </rrc>
  <rrc rId="50090" sId="3" ref="A117:XFD117" action="insertRow">
    <undo index="0" exp="area" ref3D="1" dr="$A$140:$XFD$140" dn="Z_61528DAC_5C4C_48F4_ADE2_8A724B05A086_.wvu.Rows" sId="3"/>
    <undo index="10" exp="area" ref3D="1" dr="$A$140:$XFD$141" dn="Z_F85EE840_0C31_454A_8951_832C2E9E0600_.wvu.Rows" sId="3"/>
    <undo index="16" exp="area" ref3D="1" dr="$A$140:$XFD$142" dn="Z_B31C8DB7_3E78_4144_A6B5_8DE36DE63F0E_.wvu.Rows" sId="3"/>
    <undo index="26" exp="area" ref3D="1" dr="$A$145:$XFD$146" dn="Z_A54C432C_6C68_4B53_A75C_446EB3A61B2B_.wvu.Rows" sId="3"/>
    <undo index="24" exp="area" ref3D="1" dr="$A$140:$XFD$142" dn="Z_A54C432C_6C68_4B53_A75C_446EB3A61B2B_.wvu.Rows" sId="3"/>
    <undo index="12" exp="area" ref3D="1" dr="$A$140:$XFD$141" dn="Z_5C539BE6_C8E0_453F_AB5E_9E58094195EA_.wvu.Rows" sId="3"/>
    <undo index="38" exp="area" ref3D="1" dr="$A$145:$XFD$146" dn="Z_42584DC0_1D41_4C93_9B38_C388E7B8DAC4_.wvu.Rows" sId="3"/>
    <undo index="36" exp="area" ref3D="1" dr="$A$140:$XFD$142" dn="Z_42584DC0_1D41_4C93_9B38_C388E7B8DAC4_.wvu.Rows" sId="3"/>
    <undo index="0" exp="area" ref3D="1" dr="$A$140:$XFD$141" dn="Z_3DCB9AAA_F09C_4EA6_B992_F93E466D374A_.wvu.Rows" sId="3"/>
    <undo index="18" exp="area" ref3D="1" dr="$A$140:$XFD$142" dn="Z_1A52382B_3765_4E8C_903F_6B8919B7242E_.wvu.Rows" sId="3"/>
  </rrc>
  <rcc rId="50091" sId="3">
    <nc r="B116" t="inlineStr">
      <is>
        <t>уличное освещение</t>
      </is>
    </nc>
  </rcc>
  <rfmt sheetId="3" sqref="B116" start="0" length="2147483647">
    <dxf>
      <font>
        <i/>
      </font>
    </dxf>
  </rfmt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район!$A$1:$G$151</formula>
    <oldFormula>район!$A$1:$G$151</oldFormula>
  </rdn>
  <rdn rId="0" localSheetId="3" customView="1" name="Z_61528DAC_5C4C_48F4_ADE2_8A724B05A086_.wvu.Rows" hidden="1" oldHidden="1">
    <formula>район!$141:$141</formula>
    <oldFormula>район!$141:$141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52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район!$A$1:$G$180</formula>
    <oldFormula>район!$A$1:$G$180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521.xml><?xml version="1.0" encoding="utf-8"?>
<revisions xmlns="http://schemas.openxmlformats.org/spreadsheetml/2006/main" xmlns:r="http://schemas.openxmlformats.org/officeDocument/2006/relationships">
  <rrc rId="52236" sId="3" ref="A98:XFD98" action="insertRow">
    <undo index="16" exp="area" ref3D="1" dr="$A$172:$XFD$173" dn="Z_B31C8DB7_3E78_4144_A6B5_8DE36DE63F0E_.wvu.Rows" sId="3"/>
    <undo index="26" exp="area" ref3D="1" dr="$A$176:$XFD$177" dn="Z_A54C432C_6C68_4B53_A75C_446EB3A61B2B_.wvu.Rows" sId="3"/>
    <undo index="24" exp="area" ref3D="1" dr="$A$172:$XFD$173" dn="Z_A54C432C_6C68_4B53_A75C_446EB3A61B2B_.wvu.Rows" sId="3"/>
    <undo index="12" exp="area" ref3D="1" dr="$A$172:$XFD$172" dn="Z_5C539BE6_C8E0_453F_AB5E_9E58094195EA_.wvu.Rows" sId="3"/>
    <undo index="38" exp="area" ref3D="1" dr="$A$176:$XFD$177" dn="Z_42584DC0_1D41_4C93_9B38_C388E7B8DAC4_.wvu.Rows" sId="3"/>
    <undo index="36" exp="area" ref3D="1" dr="$A$172:$XFD$173" dn="Z_42584DC0_1D41_4C93_9B38_C388E7B8DAC4_.wvu.Rows" sId="3"/>
    <undo index="34" exp="area" ref3D="1" dr="$A$126:$XFD$126" dn="Z_42584DC0_1D41_4C93_9B38_C388E7B8DAC4_.wvu.Rows" sId="3"/>
    <undo index="0" exp="area" ref3D="1" dr="$A$172:$XFD$172" dn="Z_3DCB9AAA_F09C_4EA6_B992_F93E466D374A_.wvu.Rows" sId="3"/>
    <undo index="18" exp="area" ref3D="1" dr="$A$172:$XFD$173" dn="Z_1A52382B_3765_4E8C_903F_6B8919B7242E_.wvu.Rows" sId="3"/>
  </rrc>
  <rcc rId="52237" sId="3" xfDxf="1" s="1" dxf="1">
    <nc r="B98" t="inlineStr">
      <is>
        <t>Организация временного трудоустройства несовершеннолетних граждан в возрасте от 14 до 18 лет в свободное от учебы время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numFmt numFmtId="0" formatCode="General"/>
      <fill>
        <patternFill patternType="solid">
          <fgColor indexed="64"/>
          <bgColor indexed="9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ndxf>
  </rcc>
  <rfmt sheetId="3" sqref="B98" start="0" length="2147483647">
    <dxf>
      <font>
        <i/>
      </font>
    </dxf>
  </rfmt>
  <rcc rId="52238" sId="3" numFmtId="4">
    <nc r="C98">
      <v>250</v>
    </nc>
  </rcc>
  <rcc rId="52239" sId="3" numFmtId="4">
    <nc r="D98">
      <v>155.1</v>
    </nc>
  </rcc>
  <rcc rId="52240" sId="3">
    <nc r="E98">
      <f>SUM(D98/C98*100)</f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район!$A$1:$G$182</formula>
    <oldFormula>район!$A$1:$G$182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5211.xml><?xml version="1.0" encoding="utf-8"?>
<revisions xmlns="http://schemas.openxmlformats.org/spreadsheetml/2006/main" xmlns:r="http://schemas.openxmlformats.org/officeDocument/2006/relationships">
  <rcc rId="50962" sId="3" numFmtId="4">
    <oc r="F7">
      <v>41063.938099999999</v>
    </oc>
    <nc r="F7">
      <v>51346.803469999999</v>
    </nc>
  </rcc>
  <rcc rId="50963" sId="3" numFmtId="4">
    <oc r="F9">
      <v>2634.3838700000001</v>
    </oc>
    <nc r="F9">
      <v>3646.6297100000002</v>
    </nc>
  </rcc>
  <rcc rId="50964" sId="3" numFmtId="4">
    <oc r="F10">
      <v>18.095420000000001</v>
    </oc>
    <nc r="F10">
      <v>22.57133</v>
    </nc>
  </rcc>
  <rcc rId="50965" sId="3" numFmtId="4">
    <oc r="F11">
      <v>3126.2687900000001</v>
    </oc>
    <nc r="F11">
      <v>4225.9608699999999</v>
    </nc>
  </rcc>
  <rcc rId="50966" sId="3" numFmtId="4">
    <oc r="F12">
      <v>-381.39436999999998</v>
    </oc>
    <nc r="F12">
      <v>-447.47521999999998</v>
    </nc>
  </rcc>
  <rcc rId="50967" sId="3" numFmtId="4">
    <oc r="F14">
      <v>6470.9753099999998</v>
    </oc>
    <nc r="F14">
      <v>7524.7331999999997</v>
    </nc>
  </rcc>
  <rcc rId="50968" sId="3" numFmtId="4">
    <oc r="F15">
      <v>-3.4452500000000001</v>
    </oc>
    <nc r="F15">
      <v>1.37643</v>
    </nc>
  </rcc>
  <rcc rId="50969" sId="3" numFmtId="4">
    <oc r="F16">
      <v>1457.3998999999999</v>
    </oc>
    <nc r="F16">
      <v>1663.1668999999999</v>
    </nc>
  </rcc>
  <rcc rId="50970" sId="3" numFmtId="4">
    <oc r="F17">
      <v>1139.7031899999999</v>
    </oc>
    <nc r="F17">
      <v>1170.8891699999999</v>
    </nc>
  </rcc>
  <rcc rId="50971" sId="3" numFmtId="4">
    <oc r="F19">
      <v>581.36598000000004</v>
    </oc>
    <nc r="F19">
      <v>789.30350999999996</v>
    </nc>
  </rcc>
  <rrc rId="50972" sId="3" ref="A20:XFD20" action="deleteRow">
    <undo index="0" exp="area" ref3D="1" dr="$A$141:$XFD$141" dn="Z_61528DAC_5C4C_48F4_ADE2_8A724B05A086_.wvu.Rows" sId="3"/>
    <undo index="10" exp="area" ref3D="1" dr="$A$141:$XFD$142" dn="Z_F85EE840_0C31_454A_8951_832C2E9E0600_.wvu.Rows" sId="3"/>
    <undo index="8" exp="area" ref3D="1" dr="$A$57:$XFD$58" dn="Z_F85EE840_0C31_454A_8951_832C2E9E0600_.wvu.Rows" sId="3"/>
    <undo index="6" exp="area" ref3D="1" dr="$A$45:$XFD$45" dn="Z_F85EE840_0C31_454A_8951_832C2E9E0600_.wvu.Rows" sId="3"/>
    <undo index="4" exp="area" ref3D="1" dr="$A$41:$XFD$41" dn="Z_F85EE840_0C31_454A_8951_832C2E9E0600_.wvu.Rows" sId="3"/>
    <undo index="2" exp="area" ref3D="1" dr="$A$31:$XFD$32" dn="Z_F85EE840_0C31_454A_8951_832C2E9E0600_.wvu.Rows" sId="3"/>
    <undo index="1" exp="area" ref3D="1" dr="$A$20:$XFD$20" dn="Z_F85EE840_0C31_454A_8951_832C2E9E0600_.wvu.Rows" sId="3"/>
    <undo index="16" exp="area" ref3D="1" dr="$A$141:$XFD$143" dn="Z_B31C8DB7_3E78_4144_A6B5_8DE36DE63F0E_.wvu.Rows" sId="3"/>
    <undo index="12" exp="area" ref3D="1" dr="$A$93:$XFD$93" dn="Z_B31C8DB7_3E78_4144_A6B5_8DE36DE63F0E_.wvu.Rows" sId="3"/>
    <undo index="6" exp="area" ref3D="1" dr="$A$57:$XFD$58" dn="Z_B31C8DB7_3E78_4144_A6B5_8DE36DE63F0E_.wvu.Rows" sId="3"/>
    <undo index="4" exp="area" ref3D="1" dr="$A$34:$XFD$36" dn="Z_B31C8DB7_3E78_4144_A6B5_8DE36DE63F0E_.wvu.Rows" sId="3"/>
    <undo index="2" exp="area" ref3D="1" dr="$A$24:$XFD$24" dn="Z_B31C8DB7_3E78_4144_A6B5_8DE36DE63F0E_.wvu.Rows" sId="3"/>
    <undo index="1" exp="area" ref3D="1" dr="$A$19:$XFD$20" dn="Z_B31C8DB7_3E78_4144_A6B5_8DE36DE63F0E_.wvu.Rows" sId="3"/>
    <undo index="26" exp="area" ref3D="1" dr="$A$146:$XFD$147" dn="Z_A54C432C_6C68_4B53_A75C_446EB3A61B2B_.wvu.Rows" sId="3"/>
    <undo index="24" exp="area" ref3D="1" dr="$A$141:$XFD$143" dn="Z_A54C432C_6C68_4B53_A75C_446EB3A61B2B_.wvu.Rows" sId="3"/>
    <undo index="20" exp="area" ref3D="1" dr="$A$93:$XFD$93" dn="Z_A54C432C_6C68_4B53_A75C_446EB3A61B2B_.wvu.Rows" sId="3"/>
    <undo index="12" exp="area" ref3D="1" dr="$A$57:$XFD$58" dn="Z_A54C432C_6C68_4B53_A75C_446EB3A61B2B_.wvu.Rows" sId="3"/>
    <undo index="10" exp="area" ref3D="1" dr="$A$45:$XFD$45" dn="Z_A54C432C_6C68_4B53_A75C_446EB3A61B2B_.wvu.Rows" sId="3"/>
    <undo index="8" exp="area" ref3D="1" dr="$A$41:$XFD$41" dn="Z_A54C432C_6C68_4B53_A75C_446EB3A61B2B_.wvu.Rows" sId="3"/>
    <undo index="6" exp="area" ref3D="1" dr="$A$33:$XFD$37" dn="Z_A54C432C_6C68_4B53_A75C_446EB3A61B2B_.wvu.Rows" sId="3"/>
    <undo index="4" exp="area" ref3D="1" dr="$A$31:$XFD$31" dn="Z_A54C432C_6C68_4B53_A75C_446EB3A61B2B_.wvu.Rows" sId="3"/>
    <undo index="2" exp="area" ref3D="1" dr="$A$24:$XFD$24" dn="Z_A54C432C_6C68_4B53_A75C_446EB3A61B2B_.wvu.Rows" sId="3"/>
    <undo index="1" exp="area" ref3D="1" dr="$A$19:$XFD$20" dn="Z_A54C432C_6C68_4B53_A75C_446EB3A61B2B_.wvu.Rows" sId="3"/>
    <undo index="12" exp="area" ref3D="1" dr="$A$141:$XFD$142" dn="Z_5C539BE6_C8E0_453F_AB5E_9E58094195EA_.wvu.Rows" sId="3"/>
    <undo index="8" exp="area" ref3D="1" dr="$A$57:$XFD$58" dn="Z_5C539BE6_C8E0_453F_AB5E_9E58094195EA_.wvu.Rows" sId="3"/>
    <undo index="6" exp="area" ref3D="1" dr="$A$45:$XFD$45" dn="Z_5C539BE6_C8E0_453F_AB5E_9E58094195EA_.wvu.Rows" sId="3"/>
    <undo index="4" exp="area" ref3D="1" dr="$A$41:$XFD$41" dn="Z_5C539BE6_C8E0_453F_AB5E_9E58094195EA_.wvu.Rows" sId="3"/>
    <undo index="2" exp="area" ref3D="1" dr="$A$31:$XFD$32" dn="Z_5C539BE6_C8E0_453F_AB5E_9E58094195EA_.wvu.Rows" sId="3"/>
    <undo index="1" exp="area" ref3D="1" dr="$A$20:$XFD$20" dn="Z_5C539BE6_C8E0_453F_AB5E_9E58094195EA_.wvu.Rows" sId="3"/>
    <undo index="38" exp="area" ref3D="1" dr="$A$146:$XFD$147" dn="Z_42584DC0_1D41_4C93_9B38_C388E7B8DAC4_.wvu.Rows" sId="3"/>
    <undo index="36" exp="area" ref3D="1" dr="$A$141:$XFD$143" dn="Z_42584DC0_1D41_4C93_9B38_C388E7B8DAC4_.wvu.Rows" sId="3"/>
    <undo index="34" exp="area" ref3D="1" dr="$A$115:$XFD$115" dn="Z_42584DC0_1D41_4C93_9B38_C388E7B8DAC4_.wvu.Rows" sId="3"/>
    <undo index="30" exp="area" ref3D="1" dr="$A$96:$XFD$96" dn="Z_42584DC0_1D41_4C93_9B38_C388E7B8DAC4_.wvu.Rows" sId="3"/>
    <undo index="28" exp="area" ref3D="1" dr="$A$93:$XFD$93" dn="Z_42584DC0_1D41_4C93_9B38_C388E7B8DAC4_.wvu.Rows" sId="3"/>
    <undo index="26" exp="area" ref3D="1" dr="$A$87:$XFD$87" dn="Z_42584DC0_1D41_4C93_9B38_C388E7B8DAC4_.wvu.Rows" sId="3"/>
    <undo index="20" exp="area" ref3D="1" dr="$A$65:$XFD$67" dn="Z_42584DC0_1D41_4C93_9B38_C388E7B8DAC4_.wvu.Rows" sId="3"/>
    <undo index="14" exp="area" ref3D="1" dr="$A$57:$XFD$58" dn="Z_42584DC0_1D41_4C93_9B38_C388E7B8DAC4_.wvu.Rows" sId="3"/>
    <undo index="12" exp="area" ref3D="1" dr="$A$53:$XFD$53" dn="Z_42584DC0_1D41_4C93_9B38_C388E7B8DAC4_.wvu.Rows" sId="3"/>
    <undo index="10" exp="area" ref3D="1" dr="$A$45:$XFD$45" dn="Z_42584DC0_1D41_4C93_9B38_C388E7B8DAC4_.wvu.Rows" sId="3"/>
    <undo index="8" exp="area" ref3D="1" dr="$A$41:$XFD$41" dn="Z_42584DC0_1D41_4C93_9B38_C388E7B8DAC4_.wvu.Rows" sId="3"/>
    <undo index="6" exp="area" ref3D="1" dr="$A$33:$XFD$37" dn="Z_42584DC0_1D41_4C93_9B38_C388E7B8DAC4_.wvu.Rows" sId="3"/>
    <undo index="4" exp="area" ref3D="1" dr="$A$31:$XFD$31" dn="Z_42584DC0_1D41_4C93_9B38_C388E7B8DAC4_.wvu.Rows" sId="3"/>
    <undo index="2" exp="area" ref3D="1" dr="$A$24:$XFD$24" dn="Z_42584DC0_1D41_4C93_9B38_C388E7B8DAC4_.wvu.Rows" sId="3"/>
    <undo index="1" exp="area" ref3D="1" dr="$A$19:$XFD$20" dn="Z_42584DC0_1D41_4C93_9B38_C388E7B8DAC4_.wvu.Rows" sId="3"/>
    <undo index="0" exp="area" ref3D="1" dr="$A$141:$XFD$142" dn="Z_3DCB9AAA_F09C_4EA6_B992_F93E466D374A_.wvu.Rows" sId="3"/>
    <undo index="18" exp="area" ref3D="1" dr="$A$141:$XFD$143" dn="Z_1A52382B_3765_4E8C_903F_6B8919B7242E_.wvu.Rows" sId="3"/>
    <undo index="14" exp="area" ref3D="1" dr="$A$93:$XFD$93" dn="Z_1A52382B_3765_4E8C_903F_6B8919B7242E_.wvu.Rows" sId="3"/>
    <undo index="6" exp="area" ref3D="1" dr="$A$57:$XFD$58" dn="Z_1A52382B_3765_4E8C_903F_6B8919B7242E_.wvu.Rows" sId="3"/>
    <undo index="4" exp="area" ref3D="1" dr="$A$34:$XFD$36" dn="Z_1A52382B_3765_4E8C_903F_6B8919B7242E_.wvu.Rows" sId="3"/>
    <undo index="2" exp="area" ref3D="1" dr="$A$24:$XFD$24" dn="Z_1A52382B_3765_4E8C_903F_6B8919B7242E_.wvu.Rows" sId="3"/>
    <undo index="1" exp="area" ref3D="1" dr="$A$19:$XFD$20" dn="Z_1A52382B_3765_4E8C_903F_6B8919B7242E_.wvu.Rows" sId="3"/>
    <rfmt sheetId="3" xfDxf="1" s="1" sqref="A20:XFD20" start="0" length="0">
      <dxf>
        <font>
          <b/>
          <i val="0"/>
          <strike val="0"/>
          <condense val="0"/>
          <extend val="0"/>
          <outline val="0"/>
          <shadow val="0"/>
          <u val="none"/>
          <vertAlign val="baseline"/>
          <sz val="12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relativeIndent="0" justifyLastLine="0" shrinkToFit="0" mergeCell="0" readingOrder="0"/>
        <border diagonalUp="0" diagonalDown="0" outline="0">
          <left/>
          <right/>
          <top/>
          <bottom/>
        </border>
        <protection locked="1" hidden="0"/>
      </dxf>
    </rfmt>
    <rcc rId="0" sId="3" s="1" dxf="1">
      <nc r="A20">
        <v>1060200000</v>
      </nc>
      <ndxf>
        <font>
          <b val="0"/>
          <sz val="16"/>
          <color auto="1"/>
          <name val="Times New Roman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s="1" dxf="1">
      <nc r="B20" t="inlineStr">
        <is>
          <t>Налог на имущество организаций</t>
        </is>
      </nc>
      <ndxf>
        <font>
          <b val="0"/>
          <sz val="16"/>
          <color auto="1"/>
          <name val="Times New Roman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3" s="1" sqref="C20" start="0" length="0">
      <dxf>
        <font>
          <b val="0"/>
          <sz val="20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D20" start="0" length="0">
      <dxf>
        <font>
          <b val="0"/>
          <sz val="20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" s="1" dxf="1">
      <nc r="E20">
        <f>SUM(D20/C20*100)</f>
      </nc>
      <ndxf>
        <font>
          <b val="0"/>
          <i/>
          <sz val="20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="1" sqref="F20" start="0" length="0">
      <dxf>
        <font>
          <b val="0"/>
          <sz val="20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" s="1" dxf="1">
      <nc r="G20">
        <f>SUM(D20/F20*100)</f>
      </nc>
      <ndxf>
        <font>
          <b val="0"/>
          <i/>
          <sz val="20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50973" sId="3">
    <nc r="G21">
      <f>SUM(D21/F21*100)</f>
    </nc>
  </rcc>
  <rcc rId="50974" sId="3" numFmtId="4">
    <oc r="F20">
      <v>266.38959999999997</v>
    </oc>
    <nc r="F20">
      <v>339.55542000000003</v>
    </nc>
  </rcc>
  <rcc rId="50975" sId="3" numFmtId="4">
    <nc r="F21">
      <v>85.384699999999995</v>
    </nc>
  </rcc>
  <rcc rId="50976" sId="3" numFmtId="4">
    <nc r="F22">
      <v>254.17071999999999</v>
    </nc>
  </rcc>
  <rcc rId="50977" sId="3">
    <nc r="G22">
      <f>SUM(D22/F22*100)</f>
    </nc>
  </rcc>
  <rcc rId="50978" sId="3" numFmtId="4">
    <oc r="F23">
      <v>2381.9912199999999</v>
    </oc>
    <nc r="F23">
      <v>2699.0230999999999</v>
    </nc>
  </rcc>
  <rcc rId="50979" sId="3" numFmtId="4">
    <nc r="F24">
      <v>1835.9118000000001</v>
    </nc>
  </rcc>
  <rcc rId="50980" sId="3">
    <nc r="G24">
      <f>SUM(D24/F24*100)</f>
    </nc>
  </rcc>
  <rcc rId="50981" sId="3" numFmtId="4">
    <nc r="F25">
      <v>863.11130000000003</v>
    </nc>
  </rcc>
  <rcc rId="50982" sId="3">
    <nc r="G25">
      <f>SUM(D25/F25*100)</f>
    </nc>
  </rcc>
  <rcc rId="50983" sId="3" numFmtId="4">
    <oc r="F27">
      <v>4760.2740000000003</v>
    </oc>
    <nc r="F27">
      <v>4672.9189999999999</v>
    </nc>
  </rcc>
  <rcc rId="50984" sId="3" numFmtId="4">
    <oc r="F29">
      <v>812.05891999999994</v>
    </oc>
    <nc r="F29">
      <v>978.54148999999995</v>
    </nc>
  </rcc>
  <rcc rId="50985" sId="3" numFmtId="4">
    <oc r="F30">
      <v>22.01</v>
    </oc>
    <nc r="F30">
      <v>29.81</v>
    </nc>
  </rcc>
  <rcc rId="50986" sId="3" numFmtId="4">
    <oc r="F41">
      <v>3354.8548599999999</v>
    </oc>
    <nc r="F41">
      <v>5153.5002800000002</v>
    </nc>
  </rcc>
  <rcc rId="50987" sId="3" numFmtId="4">
    <oc r="F42">
      <v>811.11186999999995</v>
    </oc>
    <nc r="F42">
      <v>1033.8114599999999</v>
    </nc>
  </rcc>
  <rcc rId="50988" sId="3" numFmtId="4">
    <oc r="F43">
      <v>176.88935000000001</v>
    </oc>
    <nc r="F43">
      <v>231.67357999999999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район!$A$1:$G$150</formula>
    <oldFormula>район!$A$1:$G$150</oldFormula>
  </rdn>
  <rdn rId="0" localSheetId="3" customView="1" name="Z_61528DAC_5C4C_48F4_ADE2_8A724B05A086_.wvu.Rows" hidden="1" oldHidden="1">
    <formula>район!$140:$140</formula>
    <oldFormula>район!$140:$140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522.xml><?xml version="1.0" encoding="utf-8"?>
<revisions xmlns="http://schemas.openxmlformats.org/spreadsheetml/2006/main" xmlns:r="http://schemas.openxmlformats.org/officeDocument/2006/relationships">
  <rrc rId="52270" sId="3" ref="A149:XFD149" action="deleteRow">
    <undo index="16" exp="area" ref3D="1" dr="$A$173:$XFD$174" dn="Z_B31C8DB7_3E78_4144_A6B5_8DE36DE63F0E_.wvu.Rows" sId="3"/>
    <undo index="26" exp="area" ref3D="1" dr="$A$177:$XFD$178" dn="Z_A54C432C_6C68_4B53_A75C_446EB3A61B2B_.wvu.Rows" sId="3"/>
    <undo index="24" exp="area" ref3D="1" dr="$A$173:$XFD$174" dn="Z_A54C432C_6C68_4B53_A75C_446EB3A61B2B_.wvu.Rows" sId="3"/>
    <undo index="12" exp="area" ref3D="1" dr="$A$173:$XFD$173" dn="Z_5C539BE6_C8E0_453F_AB5E_9E58094195EA_.wvu.Rows" sId="3"/>
    <undo index="38" exp="area" ref3D="1" dr="$A$177:$XFD$178" dn="Z_42584DC0_1D41_4C93_9B38_C388E7B8DAC4_.wvu.Rows" sId="3"/>
    <undo index="36" exp="area" ref3D="1" dr="$A$173:$XFD$174" dn="Z_42584DC0_1D41_4C93_9B38_C388E7B8DAC4_.wvu.Rows" sId="3"/>
    <undo index="0" exp="area" ref3D="1" dr="$A$173:$XFD$173" dn="Z_3DCB9AAA_F09C_4EA6_B992_F93E466D374A_.wvu.Rows" sId="3"/>
    <undo index="18" exp="area" ref3D="1" dr="$A$173:$XFD$174" dn="Z_1A52382B_3765_4E8C_903F_6B8919B7242E_.wvu.Rows" sId="3"/>
    <rfmt sheetId="3" xfDxf="1" s="1" sqref="A149:XFD14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2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relativeIndent="0" justifyLastLine="0" shrinkToFit="0" mergeCell="0" readingOrder="0"/>
        <border diagonalUp="0" diagonalDown="0" outline="0">
          <left/>
          <right/>
          <top/>
          <bottom/>
        </border>
        <protection locked="1" hidden="0"/>
      </dxf>
    </rfmt>
    <rfmt sheetId="3" sqref="A149" start="0" length="0">
      <dxf>
        <font>
          <sz val="16"/>
          <name val="Times New Roman"/>
          <scheme val="none"/>
        </font>
        <numFmt numFmtId="30" formatCode="@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B149" start="0" length="0">
      <dxf>
        <font>
          <sz val="16"/>
          <name val="Times New Roman"/>
          <scheme val="none"/>
        </font>
        <alignment horizontal="left" vertical="top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3" s="1" sqref="C149" start="0" length="0">
      <dxf>
        <font>
          <sz val="20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D149" start="0" length="0">
      <dxf>
        <font>
          <sz val="20"/>
          <name val="Times New Roman"/>
          <scheme val="none"/>
        </font>
        <numFmt numFmtId="167" formatCode="#,##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149" start="0" length="0">
      <dxf>
        <font>
          <i/>
          <sz val="20"/>
          <color auto="1"/>
          <name val="Times New Roman"/>
          <scheme val="none"/>
        </font>
        <numFmt numFmtId="167" formatCode="#,##0.0"/>
        <alignment horizontal="right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F149" start="0" length="0">
      <dxf>
        <font>
          <sz val="20"/>
          <name val="Times New Roman"/>
          <scheme val="none"/>
        </font>
        <numFmt numFmtId="167" formatCode="#,##0.0"/>
        <alignment horizontal="right" vertical="center" readingOrder="0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G149" start="0" length="0">
      <dxf>
        <font>
          <i/>
          <sz val="20"/>
          <color auto="1"/>
          <name val="Times New Roman"/>
          <scheme val="none"/>
        </font>
        <numFmt numFmtId="167" formatCode="#,##0.0"/>
        <alignment horizontal="right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52271" sId="3" ref="A149:XFD149" action="deleteRow">
    <undo index="16" exp="area" ref3D="1" dr="$A$172:$XFD$173" dn="Z_B31C8DB7_3E78_4144_A6B5_8DE36DE63F0E_.wvu.Rows" sId="3"/>
    <undo index="26" exp="area" ref3D="1" dr="$A$176:$XFD$177" dn="Z_A54C432C_6C68_4B53_A75C_446EB3A61B2B_.wvu.Rows" sId="3"/>
    <undo index="24" exp="area" ref3D="1" dr="$A$172:$XFD$173" dn="Z_A54C432C_6C68_4B53_A75C_446EB3A61B2B_.wvu.Rows" sId="3"/>
    <undo index="12" exp="area" ref3D="1" dr="$A$172:$XFD$172" dn="Z_5C539BE6_C8E0_453F_AB5E_9E58094195EA_.wvu.Rows" sId="3"/>
    <undo index="38" exp="area" ref3D="1" dr="$A$176:$XFD$177" dn="Z_42584DC0_1D41_4C93_9B38_C388E7B8DAC4_.wvu.Rows" sId="3"/>
    <undo index="36" exp="area" ref3D="1" dr="$A$172:$XFD$173" dn="Z_42584DC0_1D41_4C93_9B38_C388E7B8DAC4_.wvu.Rows" sId="3"/>
    <undo index="0" exp="area" ref3D="1" dr="$A$172:$XFD$172" dn="Z_3DCB9AAA_F09C_4EA6_B992_F93E466D374A_.wvu.Rows" sId="3"/>
    <undo index="18" exp="area" ref3D="1" dr="$A$172:$XFD$173" dn="Z_1A52382B_3765_4E8C_903F_6B8919B7242E_.wvu.Rows" sId="3"/>
    <rfmt sheetId="3" xfDxf="1" s="1" sqref="A149:XFD14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2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relativeIndent="0" justifyLastLine="0" shrinkToFit="0" mergeCell="0" readingOrder="0"/>
        <border diagonalUp="0" diagonalDown="0" outline="0">
          <left/>
          <right/>
          <top/>
          <bottom/>
        </border>
        <protection locked="1" hidden="0"/>
      </dxf>
    </rfmt>
    <rfmt sheetId="3" sqref="A149" start="0" length="0">
      <dxf>
        <font>
          <sz val="16"/>
          <name val="Times New Roman"/>
          <scheme val="none"/>
        </font>
        <numFmt numFmtId="30" formatCode="@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B149" start="0" length="0">
      <dxf>
        <font>
          <sz val="16"/>
          <name val="Times New Roman"/>
          <scheme val="none"/>
        </font>
        <alignment horizontal="left" vertical="top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3" s="1" sqref="C149" start="0" length="0">
      <dxf>
        <font>
          <sz val="20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D149" start="0" length="0">
      <dxf>
        <font>
          <sz val="20"/>
          <name val="Times New Roman"/>
          <scheme val="none"/>
        </font>
        <numFmt numFmtId="167" formatCode="#,##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149" start="0" length="0">
      <dxf>
        <font>
          <i/>
          <sz val="20"/>
          <color auto="1"/>
          <name val="Times New Roman"/>
          <scheme val="none"/>
        </font>
        <numFmt numFmtId="167" formatCode="#,##0.0"/>
        <alignment horizontal="right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F149" start="0" length="0">
      <dxf>
        <font>
          <sz val="20"/>
          <name val="Times New Roman"/>
          <scheme val="none"/>
        </font>
        <numFmt numFmtId="167" formatCode="#,##0.0"/>
        <alignment horizontal="right" vertical="center" readingOrder="0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G149" start="0" length="0">
      <dxf>
        <font>
          <i/>
          <sz val="20"/>
          <color auto="1"/>
          <name val="Times New Roman"/>
          <scheme val="none"/>
        </font>
        <numFmt numFmtId="167" formatCode="#,##0.0"/>
        <alignment horizontal="right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</rr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район!$A$1:$G$180</formula>
    <oldFormula>район!$A$1:$G$180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6.xml><?xml version="1.0" encoding="utf-8"?>
<revisions xmlns="http://schemas.openxmlformats.org/spreadsheetml/2006/main" xmlns:r="http://schemas.openxmlformats.org/officeDocument/2006/relationships">
  <rcc rId="55568" sId="3" numFmtId="4">
    <oc r="C169">
      <v>2637.5</v>
    </oc>
    <nc r="C169">
      <v>2709.5</v>
    </nc>
  </rcc>
  <rcc rId="55569" sId="3" numFmtId="4">
    <oc r="D169">
      <v>581.49599999999998</v>
    </oc>
    <nc r="D169">
      <v>2555.8339999999998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район!$A$1:$G$204</formula>
    <oldFormula>район!$A$1:$G$204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61.xml><?xml version="1.0" encoding="utf-8"?>
<revisions xmlns="http://schemas.openxmlformats.org/spreadsheetml/2006/main" xmlns:r="http://schemas.openxmlformats.org/officeDocument/2006/relationships">
  <rcc rId="54534" sId="3">
    <nc r="A113" t="inlineStr">
      <is>
        <t>А4</t>
      </is>
    </nc>
  </rcc>
  <rcc rId="54535" sId="3">
    <nc r="A114" t="inlineStr">
      <is>
        <t>А4</t>
      </is>
    </nc>
  </rcc>
  <rfmt sheetId="3" sqref="A111" start="0" length="2147483647">
    <dxf>
      <font>
        <b/>
      </font>
    </dxf>
  </rfmt>
  <rfmt sheetId="3" sqref="C111" start="0" length="2147483647">
    <dxf>
      <font>
        <b/>
      </font>
    </dxf>
  </rfmt>
  <rfmt sheetId="3" sqref="D111" start="0" length="2147483647">
    <dxf>
      <font>
        <b/>
      </font>
    </dxf>
  </rfmt>
  <rfmt sheetId="3" sqref="F111" start="0" length="2147483647">
    <dxf>
      <font>
        <b/>
      </font>
    </dxf>
  </rfmt>
  <rrc rId="54536" sId="3" ref="A89:XFD89" action="insertRow">
    <undo index="16" exp="area" ref3D="1" dr="$A$180:$XFD$181" dn="Z_B31C8DB7_3E78_4144_A6B5_8DE36DE63F0E_.wvu.Rows" sId="3"/>
    <undo index="26" exp="area" ref3D="1" dr="$A$184:$XFD$185" dn="Z_A54C432C_6C68_4B53_A75C_446EB3A61B2B_.wvu.Rows" sId="3"/>
    <undo index="24" exp="area" ref3D="1" dr="$A$180:$XFD$181" dn="Z_A54C432C_6C68_4B53_A75C_446EB3A61B2B_.wvu.Rows" sId="3"/>
    <undo index="12" exp="area" ref3D="1" dr="$A$180:$XFD$180" dn="Z_5C539BE6_C8E0_453F_AB5E_9E58094195EA_.wvu.Rows" sId="3"/>
    <undo index="38" exp="area" ref3D="1" dr="$A$184:$XFD$185" dn="Z_42584DC0_1D41_4C93_9B38_C388E7B8DAC4_.wvu.Rows" sId="3"/>
    <undo index="36" exp="area" ref3D="1" dr="$A$180:$XFD$181" dn="Z_42584DC0_1D41_4C93_9B38_C388E7B8DAC4_.wvu.Rows" sId="3"/>
    <undo index="34" exp="area" ref3D="1" dr="$A$132:$XFD$132" dn="Z_42584DC0_1D41_4C93_9B38_C388E7B8DAC4_.wvu.Rows" sId="3"/>
    <undo index="30" exp="area" ref3D="1" dr="$A$94:$XFD$94" dn="Z_42584DC0_1D41_4C93_9B38_C388E7B8DAC4_.wvu.Rows" sId="3"/>
    <undo index="0" exp="area" ref3D="1" dr="$A$180:$XFD$180" dn="Z_3DCB9AAA_F09C_4EA6_B992_F93E466D374A_.wvu.Rows" sId="3"/>
    <undo index="18" exp="area" ref3D="1" dr="$A$180:$XFD$181" dn="Z_1A52382B_3765_4E8C_903F_6B8919B7242E_.wvu.Rows" sId="3"/>
  </rrc>
  <rcc rId="54537" sId="3" numFmtId="4">
    <nc r="C89">
      <v>2137.5453200000002</v>
    </nc>
  </rcc>
  <rcc rId="54538" sId="3" numFmtId="4">
    <nc r="D89">
      <v>0</v>
    </nc>
  </rcc>
  <rcc rId="54539" sId="3">
    <nc r="E89">
      <f>SUM(D89/C89*100)</f>
    </nc>
  </rcc>
  <rcc rId="54540" sId="3">
    <nc r="A89" t="inlineStr">
      <is>
        <t>А4</t>
      </is>
    </nc>
  </rcc>
  <rcc rId="54541" sId="3" xfDxf="1" s="1" dxf="1">
    <nc r="B89" t="inlineStr">
      <is>
        <t>Проведение комплексных кадастровых работ на территории Чувашской Республики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ndxf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район!$A$1:$G$190</formula>
    <oldFormula>район!$A$1:$G$190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611.xml><?xml version="1.0" encoding="utf-8"?>
<revisions xmlns="http://schemas.openxmlformats.org/spreadsheetml/2006/main" xmlns:r="http://schemas.openxmlformats.org/officeDocument/2006/relationships">
  <rfmt sheetId="3" sqref="C77:D77">
    <dxf>
      <numFmt numFmtId="186" formatCode="#,##0.0000"/>
    </dxf>
  </rfmt>
  <rfmt sheetId="3" sqref="C77:D77">
    <dxf>
      <numFmt numFmtId="187" formatCode="#,##0.000"/>
    </dxf>
  </rfmt>
  <rfmt sheetId="3" sqref="C77:D77">
    <dxf>
      <numFmt numFmtId="4" formatCode="#,##0.00"/>
    </dxf>
  </rfmt>
  <rfmt sheetId="3" sqref="C77:D77">
    <dxf>
      <numFmt numFmtId="167" formatCode="#,##0.0"/>
    </dxf>
  </rfmt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район!$A$1:$G$186</formula>
    <oldFormula>район!$A$1:$G$186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6111.xml><?xml version="1.0" encoding="utf-8"?>
<revisions xmlns="http://schemas.openxmlformats.org/spreadsheetml/2006/main" xmlns:r="http://schemas.openxmlformats.org/officeDocument/2006/relationships">
  <rrc rId="53821" sId="3" ref="A135:XFD135" action="insertRow">
    <undo index="16" exp="area" ref3D="1" dr="$A$176:$XFD$177" dn="Z_B31C8DB7_3E78_4144_A6B5_8DE36DE63F0E_.wvu.Rows" sId="3"/>
    <undo index="26" exp="area" ref3D="1" dr="$A$180:$XFD$181" dn="Z_A54C432C_6C68_4B53_A75C_446EB3A61B2B_.wvu.Rows" sId="3"/>
    <undo index="24" exp="area" ref3D="1" dr="$A$176:$XFD$177" dn="Z_A54C432C_6C68_4B53_A75C_446EB3A61B2B_.wvu.Rows" sId="3"/>
    <undo index="12" exp="area" ref3D="1" dr="$A$176:$XFD$176" dn="Z_5C539BE6_C8E0_453F_AB5E_9E58094195EA_.wvu.Rows" sId="3"/>
    <undo index="38" exp="area" ref3D="1" dr="$A$180:$XFD$181" dn="Z_42584DC0_1D41_4C93_9B38_C388E7B8DAC4_.wvu.Rows" sId="3"/>
    <undo index="36" exp="area" ref3D="1" dr="$A$176:$XFD$177" dn="Z_42584DC0_1D41_4C93_9B38_C388E7B8DAC4_.wvu.Rows" sId="3"/>
    <undo index="0" exp="area" ref3D="1" dr="$A$176:$XFD$176" dn="Z_3DCB9AAA_F09C_4EA6_B992_F93E466D374A_.wvu.Rows" sId="3"/>
    <undo index="18" exp="area" ref3D="1" dr="$A$176:$XFD$177" dn="Z_1A52382B_3765_4E8C_903F_6B8919B7242E_.wvu.Rows" sId="3"/>
  </rrc>
  <rcc rId="53822" sId="3">
    <nc r="B135" t="inlineStr">
      <is>
        <t>Благоустройство дворовых и общественных территорий муниципальной программы Чувашской Республики</t>
      </is>
    </nc>
  </rcc>
  <rcc rId="53823" sId="3" numFmtId="4">
    <nc r="C135">
      <v>1080</v>
    </nc>
  </rcc>
  <rcc rId="53824" sId="3">
    <nc r="E135">
      <f>SUM(D135/C135*100)</f>
    </nc>
  </rcc>
  <rcc rId="53825" sId="3" numFmtId="4">
    <nc r="D135">
      <v>0</v>
    </nc>
  </rcc>
  <rcc rId="53826" sId="3" numFmtId="4">
    <nc r="D134">
      <v>0</v>
    </nc>
  </rcc>
  <rcc rId="53827" sId="3" numFmtId="4">
    <oc r="C137">
      <v>1950.088</v>
    </oc>
    <nc r="C137">
      <v>2074.0880000000002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район!$A$1:$G$186</formula>
    <oldFormula>район!$A$1:$G$186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61111.xml><?xml version="1.0" encoding="utf-8"?>
<revisions xmlns="http://schemas.openxmlformats.org/spreadsheetml/2006/main" xmlns:r="http://schemas.openxmlformats.org/officeDocument/2006/relationships">
  <rcc rId="50246" sId="3">
    <oc r="B110" t="inlineStr">
      <is>
        <t>Коммунальное хозяйство</t>
      </is>
    </oc>
    <nc r="B110" t="inlineStr">
      <is>
        <t>Коммунальное хозяйство: в том числе</t>
      </is>
    </nc>
  </rcc>
  <rcc rId="50247" sId="3" xfDxf="1" s="1" dxf="1">
    <nc r="B108" t="inlineStr">
      <is>
        <t>Обеспечение мероприятий по капитальному ремонту многоквартирных домов, находящихся в муниципальной собственности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ndxf>
  </rcc>
  <rfmt sheetId="3" sqref="B108" start="0" length="2147483647">
    <dxf>
      <font>
        <i/>
      </font>
    </dxf>
  </rfmt>
  <rcc rId="50248" sId="3" numFmtId="4">
    <nc r="C108">
      <v>604.5</v>
    </nc>
  </rcc>
  <rcc rId="50249" sId="3" xfDxf="1" s="1" dxf="1">
    <nc r="B109" t="inlineStr">
      <is>
        <t>Обеспечение граждан в Чувашской Республике доступным и комфортным жильем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ndxf>
  </rcc>
  <rfmt sheetId="3" sqref="B109" start="0" length="2147483647">
    <dxf>
      <font>
        <i/>
      </font>
    </dxf>
  </rfmt>
  <rfmt sheetId="3" sqref="B108:B109" start="0" length="2147483647">
    <dxf>
      <font>
        <sz val="12"/>
      </font>
    </dxf>
  </rfmt>
  <rcc rId="50250" sId="3" numFmtId="4">
    <nc r="C109">
      <v>7358.7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район!$A$1:$G$152</formula>
    <oldFormula>район!$A$1:$G$152</oldFormula>
  </rdn>
  <rdn rId="0" localSheetId="3" customView="1" name="Z_61528DAC_5C4C_48F4_ADE2_8A724B05A086_.wvu.Rows" hidden="1" oldHidden="1">
    <formula>район!$142:$142</formula>
    <oldFormula>район!$142:$142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61111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район!$A$1:$G$152</formula>
    <oldFormula>район!$A$1:$G$152</oldFormula>
  </rdn>
  <rdn rId="0" localSheetId="3" customView="1" name="Z_61528DAC_5C4C_48F4_ADE2_8A724B05A086_.wvu.Rows" hidden="1" oldHidden="1">
    <formula>район!$142:$142</formula>
    <oldFormula>район!$142:$142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61112.xml><?xml version="1.0" encoding="utf-8"?>
<revisions xmlns="http://schemas.openxmlformats.org/spreadsheetml/2006/main" xmlns:r="http://schemas.openxmlformats.org/officeDocument/2006/relationships">
  <rcc rId="50281" sId="3">
    <nc r="A109" t="inlineStr">
      <is>
        <t>A21</t>
      </is>
    </nc>
  </rcc>
  <rcc rId="50282" sId="3" odxf="1" dxf="1">
    <nc r="A108" t="inlineStr">
      <is>
        <t>A11</t>
      </is>
    </nc>
    <odxf>
      <font>
        <i val="0"/>
        <sz val="16"/>
        <name val="Times New Roman"/>
        <scheme val="none"/>
      </font>
    </odxf>
    <ndxf>
      <font>
        <i/>
        <sz val="16"/>
        <name val="Times New Roman"/>
        <scheme val="none"/>
      </font>
    </ndxf>
  </rcc>
  <rfmt sheetId="3" sqref="A109" start="0" length="2147483647">
    <dxf>
      <font>
        <i/>
      </font>
    </dxf>
  </rfmt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район!$A$1:$G$152</formula>
    <oldFormula>район!$A$1:$G$152</oldFormula>
  </rdn>
  <rdn rId="0" localSheetId="3" customView="1" name="Z_61528DAC_5C4C_48F4_ADE2_8A724B05A086_.wvu.Rows" hidden="1" oldHidden="1">
    <formula>район!$142:$142</formula>
    <oldFormula>район!$142:$142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6112.xml><?xml version="1.0" encoding="utf-8"?>
<revisions xmlns="http://schemas.openxmlformats.org/spreadsheetml/2006/main" xmlns:r="http://schemas.openxmlformats.org/officeDocument/2006/relationships">
  <rcc rId="53592" sId="3" numFmtId="4">
    <oc r="C104">
      <v>4333.2531900000004</v>
    </oc>
    <nc r="C104">
      <v>11025.33433</v>
    </nc>
  </rcc>
  <rcc rId="53593" sId="3" numFmtId="4">
    <oc r="D106">
      <v>9885.0013299999991</v>
    </oc>
    <nc r="D106">
      <v>13163.31812</v>
    </nc>
  </rcc>
  <rcc rId="53594" sId="3" numFmtId="4">
    <oc r="C107">
      <v>13922.334000000001</v>
    </oc>
    <nc r="C107">
      <v>14992.563749999999</v>
    </nc>
  </rcc>
  <rcc rId="53595" sId="3" numFmtId="4">
    <oc r="D109">
      <v>0</v>
    </oc>
    <nc r="D109">
      <v>1158.16608</v>
    </nc>
  </rcc>
  <rcc rId="53596" sId="3" numFmtId="4">
    <oc r="C103">
      <v>88765.253570000001</v>
    </oc>
    <nc r="C103">
      <f>SUM(C104:C110)</f>
    </nc>
  </rcc>
  <rcc rId="53597" sId="3" odxf="1" s="1" dxf="1" numFmtId="4">
    <oc r="D103">
      <v>15865.82567</v>
    </oc>
    <nc r="D103">
      <f>SUM(D104:D110)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imes New Roman"/>
        <scheme val="none"/>
      </font>
      <numFmt numFmtId="167" formatCode="#,##0.0"/>
      <fill>
        <patternFill patternType="none">
          <fgColor indexed="64"/>
          <bgColor indexed="65"/>
        </patternFill>
      </fill>
      <alignment horizontal="righ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border outline="0">
        <left style="medium">
          <color indexed="64"/>
        </left>
      </border>
    </ndxf>
  </rcc>
  <rfmt sheetId="3" sqref="C103">
    <dxf>
      <numFmt numFmtId="4" formatCode="#,##0.00"/>
    </dxf>
  </rfmt>
  <rfmt sheetId="3" sqref="C103">
    <dxf>
      <numFmt numFmtId="187" formatCode="#,##0.000"/>
    </dxf>
  </rfmt>
  <rfmt sheetId="3" sqref="C103">
    <dxf>
      <numFmt numFmtId="186" formatCode="#,##0.0000"/>
    </dxf>
  </rfmt>
  <rfmt sheetId="3" sqref="C103">
    <dxf>
      <numFmt numFmtId="172" formatCode="#,##0.00000"/>
    </dxf>
  </rfmt>
  <rfmt sheetId="3" sqref="C103">
    <dxf>
      <numFmt numFmtId="186" formatCode="#,##0.0000"/>
    </dxf>
  </rfmt>
  <rfmt sheetId="3" sqref="C103">
    <dxf>
      <numFmt numFmtId="187" formatCode="#,##0.000"/>
    </dxf>
  </rfmt>
  <rfmt sheetId="3" sqref="C103">
    <dxf>
      <numFmt numFmtId="4" formatCode="#,##0.00"/>
    </dxf>
  </rfmt>
  <rfmt sheetId="3" sqref="C103">
    <dxf>
      <numFmt numFmtId="167" formatCode="#,##0.0"/>
    </dxf>
  </rfmt>
  <rcc rId="53598" sId="3" numFmtId="4">
    <oc r="D118">
      <v>217.68204</v>
    </oc>
    <nc r="D118">
      <v>365.39839000000001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район!$A$1:$G$184</formula>
    <oldFormula>район!$A$1:$G$184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6112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район!$A$1:$G$155</formula>
    <oldFormula>район!$A$1:$G$155</oldFormula>
  </rdn>
  <rdn rId="0" localSheetId="3" customView="1" name="Z_61528DAC_5C4C_48F4_ADE2_8A724B05A086_.wvu.Rows" hidden="1" oldHidden="1">
    <formula>район!$145:$145</formula>
    <oldFormula>район!$145:$145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611211.xml><?xml version="1.0" encoding="utf-8"?>
<revisions xmlns="http://schemas.openxmlformats.org/spreadsheetml/2006/main" xmlns:r="http://schemas.openxmlformats.org/officeDocument/2006/relationships">
  <rcc rId="50471" sId="3" numFmtId="4">
    <oc r="C21">
      <v>2921.2</v>
    </oc>
    <nc r="C21">
      <f>SUM(C23+C22)</f>
    </nc>
  </rcc>
  <rcc rId="50472" sId="3">
    <oc r="C18">
      <f>SUM(C19:C24)</f>
    </oc>
    <nc r="C18">
      <f>SUM(C21+C24+C19)</f>
    </nc>
  </rcc>
  <rcc rId="50473" sId="3" odxf="1" dxf="1">
    <oc r="D18">
      <f>SUM(D19:D24)</f>
    </oc>
    <nc r="D18">
      <f>SUM(D21+D24+D19)</f>
    </nc>
    <odxf>
      <border outline="0">
        <left style="thin">
          <color indexed="64"/>
        </left>
      </border>
    </odxf>
    <ndxf>
      <border outline="0">
        <left style="medium">
          <color indexed="64"/>
        </left>
      </border>
    </ndxf>
  </rcc>
  <rfmt sheetId="3" sqref="D39">
    <dxf>
      <numFmt numFmtId="4" formatCode="#,##0.00"/>
    </dxf>
  </rfmt>
  <rfmt sheetId="3" sqref="D39">
    <dxf>
      <numFmt numFmtId="187" formatCode="#,##0.000"/>
    </dxf>
  </rfmt>
  <rfmt sheetId="3" sqref="D39">
    <dxf>
      <numFmt numFmtId="186" formatCode="#,##0.0000"/>
    </dxf>
  </rfmt>
  <rfmt sheetId="3" sqref="D39">
    <dxf>
      <numFmt numFmtId="172" formatCode="#,##0.00000"/>
    </dxf>
  </rfmt>
  <rfmt sheetId="3" sqref="D39">
    <dxf>
      <numFmt numFmtId="186" formatCode="#,##0.0000"/>
    </dxf>
  </rfmt>
  <rfmt sheetId="3" sqref="D39">
    <dxf>
      <numFmt numFmtId="187" formatCode="#,##0.000"/>
    </dxf>
  </rfmt>
  <rfmt sheetId="3" sqref="D39">
    <dxf>
      <numFmt numFmtId="4" formatCode="#,##0.00"/>
    </dxf>
  </rfmt>
  <rfmt sheetId="3" sqref="D49">
    <dxf>
      <numFmt numFmtId="4" formatCode="#,##0.00"/>
    </dxf>
  </rfmt>
  <rfmt sheetId="3" sqref="D49">
    <dxf>
      <numFmt numFmtId="187" formatCode="#,##0.000"/>
    </dxf>
  </rfmt>
  <rfmt sheetId="3" sqref="D49">
    <dxf>
      <numFmt numFmtId="186" formatCode="#,##0.0000"/>
    </dxf>
  </rfmt>
  <rfmt sheetId="3" sqref="D49">
    <dxf>
      <numFmt numFmtId="172" formatCode="#,##0.00000"/>
    </dxf>
  </rfmt>
  <rfmt sheetId="3" sqref="D49">
    <dxf>
      <numFmt numFmtId="186" formatCode="#,##0.0000"/>
    </dxf>
  </rfmt>
  <rfmt sheetId="3" sqref="D49">
    <dxf>
      <numFmt numFmtId="187" formatCode="#,##0.000"/>
    </dxf>
  </rfmt>
  <rfmt sheetId="3" sqref="D49">
    <dxf>
      <numFmt numFmtId="4" formatCode="#,##0.00"/>
    </dxf>
  </rfmt>
  <rfmt sheetId="3" sqref="D51">
    <dxf>
      <numFmt numFmtId="4" formatCode="#,##0.00"/>
    </dxf>
  </rfmt>
  <rfmt sheetId="3" sqref="D51">
    <dxf>
      <numFmt numFmtId="187" formatCode="#,##0.000"/>
    </dxf>
  </rfmt>
  <rfmt sheetId="3" sqref="D51">
    <dxf>
      <numFmt numFmtId="186" formatCode="#,##0.0000"/>
    </dxf>
  </rfmt>
  <rfmt sheetId="3" sqref="D51">
    <dxf>
      <numFmt numFmtId="172" formatCode="#,##0.00000"/>
    </dxf>
  </rfmt>
  <rfmt sheetId="3" sqref="D51">
    <dxf>
      <numFmt numFmtId="186" formatCode="#,##0.0000"/>
    </dxf>
  </rfmt>
  <rfmt sheetId="3" sqref="D51">
    <dxf>
      <numFmt numFmtId="187" formatCode="#,##0.000"/>
    </dxf>
  </rfmt>
  <rfmt sheetId="3" sqref="D51">
    <dxf>
      <numFmt numFmtId="4" formatCode="#,##0.00"/>
    </dxf>
  </rfmt>
  <rfmt sheetId="3" sqref="D54">
    <dxf>
      <numFmt numFmtId="4" formatCode="#,##0.00"/>
    </dxf>
  </rfmt>
  <rfmt sheetId="3" sqref="D54">
    <dxf>
      <numFmt numFmtId="187" formatCode="#,##0.000"/>
    </dxf>
  </rfmt>
  <rfmt sheetId="3" sqref="D54">
    <dxf>
      <numFmt numFmtId="186" formatCode="#,##0.0000"/>
    </dxf>
  </rfmt>
  <rfmt sheetId="3" sqref="D54">
    <dxf>
      <numFmt numFmtId="172" formatCode="#,##0.00000"/>
    </dxf>
  </rfmt>
  <rfmt sheetId="3" sqref="D54">
    <dxf>
      <numFmt numFmtId="186" formatCode="#,##0.0000"/>
    </dxf>
  </rfmt>
  <rfmt sheetId="3" sqref="D54">
    <dxf>
      <numFmt numFmtId="187" formatCode="#,##0.000"/>
    </dxf>
  </rfmt>
  <rfmt sheetId="3" sqref="D54">
    <dxf>
      <numFmt numFmtId="4" formatCode="#,##0.00"/>
    </dxf>
  </rfmt>
  <rfmt sheetId="3" sqref="D59">
    <dxf>
      <numFmt numFmtId="4" formatCode="#,##0.00"/>
    </dxf>
  </rfmt>
  <rfmt sheetId="3" sqref="D59">
    <dxf>
      <numFmt numFmtId="187" formatCode="#,##0.000"/>
    </dxf>
  </rfmt>
  <rfmt sheetId="3" sqref="D59">
    <dxf>
      <numFmt numFmtId="186" formatCode="#,##0.0000"/>
    </dxf>
  </rfmt>
  <rfmt sheetId="3" sqref="D59">
    <dxf>
      <numFmt numFmtId="172" formatCode="#,##0.00000"/>
    </dxf>
  </rfmt>
  <rcc rId="50474" sId="3" numFmtId="4">
    <oc r="D63">
      <v>4.1000000000000003E-3</v>
    </oc>
    <nc r="D63">
      <v>4.0999999999999999E-4</v>
    </nc>
  </rcc>
  <rfmt sheetId="3" sqref="D59">
    <dxf>
      <numFmt numFmtId="186" formatCode="#,##0.0000"/>
    </dxf>
  </rfmt>
  <rfmt sheetId="3" sqref="D59">
    <dxf>
      <numFmt numFmtId="187" formatCode="#,##0.000"/>
    </dxf>
  </rfmt>
  <rfmt sheetId="3" sqref="D59">
    <dxf>
      <numFmt numFmtId="4" formatCode="#,##0.00"/>
    </dxf>
  </rfmt>
  <rcc rId="50475" sId="3">
    <oc r="D81" t="inlineStr">
      <is>
        <t>исполнено на 01.05.2023 г.</t>
      </is>
    </oc>
    <nc r="D81" t="inlineStr">
      <is>
        <t>исполнено на 01.06.2023 г.</t>
      </is>
    </nc>
  </rcc>
  <rcc rId="50476" sId="3">
    <oc r="F81" t="inlineStr">
      <is>
        <t>исполнено на 01.05.2022г.</t>
      </is>
    </oc>
    <nc r="F81" t="inlineStr">
      <is>
        <t>исполнено на 01.06.2022г.</t>
      </is>
    </nc>
  </rcc>
  <rcc rId="50477" sId="3">
    <oc r="D4" t="inlineStr">
      <is>
        <t>исполнено на 01.05.2023 г.</t>
      </is>
    </oc>
    <nc r="D4" t="inlineStr">
      <is>
        <t>исполнено на 01.06.2023 г.</t>
      </is>
    </nc>
  </rcc>
  <rcc rId="50478" sId="3">
    <oc r="F4" t="inlineStr">
      <is>
        <t>исполнено на 01.05.2022г.</t>
      </is>
    </oc>
    <nc r="F4" t="inlineStr">
      <is>
        <t>исполнено на 01.06.2022г.</t>
      </is>
    </nc>
  </rcc>
  <rcc rId="50479" sId="3">
    <oc r="A2" t="inlineStr">
      <is>
        <t xml:space="preserve">                                                                                Моргаушского муниципального округа на 01.05.2023 г.</t>
      </is>
    </oc>
    <nc r="A2" t="inlineStr">
      <is>
        <t xml:space="preserve">                                                                                Моргаушского муниципального округа на 01.06.2023 г.</t>
      </is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район!$A$1:$G$155</formula>
    <oldFormula>район!$A$1:$G$155</oldFormula>
  </rdn>
  <rdn rId="0" localSheetId="3" customView="1" name="Z_61528DAC_5C4C_48F4_ADE2_8A724B05A086_.wvu.Rows" hidden="1" oldHidden="1">
    <formula>район!$145:$145</formula>
    <oldFormula>район!$145:$145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62.xml><?xml version="1.0" encoding="utf-8"?>
<revisions xmlns="http://schemas.openxmlformats.org/spreadsheetml/2006/main" xmlns:r="http://schemas.openxmlformats.org/officeDocument/2006/relationships">
  <rcc rId="52427" sId="3" numFmtId="4">
    <oc r="D160">
      <v>0</v>
    </oc>
    <nc r="D160">
      <v>4997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район!$A$1:$G$182</formula>
    <oldFormula>район!$A$1:$G$182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621.xml><?xml version="1.0" encoding="utf-8"?>
<revisions xmlns="http://schemas.openxmlformats.org/spreadsheetml/2006/main" xmlns:r="http://schemas.openxmlformats.org/officeDocument/2006/relationships">
  <rrc rId="52388" sId="3" ref="A159:XFD159" action="insertRow">
    <undo index="16" exp="area" ref3D="1" dr="$A$171:$XFD$172" dn="Z_B31C8DB7_3E78_4144_A6B5_8DE36DE63F0E_.wvu.Rows" sId="3"/>
    <undo index="26" exp="area" ref3D="1" dr="$A$175:$XFD$176" dn="Z_A54C432C_6C68_4B53_A75C_446EB3A61B2B_.wvu.Rows" sId="3"/>
    <undo index="24" exp="area" ref3D="1" dr="$A$171:$XFD$172" dn="Z_A54C432C_6C68_4B53_A75C_446EB3A61B2B_.wvu.Rows" sId="3"/>
    <undo index="12" exp="area" ref3D="1" dr="$A$171:$XFD$171" dn="Z_5C539BE6_C8E0_453F_AB5E_9E58094195EA_.wvu.Rows" sId="3"/>
    <undo index="38" exp="area" ref3D="1" dr="$A$175:$XFD$176" dn="Z_42584DC0_1D41_4C93_9B38_C388E7B8DAC4_.wvu.Rows" sId="3"/>
    <undo index="36" exp="area" ref3D="1" dr="$A$171:$XFD$172" dn="Z_42584DC0_1D41_4C93_9B38_C388E7B8DAC4_.wvu.Rows" sId="3"/>
    <undo index="0" exp="area" ref3D="1" dr="$A$171:$XFD$171" dn="Z_3DCB9AAA_F09C_4EA6_B992_F93E466D374A_.wvu.Rows" sId="3"/>
    <undo index="18" exp="area" ref3D="1" dr="$A$171:$XFD$172" dn="Z_1A52382B_3765_4E8C_903F_6B8919B7242E_.wvu.Rows" sId="3"/>
  </rrc>
  <rrc rId="52389" sId="3" ref="A159:XFD159" action="insertRow">
    <undo index="16" exp="area" ref3D="1" dr="$A$172:$XFD$173" dn="Z_B31C8DB7_3E78_4144_A6B5_8DE36DE63F0E_.wvu.Rows" sId="3"/>
    <undo index="26" exp="area" ref3D="1" dr="$A$176:$XFD$177" dn="Z_A54C432C_6C68_4B53_A75C_446EB3A61B2B_.wvu.Rows" sId="3"/>
    <undo index="24" exp="area" ref3D="1" dr="$A$172:$XFD$173" dn="Z_A54C432C_6C68_4B53_A75C_446EB3A61B2B_.wvu.Rows" sId="3"/>
    <undo index="12" exp="area" ref3D="1" dr="$A$172:$XFD$172" dn="Z_5C539BE6_C8E0_453F_AB5E_9E58094195EA_.wvu.Rows" sId="3"/>
    <undo index="38" exp="area" ref3D="1" dr="$A$176:$XFD$177" dn="Z_42584DC0_1D41_4C93_9B38_C388E7B8DAC4_.wvu.Rows" sId="3"/>
    <undo index="36" exp="area" ref3D="1" dr="$A$172:$XFD$173" dn="Z_42584DC0_1D41_4C93_9B38_C388E7B8DAC4_.wvu.Rows" sId="3"/>
    <undo index="0" exp="area" ref3D="1" dr="$A$172:$XFD$172" dn="Z_3DCB9AAA_F09C_4EA6_B992_F93E466D374A_.wvu.Rows" sId="3"/>
    <undo index="18" exp="area" ref3D="1" dr="$A$172:$XFD$173" dn="Z_1A52382B_3765_4E8C_903F_6B8919B7242E_.wvu.Rows" sId="3"/>
  </rrc>
  <rcc rId="52390" sId="3" xfDxf="1" s="1" dxf="1">
    <nc r="B159" t="inlineStr">
      <is>
        <t>Выплата денежного поощрения лучшим муниципальным учреждениям культуры, находящимся на территориях сельских поселений, и их работникам в рамках поддержки отрасли культуры</t>
      </is>
    </nc>
    <ndxf>
      <font>
        <b val="0"/>
        <i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ndxf>
  </rcc>
  <rcc rId="52391" sId="3" numFmtId="4">
    <nc r="C159">
      <v>85</v>
    </nc>
  </rcc>
  <rcc rId="52392" sId="3" numFmtId="4">
    <nc r="D159">
      <v>0</v>
    </nc>
  </rcc>
  <rcc rId="52393" sId="3">
    <nc r="E159">
      <f>SUM(D159/C159*100)</f>
    </nc>
  </rcc>
  <rcc rId="52394" sId="3" xfDxf="1" s="1" dxf="1">
    <nc r="B160" t="inlineStr">
      <is>
        <t>Создание модельных муниципальных библиотек</t>
      </is>
    </nc>
    <ndxf>
      <font>
        <b val="0"/>
        <i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ndxf>
  </rcc>
  <rcc rId="52395" sId="3" numFmtId="4">
    <nc r="C160">
      <v>5000</v>
    </nc>
  </rcc>
  <rcc rId="52396" sId="3" numFmtId="4">
    <nc r="D160">
      <v>0</v>
    </nc>
  </rcc>
  <rcc rId="52397" sId="3">
    <nc r="E160">
      <f>SUM(D160/C160*100)</f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район!$A$1:$G$182</formula>
    <oldFormula>район!$A$1:$G$182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6211.xml><?xml version="1.0" encoding="utf-8"?>
<revisions xmlns="http://schemas.openxmlformats.org/spreadsheetml/2006/main" xmlns:r="http://schemas.openxmlformats.org/officeDocument/2006/relationships">
  <rcc rId="51301" sId="3">
    <oc r="F97">
      <f>SUM(F98:F104)</f>
    </oc>
    <nc r="F97">
      <f>SUM(F98+F99+F100+F101+F104)</f>
    </nc>
  </rcc>
  <rcc rId="51302" sId="3">
    <oc r="F105">
      <f>SUM(F106:F118)</f>
    </oc>
    <nc r="F105">
      <f>SUM(F106+F109+F114+F118)</f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район!$A$1:$G$150</formula>
    <oldFormula>район!$A$1:$G$150</oldFormula>
  </rdn>
  <rdn rId="0" localSheetId="3" customView="1" name="Z_61528DAC_5C4C_48F4_ADE2_8A724B05A086_.wvu.Rows" hidden="1" oldHidden="1">
    <formula>район!$70:$70,район!$140:$140</formula>
    <oldFormula>район!$70:$70,район!$140:$140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63.xml><?xml version="1.0" encoding="utf-8"?>
<revisions xmlns="http://schemas.openxmlformats.org/spreadsheetml/2006/main" xmlns:r="http://schemas.openxmlformats.org/officeDocument/2006/relationships">
  <rrc rId="52582" sId="3" ref="A120:XFD120" action="insertRow">
    <undo index="16" exp="area" ref3D="1" dr="$A$175:$XFD$176" dn="Z_B31C8DB7_3E78_4144_A6B5_8DE36DE63F0E_.wvu.Rows" sId="3"/>
    <undo index="26" exp="area" ref3D="1" dr="$A$179:$XFD$180" dn="Z_A54C432C_6C68_4B53_A75C_446EB3A61B2B_.wvu.Rows" sId="3"/>
    <undo index="24" exp="area" ref3D="1" dr="$A$175:$XFD$176" dn="Z_A54C432C_6C68_4B53_A75C_446EB3A61B2B_.wvu.Rows" sId="3"/>
    <undo index="12" exp="area" ref3D="1" dr="$A$175:$XFD$175" dn="Z_5C539BE6_C8E0_453F_AB5E_9E58094195EA_.wvu.Rows" sId="3"/>
    <undo index="38" exp="area" ref3D="1" dr="$A$179:$XFD$180" dn="Z_42584DC0_1D41_4C93_9B38_C388E7B8DAC4_.wvu.Rows" sId="3"/>
    <undo index="36" exp="area" ref3D="1" dr="$A$175:$XFD$176" dn="Z_42584DC0_1D41_4C93_9B38_C388E7B8DAC4_.wvu.Rows" sId="3"/>
    <undo index="34" exp="area" ref3D="1" dr="$A$127:$XFD$127" dn="Z_42584DC0_1D41_4C93_9B38_C388E7B8DAC4_.wvu.Rows" sId="3"/>
    <undo index="0" exp="area" ref3D="1" dr="$A$175:$XFD$175" dn="Z_3DCB9AAA_F09C_4EA6_B992_F93E466D374A_.wvu.Rows" sId="3"/>
    <undo index="18" exp="area" ref3D="1" dr="$A$175:$XFD$176" dn="Z_1A52382B_3765_4E8C_903F_6B8919B7242E_.wvu.Rows" sId="3"/>
  </rrc>
  <rcc rId="52583" sId="3" xfDxf="1" s="1" dxf="1">
    <nc r="B120" t="inlineStr">
      <is>
        <t>Основное мероприятие "Реализация мероприятий регионального проекта "Обеспечение устойчивого сокращения непригодного для проживания жилищного фонда"</t>
      </is>
    </nc>
    <ndxf>
      <font>
        <b val="0"/>
        <i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ndxf>
  </rcc>
  <rcc rId="52584" sId="3" numFmtId="4">
    <nc r="C120">
      <v>6879.7</v>
    </nc>
  </rcc>
  <rcc rId="52585" sId="3" numFmtId="4">
    <nc r="D120">
      <v>0</v>
    </nc>
  </rcc>
  <rcc rId="52586" sId="3">
    <nc r="E120">
      <f>SUM(D120/C120*100)</f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район!$A$1:$G$185</formula>
    <oldFormula>район!$A$1:$G$185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64.xml><?xml version="1.0" encoding="utf-8"?>
<revisions xmlns="http://schemas.openxmlformats.org/spreadsheetml/2006/main" xmlns:r="http://schemas.openxmlformats.org/officeDocument/2006/relationships">
  <rcc rId="53980" sId="3" numFmtId="4">
    <oc r="C162">
      <v>1274</v>
    </oc>
    <nc r="C162">
      <v>1373.9469999999999</v>
    </nc>
  </rcc>
  <rcc rId="53981" sId="3" numFmtId="4">
    <oc r="D162">
      <v>230</v>
    </oc>
    <nc r="D162">
      <v>470</v>
    </nc>
  </rcc>
  <rcc rId="53982" sId="3" numFmtId="4">
    <oc r="C160">
      <v>3516.7379999999998</v>
    </oc>
    <nc r="C160">
      <v>4096.7380000000003</v>
    </nc>
  </rcc>
  <rcc rId="53983" sId="3" numFmtId="4">
    <oc r="D160">
      <v>239.79691</v>
    </oc>
    <nc r="D160">
      <v>332.04016999999999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район!$A$1:$G$186</formula>
    <oldFormula>район!$A$1:$G$186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7.xml><?xml version="1.0" encoding="utf-8"?>
<revisions xmlns="http://schemas.openxmlformats.org/spreadsheetml/2006/main" xmlns:r="http://schemas.openxmlformats.org/officeDocument/2006/relationships">
  <rcc rId="54711" sId="3" numFmtId="4">
    <oc r="C107">
      <v>48826.37659</v>
    </oc>
    <nc r="C107">
      <v>40846.646580000001</v>
    </nc>
  </rcc>
  <rcc rId="54712" sId="3" numFmtId="4">
    <oc r="D107">
      <v>0</v>
    </oc>
    <nc r="D107">
      <v>1142.78782</v>
    </nc>
  </rcc>
  <rcc rId="54713" sId="3" numFmtId="4">
    <oc r="D109">
      <v>25</v>
    </oc>
    <nc r="D109">
      <v>85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район!$A$1:$G$194</formula>
    <oldFormula>район!$A$1:$G$194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71.xml><?xml version="1.0" encoding="utf-8"?>
<revisions xmlns="http://schemas.openxmlformats.org/spreadsheetml/2006/main" xmlns:r="http://schemas.openxmlformats.org/officeDocument/2006/relationships">
  <rcc rId="51151" sId="3">
    <oc r="B114" t="inlineStr">
      <is>
        <t>Благоустройство</t>
      </is>
    </oc>
    <nc r="B114" t="inlineStr">
      <is>
        <t>Благоустройство: в том числе</t>
      </is>
    </nc>
  </rcc>
  <rcc rId="51152" sId="3">
    <oc r="B106" t="inlineStr">
      <is>
        <t>Жилищное хозяйство</t>
      </is>
    </oc>
    <nc r="B106" t="inlineStr">
      <is>
        <t>Жилищное хозяйство: в том числе</t>
      </is>
    </nc>
  </rcc>
  <rfmt sheetId="3" sqref="A106:B106" start="0" length="2147483647">
    <dxf>
      <font>
        <b/>
      </font>
    </dxf>
  </rfmt>
  <rfmt sheetId="3" sqref="B106" start="0" length="2147483647">
    <dxf>
      <font>
        <sz val="14"/>
      </font>
    </dxf>
  </rfmt>
  <rfmt sheetId="3" sqref="A109" start="0" length="2147483647">
    <dxf>
      <font>
        <sz val="16"/>
      </font>
    </dxf>
  </rfmt>
  <rfmt sheetId="3" sqref="A114" start="0" length="2147483647">
    <dxf>
      <font>
        <sz val="16"/>
      </font>
    </dxf>
  </rfmt>
  <rcc rId="51153" sId="3" numFmtId="4">
    <nc r="D107">
      <v>217.68204</v>
    </nc>
  </rcc>
  <rcc rId="51154" sId="3">
    <nc r="E107">
      <f>SUM(D107/C107*100)</f>
    </nc>
  </rcc>
  <rcc rId="51155" sId="3" numFmtId="4">
    <nc r="D108">
      <v>0</v>
    </nc>
  </rcc>
  <rcc rId="51156" sId="3">
    <nc r="E108">
      <f>SUM(D108/C108*100)</f>
    </nc>
  </rcc>
  <rcc rId="51157" sId="3" numFmtId="4">
    <nc r="D117">
      <v>0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район!$A$1:$G$150</formula>
    <oldFormula>район!$A$1:$G$150</oldFormula>
  </rdn>
  <rdn rId="0" localSheetId="3" customView="1" name="Z_61528DAC_5C4C_48F4_ADE2_8A724B05A086_.wvu.Rows" hidden="1" oldHidden="1">
    <formula>район!$70:$70,район!$140:$140</formula>
    <oldFormula>район!$70:$70,район!$140:$140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711.xml><?xml version="1.0" encoding="utf-8"?>
<revisions xmlns="http://schemas.openxmlformats.org/spreadsheetml/2006/main" xmlns:r="http://schemas.openxmlformats.org/officeDocument/2006/relationships">
  <rrc rId="50790" sId="3" ref="A121:XFD121" action="insertRow">
    <undo index="0" exp="area" ref3D="1" dr="$A$143:$XFD$143" dn="Z_61528DAC_5C4C_48F4_ADE2_8A724B05A086_.wvu.Rows" sId="3"/>
    <undo index="10" exp="area" ref3D="1" dr="$A$143:$XFD$144" dn="Z_F85EE840_0C31_454A_8951_832C2E9E0600_.wvu.Rows" sId="3"/>
    <undo index="16" exp="area" ref3D="1" dr="$A$143:$XFD$145" dn="Z_B31C8DB7_3E78_4144_A6B5_8DE36DE63F0E_.wvu.Rows" sId="3"/>
    <undo index="26" exp="area" ref3D="1" dr="$A$148:$XFD$149" dn="Z_A54C432C_6C68_4B53_A75C_446EB3A61B2B_.wvu.Rows" sId="3"/>
    <undo index="24" exp="area" ref3D="1" dr="$A$143:$XFD$145" dn="Z_A54C432C_6C68_4B53_A75C_446EB3A61B2B_.wvu.Rows" sId="3"/>
    <undo index="12" exp="area" ref3D="1" dr="$A$143:$XFD$144" dn="Z_5C539BE6_C8E0_453F_AB5E_9E58094195EA_.wvu.Rows" sId="3"/>
    <undo index="38" exp="area" ref3D="1" dr="$A$148:$XFD$149" dn="Z_42584DC0_1D41_4C93_9B38_C388E7B8DAC4_.wvu.Rows" sId="3"/>
    <undo index="36" exp="area" ref3D="1" dr="$A$143:$XFD$145" dn="Z_42584DC0_1D41_4C93_9B38_C388E7B8DAC4_.wvu.Rows" sId="3"/>
    <undo index="0" exp="area" ref3D="1" dr="$A$143:$XFD$144" dn="Z_3DCB9AAA_F09C_4EA6_B992_F93E466D374A_.wvu.Rows" sId="3"/>
    <undo index="18" exp="area" ref3D="1" dr="$A$143:$XFD$145" dn="Z_1A52382B_3765_4E8C_903F_6B8919B7242E_.wvu.Rows" sId="3"/>
  </rrc>
  <rcc rId="50791" sId="3">
    <nc r="A121" t="inlineStr">
      <is>
        <t>Ч36</t>
      </is>
    </nc>
  </rcc>
  <rcc rId="50792" sId="3" numFmtId="4">
    <nc r="C121">
      <v>1950.088</v>
    </nc>
  </rcc>
  <rfmt sheetId="3" xfDxf="1" s="1" sqref="B121" start="0" length="0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</rfmt>
  <rcc rId="50793" sId="3">
    <nc r="B121" t="inlineStr">
      <is>
        <t>Обращение с отходами, в том числе с твердыми коммунальными отходами, на территории Чувашской Республики" муниципальной программы "Развитие потенциала природно-сырьевых ресурсов и обеспечение экологической безопасности"</t>
      </is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район!$A$1:$G$154</formula>
    <oldFormula>район!$A$1:$G$154</oldFormula>
  </rdn>
  <rdn rId="0" localSheetId="3" customView="1" name="Z_61528DAC_5C4C_48F4_ADE2_8A724B05A086_.wvu.Rows" hidden="1" oldHidden="1">
    <formula>район!$144:$144</formula>
    <oldFormula>район!$144:$144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7111.xml><?xml version="1.0" encoding="utf-8"?>
<revisions xmlns="http://schemas.openxmlformats.org/spreadsheetml/2006/main" xmlns:r="http://schemas.openxmlformats.org/officeDocument/2006/relationships">
  <rfmt sheetId="3" sqref="C78:D78">
    <dxf>
      <numFmt numFmtId="186" formatCode="#,##0.0000"/>
    </dxf>
  </rfmt>
  <rfmt sheetId="3" sqref="C78:D78">
    <dxf>
      <numFmt numFmtId="187" formatCode="#,##0.000"/>
    </dxf>
  </rfmt>
  <rfmt sheetId="3" sqref="C78:D78">
    <dxf>
      <numFmt numFmtId="4" formatCode="#,##0.00"/>
    </dxf>
  </rfmt>
  <rfmt sheetId="3" sqref="C78:D78">
    <dxf>
      <numFmt numFmtId="167" formatCode="#,##0.0"/>
    </dxf>
  </rfmt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район!$A$1:$G$155</formula>
    <oldFormula>район!$A$1:$G$155</oldFormula>
  </rdn>
  <rdn rId="0" localSheetId="3" customView="1" name="Z_61528DAC_5C4C_48F4_ADE2_8A724B05A086_.wvu.Rows" hidden="1" oldHidden="1">
    <formula>район!$145:$145</formula>
    <oldFormula>район!$145:$145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71111.xml><?xml version="1.0" encoding="utf-8"?>
<revisions xmlns="http://schemas.openxmlformats.org/spreadsheetml/2006/main" xmlns:r="http://schemas.openxmlformats.org/officeDocument/2006/relationships">
  <rcc rId="50388" sId="3" numFmtId="4">
    <oc r="D7">
      <v>36844.526619999997</v>
    </oc>
    <nc r="D7">
      <v>44792.297910000001</v>
    </nc>
  </rcc>
  <rcc rId="50389" sId="3" numFmtId="4">
    <oc r="D9">
      <v>3114.9003899999998</v>
    </oc>
    <nc r="D9">
      <v>3912.36661</v>
    </nc>
  </rcc>
  <rcc rId="50390" sId="3" numFmtId="4">
    <oc r="D10">
      <v>14.302060000000001</v>
    </oc>
    <nc r="D10">
      <v>19.412369999999999</v>
    </nc>
  </rcc>
  <rcc rId="50391" sId="3" numFmtId="4">
    <oc r="D11">
      <v>3316.9546999999998</v>
    </oc>
    <nc r="D11">
      <v>4143.6337000000003</v>
    </nc>
  </rcc>
  <rcc rId="50392" sId="3" numFmtId="4">
    <oc r="D12">
      <v>-385.80509999999998</v>
    </oc>
    <nc r="D12">
      <v>-487.46820000000002</v>
    </nc>
  </rcc>
  <rcc rId="50393" sId="3" numFmtId="4">
    <oc r="D14">
      <v>9301.7455100000006</v>
    </oc>
    <nc r="D14">
      <v>10582.513870000001</v>
    </nc>
  </rcc>
  <rcc rId="50394" sId="3" numFmtId="4">
    <oc r="D15">
      <v>-62.381369999999997</v>
    </oc>
    <nc r="D15">
      <v>-57.604320000000001</v>
    </nc>
  </rcc>
  <rcc rId="50395" sId="3" numFmtId="4">
    <oc r="D16">
      <v>1855.7763199999999</v>
    </oc>
    <nc r="D16">
      <v>1978.3315399999999</v>
    </nc>
  </rcc>
  <rcc rId="50396" sId="3" numFmtId="4">
    <oc r="D17">
      <v>596.89899000000003</v>
    </oc>
    <nc r="D17">
      <v>620.28696000000002</v>
    </nc>
  </rcc>
  <rcc rId="50397" sId="3" numFmtId="4">
    <oc r="D19">
      <v>346.43311</v>
    </oc>
    <nc r="D19">
      <v>475.48432000000003</v>
    </nc>
  </rcc>
  <rcc rId="50398" sId="3" numFmtId="4">
    <oc r="D21">
      <v>245.02213</v>
    </oc>
    <nc r="D21">
      <v>270.30149999999998</v>
    </nc>
  </rcc>
  <rcc rId="50399" sId="3" numFmtId="4">
    <oc r="D22">
      <v>1981.48189</v>
    </oc>
    <nc r="D22">
      <v>2195.60536</v>
    </nc>
  </rcc>
  <rcc rId="50400" sId="3" numFmtId="4">
    <nc r="C23">
      <v>4000</v>
    </nc>
  </rcc>
  <rcc rId="50401" sId="3" numFmtId="4">
    <nc r="D23">
      <v>1797.3459499999999</v>
    </nc>
  </rcc>
  <rcc rId="50402" sId="3">
    <nc r="E23">
      <f>SUM(D23/C23*100)</f>
    </nc>
  </rcc>
  <rcc rId="50403" sId="3" numFmtId="4">
    <nc r="C24">
      <v>11114</v>
    </nc>
  </rcc>
  <rcc rId="50404" sId="3" numFmtId="4">
    <nc r="D24">
      <v>398.25941</v>
    </nc>
  </rcc>
  <rcc rId="50405" sId="3">
    <nc r="E24">
      <f>SUM(D24/C24*100)</f>
    </nc>
  </rcc>
  <rrc rId="50406" sId="3" ref="A22:XFD22" action="insertRow">
    <undo index="10" exp="area" ref3D="1" dr="$A$142:$XFD$143" dn="Z_F85EE840_0C31_454A_8951_832C2E9E0600_.wvu.Rows" sId="3"/>
    <undo index="8" exp="area" ref3D="1" dr="$A$55:$XFD$56" dn="Z_F85EE840_0C31_454A_8951_832C2E9E0600_.wvu.Rows" sId="3"/>
    <undo index="6" exp="area" ref3D="1" dr="$A$43:$XFD$43" dn="Z_F85EE840_0C31_454A_8951_832C2E9E0600_.wvu.Rows" sId="3"/>
    <undo index="4" exp="area" ref3D="1" dr="$A$39:$XFD$39" dn="Z_F85EE840_0C31_454A_8951_832C2E9E0600_.wvu.Rows" sId="3"/>
    <undo index="2" exp="area" ref3D="1" dr="$A$29:$XFD$30" dn="Z_F85EE840_0C31_454A_8951_832C2E9E0600_.wvu.Rows" sId="3"/>
    <undo index="16" exp="area" ref3D="1" dr="$A$142:$XFD$144" dn="Z_B31C8DB7_3E78_4144_A6B5_8DE36DE63F0E_.wvu.Rows" sId="3"/>
    <undo index="12" exp="area" ref3D="1" dr="$A$90:$XFD$90" dn="Z_B31C8DB7_3E78_4144_A6B5_8DE36DE63F0E_.wvu.Rows" sId="3"/>
    <undo index="6" exp="area" ref3D="1" dr="$A$55:$XFD$56" dn="Z_B31C8DB7_3E78_4144_A6B5_8DE36DE63F0E_.wvu.Rows" sId="3"/>
    <undo index="4" exp="area" ref3D="1" dr="$A$32:$XFD$34" dn="Z_B31C8DB7_3E78_4144_A6B5_8DE36DE63F0E_.wvu.Rows" sId="3"/>
    <undo index="2" exp="area" ref3D="1" dr="$A$22:$XFD$22" dn="Z_B31C8DB7_3E78_4144_A6B5_8DE36DE63F0E_.wvu.Rows" sId="3"/>
    <undo index="26" exp="area" ref3D="1" dr="$A$147:$XFD$148" dn="Z_A54C432C_6C68_4B53_A75C_446EB3A61B2B_.wvu.Rows" sId="3"/>
    <undo index="24" exp="area" ref3D="1" dr="$A$142:$XFD$144" dn="Z_A54C432C_6C68_4B53_A75C_446EB3A61B2B_.wvu.Rows" sId="3"/>
    <undo index="20" exp="area" ref3D="1" dr="$A$90:$XFD$90" dn="Z_A54C432C_6C68_4B53_A75C_446EB3A61B2B_.wvu.Rows" sId="3"/>
    <undo index="12" exp="area" ref3D="1" dr="$A$55:$XFD$56" dn="Z_A54C432C_6C68_4B53_A75C_446EB3A61B2B_.wvu.Rows" sId="3"/>
    <undo index="10" exp="area" ref3D="1" dr="$A$43:$XFD$43" dn="Z_A54C432C_6C68_4B53_A75C_446EB3A61B2B_.wvu.Rows" sId="3"/>
    <undo index="8" exp="area" ref3D="1" dr="$A$39:$XFD$39" dn="Z_A54C432C_6C68_4B53_A75C_446EB3A61B2B_.wvu.Rows" sId="3"/>
    <undo index="6" exp="area" ref3D="1" dr="$A$31:$XFD$35" dn="Z_A54C432C_6C68_4B53_A75C_446EB3A61B2B_.wvu.Rows" sId="3"/>
    <undo index="4" exp="area" ref3D="1" dr="$A$29:$XFD$29" dn="Z_A54C432C_6C68_4B53_A75C_446EB3A61B2B_.wvu.Rows" sId="3"/>
    <undo index="2" exp="area" ref3D="1" dr="$A$22:$XFD$22" dn="Z_A54C432C_6C68_4B53_A75C_446EB3A61B2B_.wvu.Rows" sId="3"/>
    <undo index="0" exp="area" ref3D="1" dr="$A$142:$XFD$142" dn="Z_61528DAC_5C4C_48F4_ADE2_8A724B05A086_.wvu.Rows" sId="3"/>
    <undo index="12" exp="area" ref3D="1" dr="$A$142:$XFD$143" dn="Z_5C539BE6_C8E0_453F_AB5E_9E58094195EA_.wvu.Rows" sId="3"/>
    <undo index="8" exp="area" ref3D="1" dr="$A$55:$XFD$56" dn="Z_5C539BE6_C8E0_453F_AB5E_9E58094195EA_.wvu.Rows" sId="3"/>
    <undo index="6" exp="area" ref3D="1" dr="$A$43:$XFD$43" dn="Z_5C539BE6_C8E0_453F_AB5E_9E58094195EA_.wvu.Rows" sId="3"/>
    <undo index="4" exp="area" ref3D="1" dr="$A$39:$XFD$39" dn="Z_5C539BE6_C8E0_453F_AB5E_9E58094195EA_.wvu.Rows" sId="3"/>
    <undo index="2" exp="area" ref3D="1" dr="$A$29:$XFD$30" dn="Z_5C539BE6_C8E0_453F_AB5E_9E58094195EA_.wvu.Rows" sId="3"/>
    <undo index="38" exp="area" ref3D="1" dr="$A$147:$XFD$148" dn="Z_42584DC0_1D41_4C93_9B38_C388E7B8DAC4_.wvu.Rows" sId="3"/>
    <undo index="36" exp="area" ref3D="1" dr="$A$142:$XFD$144" dn="Z_42584DC0_1D41_4C93_9B38_C388E7B8DAC4_.wvu.Rows" sId="3"/>
    <undo index="34" exp="area" ref3D="1" dr="$A$115:$XFD$115" dn="Z_42584DC0_1D41_4C93_9B38_C388E7B8DAC4_.wvu.Rows" sId="3"/>
    <undo index="30" exp="area" ref3D="1" dr="$A$93:$XFD$93" dn="Z_42584DC0_1D41_4C93_9B38_C388E7B8DAC4_.wvu.Rows" sId="3"/>
    <undo index="28" exp="area" ref3D="1" dr="$A$90:$XFD$90" dn="Z_42584DC0_1D41_4C93_9B38_C388E7B8DAC4_.wvu.Rows" sId="3"/>
    <undo index="26" exp="area" ref3D="1" dr="$A$84:$XFD$84" dn="Z_42584DC0_1D41_4C93_9B38_C388E7B8DAC4_.wvu.Rows" sId="3"/>
    <undo index="20" exp="area" ref3D="1" dr="$A$62:$XFD$64" dn="Z_42584DC0_1D41_4C93_9B38_C388E7B8DAC4_.wvu.Rows" sId="3"/>
    <undo index="14" exp="area" ref3D="1" dr="$A$55:$XFD$56" dn="Z_42584DC0_1D41_4C93_9B38_C388E7B8DAC4_.wvu.Rows" sId="3"/>
    <undo index="12" exp="area" ref3D="1" dr="$A$51:$XFD$51" dn="Z_42584DC0_1D41_4C93_9B38_C388E7B8DAC4_.wvu.Rows" sId="3"/>
    <undo index="10" exp="area" ref3D="1" dr="$A$43:$XFD$43" dn="Z_42584DC0_1D41_4C93_9B38_C388E7B8DAC4_.wvu.Rows" sId="3"/>
    <undo index="8" exp="area" ref3D="1" dr="$A$39:$XFD$39" dn="Z_42584DC0_1D41_4C93_9B38_C388E7B8DAC4_.wvu.Rows" sId="3"/>
    <undo index="6" exp="area" ref3D="1" dr="$A$31:$XFD$35" dn="Z_42584DC0_1D41_4C93_9B38_C388E7B8DAC4_.wvu.Rows" sId="3"/>
    <undo index="4" exp="area" ref3D="1" dr="$A$29:$XFD$29" dn="Z_42584DC0_1D41_4C93_9B38_C388E7B8DAC4_.wvu.Rows" sId="3"/>
    <undo index="2" exp="area" ref3D="1" dr="$A$22:$XFD$22" dn="Z_42584DC0_1D41_4C93_9B38_C388E7B8DAC4_.wvu.Rows" sId="3"/>
    <undo index="0" exp="area" ref3D="1" dr="$A$142:$XFD$143" dn="Z_3DCB9AAA_F09C_4EA6_B992_F93E466D374A_.wvu.Rows" sId="3"/>
    <undo index="18" exp="area" ref3D="1" dr="$A$142:$XFD$144" dn="Z_1A52382B_3765_4E8C_903F_6B8919B7242E_.wvu.Rows" sId="3"/>
    <undo index="14" exp="area" ref3D="1" dr="$A$90:$XFD$90" dn="Z_1A52382B_3765_4E8C_903F_6B8919B7242E_.wvu.Rows" sId="3"/>
    <undo index="6" exp="area" ref3D="1" dr="$A$55:$XFD$56" dn="Z_1A52382B_3765_4E8C_903F_6B8919B7242E_.wvu.Rows" sId="3"/>
    <undo index="4" exp="area" ref3D="1" dr="$A$32:$XFD$34" dn="Z_1A52382B_3765_4E8C_903F_6B8919B7242E_.wvu.Rows" sId="3"/>
    <undo index="2" exp="area" ref3D="1" dr="$A$22:$XFD$22" dn="Z_1A52382B_3765_4E8C_903F_6B8919B7242E_.wvu.Rows" sId="3"/>
  </rrc>
  <rrc rId="50407" sId="3" ref="A22:XFD22" action="insertRow">
    <undo index="10" exp="area" ref3D="1" dr="$A$143:$XFD$144" dn="Z_F85EE840_0C31_454A_8951_832C2E9E0600_.wvu.Rows" sId="3"/>
    <undo index="8" exp="area" ref3D="1" dr="$A$56:$XFD$57" dn="Z_F85EE840_0C31_454A_8951_832C2E9E0600_.wvu.Rows" sId="3"/>
    <undo index="6" exp="area" ref3D="1" dr="$A$44:$XFD$44" dn="Z_F85EE840_0C31_454A_8951_832C2E9E0600_.wvu.Rows" sId="3"/>
    <undo index="4" exp="area" ref3D="1" dr="$A$40:$XFD$40" dn="Z_F85EE840_0C31_454A_8951_832C2E9E0600_.wvu.Rows" sId="3"/>
    <undo index="2" exp="area" ref3D="1" dr="$A$30:$XFD$31" dn="Z_F85EE840_0C31_454A_8951_832C2E9E0600_.wvu.Rows" sId="3"/>
    <undo index="16" exp="area" ref3D="1" dr="$A$143:$XFD$145" dn="Z_B31C8DB7_3E78_4144_A6B5_8DE36DE63F0E_.wvu.Rows" sId="3"/>
    <undo index="12" exp="area" ref3D="1" dr="$A$91:$XFD$91" dn="Z_B31C8DB7_3E78_4144_A6B5_8DE36DE63F0E_.wvu.Rows" sId="3"/>
    <undo index="6" exp="area" ref3D="1" dr="$A$56:$XFD$57" dn="Z_B31C8DB7_3E78_4144_A6B5_8DE36DE63F0E_.wvu.Rows" sId="3"/>
    <undo index="4" exp="area" ref3D="1" dr="$A$33:$XFD$35" dn="Z_B31C8DB7_3E78_4144_A6B5_8DE36DE63F0E_.wvu.Rows" sId="3"/>
    <undo index="2" exp="area" ref3D="1" dr="$A$23:$XFD$23" dn="Z_B31C8DB7_3E78_4144_A6B5_8DE36DE63F0E_.wvu.Rows" sId="3"/>
    <undo index="26" exp="area" ref3D="1" dr="$A$148:$XFD$149" dn="Z_A54C432C_6C68_4B53_A75C_446EB3A61B2B_.wvu.Rows" sId="3"/>
    <undo index="24" exp="area" ref3D="1" dr="$A$143:$XFD$145" dn="Z_A54C432C_6C68_4B53_A75C_446EB3A61B2B_.wvu.Rows" sId="3"/>
    <undo index="20" exp="area" ref3D="1" dr="$A$91:$XFD$91" dn="Z_A54C432C_6C68_4B53_A75C_446EB3A61B2B_.wvu.Rows" sId="3"/>
    <undo index="12" exp="area" ref3D="1" dr="$A$56:$XFD$57" dn="Z_A54C432C_6C68_4B53_A75C_446EB3A61B2B_.wvu.Rows" sId="3"/>
    <undo index="10" exp="area" ref3D="1" dr="$A$44:$XFD$44" dn="Z_A54C432C_6C68_4B53_A75C_446EB3A61B2B_.wvu.Rows" sId="3"/>
    <undo index="8" exp="area" ref3D="1" dr="$A$40:$XFD$40" dn="Z_A54C432C_6C68_4B53_A75C_446EB3A61B2B_.wvu.Rows" sId="3"/>
    <undo index="6" exp="area" ref3D="1" dr="$A$32:$XFD$36" dn="Z_A54C432C_6C68_4B53_A75C_446EB3A61B2B_.wvu.Rows" sId="3"/>
    <undo index="4" exp="area" ref3D="1" dr="$A$30:$XFD$30" dn="Z_A54C432C_6C68_4B53_A75C_446EB3A61B2B_.wvu.Rows" sId="3"/>
    <undo index="2" exp="area" ref3D="1" dr="$A$23:$XFD$23" dn="Z_A54C432C_6C68_4B53_A75C_446EB3A61B2B_.wvu.Rows" sId="3"/>
    <undo index="0" exp="area" ref3D="1" dr="$A$143:$XFD$143" dn="Z_61528DAC_5C4C_48F4_ADE2_8A724B05A086_.wvu.Rows" sId="3"/>
    <undo index="12" exp="area" ref3D="1" dr="$A$143:$XFD$144" dn="Z_5C539BE6_C8E0_453F_AB5E_9E58094195EA_.wvu.Rows" sId="3"/>
    <undo index="8" exp="area" ref3D="1" dr="$A$56:$XFD$57" dn="Z_5C539BE6_C8E0_453F_AB5E_9E58094195EA_.wvu.Rows" sId="3"/>
    <undo index="6" exp="area" ref3D="1" dr="$A$44:$XFD$44" dn="Z_5C539BE6_C8E0_453F_AB5E_9E58094195EA_.wvu.Rows" sId="3"/>
    <undo index="4" exp="area" ref3D="1" dr="$A$40:$XFD$40" dn="Z_5C539BE6_C8E0_453F_AB5E_9E58094195EA_.wvu.Rows" sId="3"/>
    <undo index="2" exp="area" ref3D="1" dr="$A$30:$XFD$31" dn="Z_5C539BE6_C8E0_453F_AB5E_9E58094195EA_.wvu.Rows" sId="3"/>
    <undo index="38" exp="area" ref3D="1" dr="$A$148:$XFD$149" dn="Z_42584DC0_1D41_4C93_9B38_C388E7B8DAC4_.wvu.Rows" sId="3"/>
    <undo index="36" exp="area" ref3D="1" dr="$A$143:$XFD$145" dn="Z_42584DC0_1D41_4C93_9B38_C388E7B8DAC4_.wvu.Rows" sId="3"/>
    <undo index="34" exp="area" ref3D="1" dr="$A$116:$XFD$116" dn="Z_42584DC0_1D41_4C93_9B38_C388E7B8DAC4_.wvu.Rows" sId="3"/>
    <undo index="30" exp="area" ref3D="1" dr="$A$94:$XFD$94" dn="Z_42584DC0_1D41_4C93_9B38_C388E7B8DAC4_.wvu.Rows" sId="3"/>
    <undo index="28" exp="area" ref3D="1" dr="$A$91:$XFD$91" dn="Z_42584DC0_1D41_4C93_9B38_C388E7B8DAC4_.wvu.Rows" sId="3"/>
    <undo index="26" exp="area" ref3D="1" dr="$A$85:$XFD$85" dn="Z_42584DC0_1D41_4C93_9B38_C388E7B8DAC4_.wvu.Rows" sId="3"/>
    <undo index="20" exp="area" ref3D="1" dr="$A$63:$XFD$65" dn="Z_42584DC0_1D41_4C93_9B38_C388E7B8DAC4_.wvu.Rows" sId="3"/>
    <undo index="14" exp="area" ref3D="1" dr="$A$56:$XFD$57" dn="Z_42584DC0_1D41_4C93_9B38_C388E7B8DAC4_.wvu.Rows" sId="3"/>
    <undo index="12" exp="area" ref3D="1" dr="$A$52:$XFD$52" dn="Z_42584DC0_1D41_4C93_9B38_C388E7B8DAC4_.wvu.Rows" sId="3"/>
    <undo index="10" exp="area" ref3D="1" dr="$A$44:$XFD$44" dn="Z_42584DC0_1D41_4C93_9B38_C388E7B8DAC4_.wvu.Rows" sId="3"/>
    <undo index="8" exp="area" ref3D="1" dr="$A$40:$XFD$40" dn="Z_42584DC0_1D41_4C93_9B38_C388E7B8DAC4_.wvu.Rows" sId="3"/>
    <undo index="6" exp="area" ref3D="1" dr="$A$32:$XFD$36" dn="Z_42584DC0_1D41_4C93_9B38_C388E7B8DAC4_.wvu.Rows" sId="3"/>
    <undo index="4" exp="area" ref3D="1" dr="$A$30:$XFD$30" dn="Z_42584DC0_1D41_4C93_9B38_C388E7B8DAC4_.wvu.Rows" sId="3"/>
    <undo index="2" exp="area" ref3D="1" dr="$A$23:$XFD$23" dn="Z_42584DC0_1D41_4C93_9B38_C388E7B8DAC4_.wvu.Rows" sId="3"/>
    <undo index="0" exp="area" ref3D="1" dr="$A$143:$XFD$144" dn="Z_3DCB9AAA_F09C_4EA6_B992_F93E466D374A_.wvu.Rows" sId="3"/>
    <undo index="18" exp="area" ref3D="1" dr="$A$143:$XFD$145" dn="Z_1A52382B_3765_4E8C_903F_6B8919B7242E_.wvu.Rows" sId="3"/>
    <undo index="14" exp="area" ref3D="1" dr="$A$91:$XFD$91" dn="Z_1A52382B_3765_4E8C_903F_6B8919B7242E_.wvu.Rows" sId="3"/>
    <undo index="6" exp="area" ref3D="1" dr="$A$56:$XFD$57" dn="Z_1A52382B_3765_4E8C_903F_6B8919B7242E_.wvu.Rows" sId="3"/>
    <undo index="4" exp="area" ref3D="1" dr="$A$33:$XFD$35" dn="Z_1A52382B_3765_4E8C_903F_6B8919B7242E_.wvu.Rows" sId="3"/>
    <undo index="2" exp="area" ref3D="1" dr="$A$23:$XFD$23" dn="Z_1A52382B_3765_4E8C_903F_6B8919B7242E_.wvu.Rows" sId="3"/>
  </rrc>
  <rcc rId="50408" sId="3">
    <nc r="B22" t="inlineStr">
      <is>
        <t>транспортный налог с организаций</t>
      </is>
    </nc>
  </rcc>
  <rcc rId="50409" sId="3" numFmtId="4">
    <nc r="C22">
      <v>200</v>
    </nc>
  </rcc>
  <rcc rId="50410" sId="3" numFmtId="4">
    <nc r="D22">
      <v>75.69265</v>
    </nc>
  </rcc>
  <rcc rId="50411" sId="3">
    <nc r="E22">
      <f>SUM(D22/C22*100)</f>
    </nc>
  </rcc>
  <rcc rId="50412" sId="3">
    <nc r="B23" t="inlineStr">
      <is>
        <t>транспортный налог с физ.лиц</t>
      </is>
    </nc>
  </rcc>
  <rcc rId="50413" sId="3" numFmtId="4">
    <nc r="C23">
      <v>2721.2</v>
    </nc>
  </rcc>
  <rcc rId="50414" sId="3" numFmtId="4">
    <nc r="D23">
      <v>194.60884999999999</v>
    </nc>
  </rcc>
  <rcc rId="50415" sId="3">
    <nc r="E23">
      <f>SUM(D23/C23*100)</f>
    </nc>
  </rcc>
  <rcc rId="50416" sId="3">
    <oc r="B21" t="inlineStr">
      <is>
        <t>Транспортный налог</t>
      </is>
    </oc>
    <nc r="B21" t="inlineStr">
      <is>
        <t>Транспортный налог: в том числе</t>
      </is>
    </nc>
  </rcc>
  <rfmt sheetId="3" sqref="B22" start="0" length="2147483647">
    <dxf>
      <font>
        <i/>
      </font>
    </dxf>
  </rfmt>
  <rfmt sheetId="3" sqref="B23" start="0" length="2147483647">
    <dxf>
      <font>
        <i/>
      </font>
    </dxf>
  </rfmt>
  <rfmt sheetId="3" sqref="B25" start="0" length="2147483647">
    <dxf>
      <font>
        <i/>
      </font>
    </dxf>
  </rfmt>
  <rfmt sheetId="3" sqref="B26" start="0" length="2147483647">
    <dxf>
      <font>
        <i/>
      </font>
    </dxf>
  </rfmt>
  <rcc rId="50417" sId="3">
    <oc r="B26" t="inlineStr">
      <is>
        <t>земельный налог с физлиц</t>
      </is>
    </oc>
    <nc r="B26" t="inlineStr">
      <is>
        <t>земельный налог с физ.лиц</t>
      </is>
    </nc>
  </rcc>
  <rfmt sheetId="3" sqref="C25:D26" start="0" length="2147483647">
    <dxf>
      <font>
        <i/>
      </font>
    </dxf>
  </rfmt>
  <rfmt sheetId="3" sqref="C25:D26" start="0" length="2147483647">
    <dxf>
      <font>
        <i val="0"/>
      </font>
    </dxf>
  </rfmt>
  <rfmt sheetId="3" sqref="B24" start="0" length="2147483647">
    <dxf>
      <font>
        <b/>
      </font>
    </dxf>
  </rfmt>
  <rfmt sheetId="3" sqref="B21" start="0" length="2147483647">
    <dxf>
      <font>
        <b/>
      </font>
    </dxf>
  </rfmt>
  <rcc rId="50418" sId="3" numFmtId="4">
    <oc r="D30">
      <v>457.71483000000001</v>
    </oc>
    <nc r="D30">
      <v>666.45734000000004</v>
    </nc>
  </rcc>
  <rcc rId="50419" sId="3" numFmtId="4">
    <oc r="D31">
      <v>12.18</v>
    </oc>
    <nc r="D31">
      <v>16.03</v>
    </nc>
  </rcc>
  <rcc rId="50420" sId="3" numFmtId="4">
    <oc r="D42">
      <v>3789.0252799999998</v>
    </oc>
    <nc r="D42">
      <v>4296.7003599999998</v>
    </nc>
  </rcc>
  <rcc rId="50421" sId="3" numFmtId="4">
    <oc r="D43">
      <v>431.06209000000001</v>
    </oc>
    <nc r="D43">
      <v>496.93668000000002</v>
    </nc>
  </rcc>
  <rcc rId="50422" sId="3" numFmtId="4">
    <oc r="D44">
      <v>131.91586000000001</v>
    </oc>
    <nc r="D44">
      <v>165.76478</v>
    </nc>
  </rcc>
  <rcc rId="50423" sId="3" numFmtId="4">
    <oc r="D48">
      <v>163.60499999999999</v>
    </oc>
    <nc r="D48">
      <v>225.11768000000001</v>
    </nc>
  </rcc>
  <rcc rId="50424" sId="3" numFmtId="4">
    <oc r="D52">
      <v>130.9811</v>
    </oc>
    <nc r="D52">
      <v>229.35409000000001</v>
    </nc>
  </rcc>
  <rcc rId="50425" sId="3" numFmtId="4">
    <oc r="D56">
      <v>1566.7292600000001</v>
    </oc>
    <nc r="D56">
      <v>6032.4047899999996</v>
    </nc>
  </rcc>
  <rcc rId="50426" sId="3" numFmtId="4">
    <oc r="D60">
      <v>301.90280999999999</v>
    </oc>
    <nc r="D60">
      <v>352.55622</v>
    </nc>
  </rcc>
  <rcc rId="50427" sId="3" numFmtId="4">
    <oc r="D61">
      <v>43.971290000000003</v>
    </oc>
    <nc r="D61">
      <v>69.836519999999993</v>
    </nc>
  </rcc>
  <rcc rId="50428" sId="3" numFmtId="4">
    <oc r="D62">
      <v>0</v>
    </oc>
    <nc r="D62">
      <v>4.1000000000000003E-3</v>
    </nc>
  </rcc>
  <rcc rId="50429" sId="3" numFmtId="4">
    <oc r="D63">
      <v>134.553</v>
    </oc>
    <nc r="D63">
      <v>313.49900000000002</v>
    </nc>
  </rcc>
  <rcc rId="50430" sId="3" numFmtId="4">
    <oc r="D66">
      <v>6447.4906499999997</v>
    </oc>
    <nc r="D66">
      <v>6331.1028200000001</v>
    </nc>
  </rcc>
  <rcc rId="50431" sId="3" numFmtId="4">
    <oc r="D65">
      <v>9.8520000000000003</v>
    </oc>
    <nc r="D65">
      <v>34.585619999999999</v>
    </nc>
  </rcc>
  <rrc rId="50432" sId="3" ref="A62:XFD62" action="insertRow">
    <undo index="10" exp="area" ref3D="1" dr="$A$144:$XFD$145" dn="Z_F85EE840_0C31_454A_8951_832C2E9E0600_.wvu.Rows" sId="3"/>
    <undo index="16" exp="area" ref3D="1" dr="$A$144:$XFD$146" dn="Z_B31C8DB7_3E78_4144_A6B5_8DE36DE63F0E_.wvu.Rows" sId="3"/>
    <undo index="12" exp="area" ref3D="1" dr="$A$92:$XFD$92" dn="Z_B31C8DB7_3E78_4144_A6B5_8DE36DE63F0E_.wvu.Rows" sId="3"/>
    <undo index="26" exp="area" ref3D="1" dr="$A$149:$XFD$150" dn="Z_A54C432C_6C68_4B53_A75C_446EB3A61B2B_.wvu.Rows" sId="3"/>
    <undo index="24" exp="area" ref3D="1" dr="$A$144:$XFD$146" dn="Z_A54C432C_6C68_4B53_A75C_446EB3A61B2B_.wvu.Rows" sId="3"/>
    <undo index="20" exp="area" ref3D="1" dr="$A$92:$XFD$92" dn="Z_A54C432C_6C68_4B53_A75C_446EB3A61B2B_.wvu.Rows" sId="3"/>
    <undo index="0" exp="area" ref3D="1" dr="$A$144:$XFD$144" dn="Z_61528DAC_5C4C_48F4_ADE2_8A724B05A086_.wvu.Rows" sId="3"/>
    <undo index="12" exp="area" ref3D="1" dr="$A$144:$XFD$145" dn="Z_5C539BE6_C8E0_453F_AB5E_9E58094195EA_.wvu.Rows" sId="3"/>
    <undo index="38" exp="area" ref3D="1" dr="$A$149:$XFD$150" dn="Z_42584DC0_1D41_4C93_9B38_C388E7B8DAC4_.wvu.Rows" sId="3"/>
    <undo index="36" exp="area" ref3D="1" dr="$A$144:$XFD$146" dn="Z_42584DC0_1D41_4C93_9B38_C388E7B8DAC4_.wvu.Rows" sId="3"/>
    <undo index="34" exp="area" ref3D="1" dr="$A$117:$XFD$117" dn="Z_42584DC0_1D41_4C93_9B38_C388E7B8DAC4_.wvu.Rows" sId="3"/>
    <undo index="30" exp="area" ref3D="1" dr="$A$95:$XFD$95" dn="Z_42584DC0_1D41_4C93_9B38_C388E7B8DAC4_.wvu.Rows" sId="3"/>
    <undo index="28" exp="area" ref3D="1" dr="$A$92:$XFD$92" dn="Z_42584DC0_1D41_4C93_9B38_C388E7B8DAC4_.wvu.Rows" sId="3"/>
    <undo index="26" exp="area" ref3D="1" dr="$A$86:$XFD$86" dn="Z_42584DC0_1D41_4C93_9B38_C388E7B8DAC4_.wvu.Rows" sId="3"/>
    <undo index="20" exp="area" ref3D="1" dr="$A$64:$XFD$66" dn="Z_42584DC0_1D41_4C93_9B38_C388E7B8DAC4_.wvu.Rows" sId="3"/>
    <undo index="0" exp="area" ref3D="1" dr="$A$144:$XFD$145" dn="Z_3DCB9AAA_F09C_4EA6_B992_F93E466D374A_.wvu.Rows" sId="3"/>
    <undo index="18" exp="area" ref3D="1" dr="$A$144:$XFD$146" dn="Z_1A52382B_3765_4E8C_903F_6B8919B7242E_.wvu.Rows" sId="3"/>
    <undo index="14" exp="area" ref3D="1" dr="$A$92:$XFD$92" dn="Z_1A52382B_3765_4E8C_903F_6B8919B7242E_.wvu.Rows" sId="3"/>
  </rrc>
  <rcc rId="50433" sId="3">
    <nc r="A62">
      <v>11610060000</v>
    </nc>
  </rcc>
  <rcc rId="50434" sId="3">
    <nc r="B62" t="inlineStr">
      <is>
        <t>Платежи в целях возмещения убытков, причиненных уклонением от заключения мун.контракта</t>
      </is>
    </nc>
  </rcc>
  <rcc rId="50435" sId="3" numFmtId="4">
    <nc r="C62">
      <v>0</v>
    </nc>
  </rcc>
  <rcc rId="50436" sId="3" numFmtId="4">
    <nc r="D62">
      <v>13.24455</v>
    </nc>
  </rcc>
  <rcc rId="50437" sId="3" numFmtId="4">
    <oc r="C72">
      <v>238209.05249</v>
    </oc>
    <nc r="C72">
      <v>239694.56964</v>
    </nc>
  </rcc>
  <rcc rId="50438" sId="3" numFmtId="4">
    <oc r="D72">
      <v>52561.169560000002</v>
    </oc>
    <nc r="D72">
      <v>70148.782439999995</v>
    </nc>
  </rcc>
  <rcc rId="50439" sId="3" numFmtId="4">
    <oc r="D73">
      <v>148681.05342000001</v>
    </oc>
    <nc r="D73">
      <v>169273.05064</v>
    </nc>
  </rcc>
  <rcc rId="50440" sId="3" numFmtId="4">
    <oc r="D74">
      <v>7839.9603100000004</v>
    </oc>
    <nc r="D74">
      <v>14368.667079999999</v>
    </nc>
  </rcc>
  <rfmt sheetId="3" sqref="C78:D78">
    <dxf>
      <numFmt numFmtId="4" formatCode="#,##0.00"/>
    </dxf>
  </rfmt>
  <rfmt sheetId="3" sqref="C78:D78">
    <dxf>
      <numFmt numFmtId="187" formatCode="#,##0.000"/>
    </dxf>
  </rfmt>
  <rfmt sheetId="3" sqref="C78:D78">
    <dxf>
      <numFmt numFmtId="186" formatCode="#,##0.0000"/>
    </dxf>
  </rfmt>
  <rfmt sheetId="3" sqref="C78:D78">
    <dxf>
      <numFmt numFmtId="172" formatCode="#,##0.00000"/>
    </dxf>
  </rfmt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район!$A$1:$G$155</formula>
    <oldFormula>район!$A$1:$G$155</oldFormula>
  </rdn>
  <rdn rId="0" localSheetId="3" customView="1" name="Z_61528DAC_5C4C_48F4_ADE2_8A724B05A086_.wvu.Rows" hidden="1" oldHidden="1">
    <formula>район!$145:$145</formula>
    <oldFormula>район!$145:$145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711111.xml><?xml version="1.0" encoding="utf-8"?>
<revisions xmlns="http://schemas.openxmlformats.org/spreadsheetml/2006/main" xmlns:r="http://schemas.openxmlformats.org/officeDocument/2006/relationships">
  <rcc rId="50346" sId="3" numFmtId="4">
    <nc r="D100">
      <v>0</v>
    </nc>
  </rcc>
  <rcc rId="50347" sId="3">
    <nc r="E100">
      <f>SUM(D100/C100*100)</f>
    </nc>
  </rcc>
  <rcc rId="50348" sId="3">
    <nc r="A101" t="inlineStr">
      <is>
        <t>Ч21</t>
      </is>
    </nc>
  </rcc>
  <rfmt sheetId="3" sqref="A101" start="0" length="2147483647">
    <dxf>
      <font>
        <i/>
      </font>
    </dxf>
  </rfmt>
  <rrc rId="50349" sId="3" ref="A111:XFD111" action="insertRow">
    <undo index="0" exp="area" ref3D="1" dr="$A$142:$XFD$142" dn="Z_61528DAC_5C4C_48F4_ADE2_8A724B05A086_.wvu.Rows" sId="3"/>
    <undo index="10" exp="area" ref3D="1" dr="$A$142:$XFD$143" dn="Z_F85EE840_0C31_454A_8951_832C2E9E0600_.wvu.Rows" sId="3"/>
    <undo index="16" exp="area" ref3D="1" dr="$A$142:$XFD$144" dn="Z_B31C8DB7_3E78_4144_A6B5_8DE36DE63F0E_.wvu.Rows" sId="3"/>
    <undo index="26" exp="area" ref3D="1" dr="$A$147:$XFD$148" dn="Z_A54C432C_6C68_4B53_A75C_446EB3A61B2B_.wvu.Rows" sId="3"/>
    <undo index="24" exp="area" ref3D="1" dr="$A$142:$XFD$144" dn="Z_A54C432C_6C68_4B53_A75C_446EB3A61B2B_.wvu.Rows" sId="3"/>
    <undo index="12" exp="area" ref3D="1" dr="$A$142:$XFD$143" dn="Z_5C539BE6_C8E0_453F_AB5E_9E58094195EA_.wvu.Rows" sId="3"/>
    <undo index="38" exp="area" ref3D="1" dr="$A$147:$XFD$148" dn="Z_42584DC0_1D41_4C93_9B38_C388E7B8DAC4_.wvu.Rows" sId="3"/>
    <undo index="36" exp="area" ref3D="1" dr="$A$142:$XFD$144" dn="Z_42584DC0_1D41_4C93_9B38_C388E7B8DAC4_.wvu.Rows" sId="3"/>
    <undo index="34" exp="area" ref3D="1" dr="$A$115:$XFD$115" dn="Z_42584DC0_1D41_4C93_9B38_C388E7B8DAC4_.wvu.Rows" sId="3"/>
    <undo index="0" exp="area" ref3D="1" dr="$A$142:$XFD$143" dn="Z_3DCB9AAA_F09C_4EA6_B992_F93E466D374A_.wvu.Rows" sId="3"/>
    <undo index="18" exp="area" ref3D="1" dr="$A$142:$XFD$144" dn="Z_1A52382B_3765_4E8C_903F_6B8919B7242E_.wvu.Rows" sId="3"/>
  </rrc>
  <rcc rId="50350" sId="3">
    <nc r="A111" t="inlineStr">
      <is>
        <t>A11</t>
      </is>
    </nc>
  </rcc>
  <rcc rId="50351" sId="3" xfDxf="1" s="1" dxf="1">
    <nc r="B111" t="inlineStr">
      <is>
        <t>Обеспечение качества жилищно-коммунальных услуг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ndxf>
  </rcc>
  <rfmt sheetId="3" sqref="B111" start="0" length="2147483647">
    <dxf>
      <font>
        <i/>
      </font>
    </dxf>
  </rfmt>
  <rfmt sheetId="3" sqref="B111" start="0" length="2147483647">
    <dxf>
      <font>
        <sz val="14"/>
      </font>
    </dxf>
  </rfmt>
  <rcc rId="50352" sId="3">
    <nc r="A113" t="inlineStr">
      <is>
        <t>A12</t>
      </is>
    </nc>
  </rcc>
  <rcc rId="50353" sId="3">
    <nc r="A114" t="inlineStr">
      <is>
        <t>A13</t>
      </is>
    </nc>
  </rcc>
  <rfmt sheetId="3" sqref="A111" start="0" length="2147483647">
    <dxf>
      <font>
        <i/>
      </font>
    </dxf>
  </rfmt>
  <rfmt sheetId="3" sqref="A113:A114" start="0" length="2147483647">
    <dxf>
      <font>
        <i/>
      </font>
    </dxf>
  </rfmt>
  <rcc rId="50354" sId="3" xfDxf="1" s="1" dxf="1">
    <oc r="B114" t="inlineStr">
      <is>
        <t>Капитальный и текущий ремонт объектов водоснабжения (водозаборных сооружений, водопроводов и др.) муниципальных образований</t>
      </is>
    </oc>
    <nc r="B114" t="inlineStr">
      <is>
        <t>Обеспечение качества жилищно-коммунальных услуг</t>
      </is>
    </nc>
    <n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ndxf>
  </rcc>
  <rfmt sheetId="3" sqref="B114" start="0" length="2147483647">
    <dxf>
      <font>
        <i val="0"/>
      </font>
    </dxf>
  </rfmt>
  <rfmt sheetId="3" sqref="B114" start="0" length="2147483647">
    <dxf>
      <font>
        <i/>
      </font>
    </dxf>
  </rfmt>
  <rfmt sheetId="3" sqref="B114" start="0" length="2147483647">
    <dxf>
      <font>
        <sz val="14"/>
      </font>
    </dxf>
  </rfmt>
  <rcc rId="50355" sId="3" odxf="1" dxf="1">
    <nc r="A115" t="inlineStr">
      <is>
        <t>A62</t>
      </is>
    </nc>
    <odxf>
      <font>
        <i val="0"/>
        <sz val="16"/>
        <name val="Times New Roman"/>
        <scheme val="none"/>
      </font>
    </odxf>
    <ndxf>
      <font>
        <i/>
        <sz val="16"/>
        <name val="Times New Roman"/>
        <scheme val="none"/>
      </font>
    </ndxf>
  </rcc>
  <rcc rId="50356" sId="3" odxf="1" dxf="1">
    <oc r="B115" t="inlineStr">
      <is>
        <t>Развитие водоснабжения в сельской местности</t>
      </is>
    </oc>
    <nc r="B115" t="inlineStr">
      <is>
        <t>релизация инициативных проектов</t>
      </is>
    </nc>
    <ndxf>
      <alignment horizontal="general" readingOrder="0"/>
    </ndxf>
  </rcc>
  <rrc rId="50357" sId="3" ref="A112:XFD112" action="deleteRow">
    <undo index="0" exp="area" ref3D="1" dr="$A$143:$XFD$143" dn="Z_61528DAC_5C4C_48F4_ADE2_8A724B05A086_.wvu.Rows" sId="3"/>
    <undo index="10" exp="area" ref3D="1" dr="$A$143:$XFD$144" dn="Z_F85EE840_0C31_454A_8951_832C2E9E0600_.wvu.Rows" sId="3"/>
    <undo index="16" exp="area" ref3D="1" dr="$A$143:$XFD$145" dn="Z_B31C8DB7_3E78_4144_A6B5_8DE36DE63F0E_.wvu.Rows" sId="3"/>
    <undo index="26" exp="area" ref3D="1" dr="$A$148:$XFD$149" dn="Z_A54C432C_6C68_4B53_A75C_446EB3A61B2B_.wvu.Rows" sId="3"/>
    <undo index="24" exp="area" ref3D="1" dr="$A$143:$XFD$145" dn="Z_A54C432C_6C68_4B53_A75C_446EB3A61B2B_.wvu.Rows" sId="3"/>
    <undo index="12" exp="area" ref3D="1" dr="$A$143:$XFD$144" dn="Z_5C539BE6_C8E0_453F_AB5E_9E58094195EA_.wvu.Rows" sId="3"/>
    <undo index="38" exp="area" ref3D="1" dr="$A$148:$XFD$149" dn="Z_42584DC0_1D41_4C93_9B38_C388E7B8DAC4_.wvu.Rows" sId="3"/>
    <undo index="36" exp="area" ref3D="1" dr="$A$143:$XFD$145" dn="Z_42584DC0_1D41_4C93_9B38_C388E7B8DAC4_.wvu.Rows" sId="3"/>
    <undo index="34" exp="area" ref3D="1" dr="$A$116:$XFD$116" dn="Z_42584DC0_1D41_4C93_9B38_C388E7B8DAC4_.wvu.Rows" sId="3"/>
    <undo index="0" exp="area" ref3D="1" dr="$A$143:$XFD$144" dn="Z_3DCB9AAA_F09C_4EA6_B992_F93E466D374A_.wvu.Rows" sId="3"/>
    <undo index="18" exp="area" ref3D="1" dr="$A$143:$XFD$145" dn="Z_1A52382B_3765_4E8C_903F_6B8919B7242E_.wvu.Rows" sId="3"/>
    <rfmt sheetId="3" xfDxf="1" s="1" sqref="A112:XFD112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2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relativeIndent="0" justifyLastLine="0" shrinkToFit="0" mergeCell="0" readingOrder="0"/>
        <border diagonalUp="0" diagonalDown="0" outline="0">
          <left/>
          <right/>
          <top/>
          <bottom/>
        </border>
        <protection locked="1" hidden="0"/>
      </dxf>
    </rfmt>
    <rcc rId="0" sId="3" dxf="1">
      <nc r="A112" t="inlineStr">
        <is>
          <t>A62</t>
        </is>
      </nc>
      <ndxf>
        <font>
          <i/>
          <sz val="16"/>
          <name val="Times New Roman"/>
          <scheme val="none"/>
        </font>
        <numFmt numFmtId="30" formatCode="@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B112" t="inlineStr">
        <is>
          <t>релизация инициативных проектов</t>
        </is>
      </nc>
      <ndxf>
        <font>
          <i/>
          <sz val="12"/>
          <name val="Times New Roman"/>
          <scheme val="none"/>
        </font>
        <alignment vertical="top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3" sqref="C112" start="0" length="0">
      <dxf>
        <font>
          <sz val="20"/>
          <name val="Times New Roman"/>
          <scheme val="none"/>
        </font>
        <numFmt numFmtId="167" formatCode="#,##0.0"/>
        <alignment horizontal="right" vertical="center" readingOrder="0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D112" start="0" length="0">
      <dxf>
        <font>
          <sz val="20"/>
          <name val="Times New Roman"/>
          <scheme val="none"/>
        </font>
        <numFmt numFmtId="167" formatCode="#,##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112" start="0" length="0">
      <dxf>
        <font>
          <i/>
          <sz val="20"/>
          <color auto="1"/>
          <name val="Times New Roman"/>
          <scheme val="none"/>
        </font>
        <numFmt numFmtId="167" formatCode="#,##0.0"/>
        <alignment horizontal="right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F112" start="0" length="0">
      <dxf>
        <font>
          <sz val="20"/>
          <name val="Times New Roman"/>
          <scheme val="none"/>
        </font>
        <numFmt numFmtId="167" formatCode="#,##0.0"/>
        <alignment horizontal="right" vertical="center" readingOrder="0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G112" start="0" length="0">
      <dxf>
        <font>
          <i/>
          <sz val="20"/>
          <color auto="1"/>
          <name val="Times New Roman"/>
          <scheme val="none"/>
        </font>
        <numFmt numFmtId="167" formatCode="#,##0.0"/>
        <alignment horizontal="right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</rr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район!$A$1:$G$152</formula>
    <oldFormula>район!$A$1:$G$152</oldFormula>
  </rdn>
  <rdn rId="0" localSheetId="3" customView="1" name="Z_61528DAC_5C4C_48F4_ADE2_8A724B05A086_.wvu.Rows" hidden="1" oldHidden="1">
    <formula>район!$142:$142</formula>
    <oldFormula>район!$142:$142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72.xml><?xml version="1.0" encoding="utf-8"?>
<revisions xmlns="http://schemas.openxmlformats.org/spreadsheetml/2006/main" xmlns:r="http://schemas.openxmlformats.org/officeDocument/2006/relationships">
  <rrc rId="52674" sId="3" ref="A156:XFD156" action="deleteRow">
    <undo index="16" exp="area" ref3D="1" dr="$A$176:$XFD$177" dn="Z_B31C8DB7_3E78_4144_A6B5_8DE36DE63F0E_.wvu.Rows" sId="3"/>
    <undo index="26" exp="area" ref3D="1" dr="$A$180:$XFD$181" dn="Z_A54C432C_6C68_4B53_A75C_446EB3A61B2B_.wvu.Rows" sId="3"/>
    <undo index="24" exp="area" ref3D="1" dr="$A$176:$XFD$177" dn="Z_A54C432C_6C68_4B53_A75C_446EB3A61B2B_.wvu.Rows" sId="3"/>
    <undo index="12" exp="area" ref3D="1" dr="$A$176:$XFD$176" dn="Z_5C539BE6_C8E0_453F_AB5E_9E58094195EA_.wvu.Rows" sId="3"/>
    <undo index="38" exp="area" ref3D="1" dr="$A$180:$XFD$181" dn="Z_42584DC0_1D41_4C93_9B38_C388E7B8DAC4_.wvu.Rows" sId="3"/>
    <undo index="36" exp="area" ref3D="1" dr="$A$176:$XFD$177" dn="Z_42584DC0_1D41_4C93_9B38_C388E7B8DAC4_.wvu.Rows" sId="3"/>
    <undo index="0" exp="area" ref3D="1" dr="$A$176:$XFD$176" dn="Z_3DCB9AAA_F09C_4EA6_B992_F93E466D374A_.wvu.Rows" sId="3"/>
    <undo index="18" exp="area" ref3D="1" dr="$A$176:$XFD$177" dn="Z_1A52382B_3765_4E8C_903F_6B8919B7242E_.wvu.Rows" sId="3"/>
    <rfmt sheetId="3" xfDxf="1" s="1" sqref="A156:XFD15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2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relativeIndent="0" justifyLastLine="0" shrinkToFit="0" mergeCell="0" readingOrder="0"/>
        <border diagonalUp="0" diagonalDown="0" outline="0">
          <left/>
          <right/>
          <top/>
          <bottom/>
        </border>
        <protection locked="1" hidden="0"/>
      </dxf>
    </rfmt>
    <rfmt sheetId="3" sqref="A156" start="0" length="0">
      <dxf>
        <font>
          <sz val="16"/>
          <name val="Times New Roman"/>
          <scheme val="none"/>
        </font>
        <numFmt numFmtId="30" formatCode="@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B156" start="0" length="0">
      <dxf>
        <font>
          <sz val="16"/>
          <name val="Times New Roman"/>
          <scheme val="none"/>
        </font>
        <alignment horizontal="left" vertical="top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3" s="1" sqref="C156" start="0" length="0">
      <dxf>
        <font>
          <sz val="20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D156" start="0" length="0">
      <dxf>
        <font>
          <sz val="20"/>
          <name val="Times New Roman"/>
          <scheme val="none"/>
        </font>
        <numFmt numFmtId="167" formatCode="#,##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156" start="0" length="0">
      <dxf>
        <font>
          <i/>
          <sz val="20"/>
          <color auto="1"/>
          <name val="Times New Roman"/>
          <scheme val="none"/>
        </font>
        <numFmt numFmtId="167" formatCode="#,##0.0"/>
        <alignment horizontal="right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F156" start="0" length="0">
      <dxf>
        <font>
          <sz val="20"/>
          <name val="Times New Roman"/>
          <scheme val="none"/>
        </font>
        <numFmt numFmtId="167" formatCode="#,##0.0"/>
        <alignment horizontal="right" vertical="center" readingOrder="0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G156" start="0" length="0">
      <dxf>
        <font>
          <i/>
          <sz val="20"/>
          <color auto="1"/>
          <name val="Times New Roman"/>
          <scheme val="none"/>
        </font>
        <numFmt numFmtId="167" formatCode="#,##0.0"/>
        <alignment horizontal="right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</rr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район!$A$1:$G$184</formula>
    <oldFormula>район!$A$1:$G$184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721.xml><?xml version="1.0" encoding="utf-8"?>
<revisions xmlns="http://schemas.openxmlformats.org/spreadsheetml/2006/main" xmlns:r="http://schemas.openxmlformats.org/officeDocument/2006/relationships">
  <rrc rId="52520" sId="3" ref="A148:XFD148" action="insertRow">
    <undo index="16" exp="area" ref3D="1" dr="$A$174:$XFD$175" dn="Z_B31C8DB7_3E78_4144_A6B5_8DE36DE63F0E_.wvu.Rows" sId="3"/>
    <undo index="26" exp="area" ref3D="1" dr="$A$178:$XFD$179" dn="Z_A54C432C_6C68_4B53_A75C_446EB3A61B2B_.wvu.Rows" sId="3"/>
    <undo index="24" exp="area" ref3D="1" dr="$A$174:$XFD$175" dn="Z_A54C432C_6C68_4B53_A75C_446EB3A61B2B_.wvu.Rows" sId="3"/>
    <undo index="12" exp="area" ref3D="1" dr="$A$174:$XFD$174" dn="Z_5C539BE6_C8E0_453F_AB5E_9E58094195EA_.wvu.Rows" sId="3"/>
    <undo index="38" exp="area" ref3D="1" dr="$A$178:$XFD$179" dn="Z_42584DC0_1D41_4C93_9B38_C388E7B8DAC4_.wvu.Rows" sId="3"/>
    <undo index="36" exp="area" ref3D="1" dr="$A$174:$XFD$175" dn="Z_42584DC0_1D41_4C93_9B38_C388E7B8DAC4_.wvu.Rows" sId="3"/>
    <undo index="0" exp="area" ref3D="1" dr="$A$174:$XFD$174" dn="Z_3DCB9AAA_F09C_4EA6_B992_F93E466D374A_.wvu.Rows" sId="3"/>
    <undo index="18" exp="area" ref3D="1" dr="$A$174:$XFD$175" dn="Z_1A52382B_3765_4E8C_903F_6B8919B7242E_.wvu.Rows" sId="3"/>
  </rrc>
  <rcc rId="52521" sId="3" xfDxf="1" s="1" dxf="1">
    <nc r="B148" t="inlineStr">
      <is>
    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    </is>
    </nc>
    <ndxf>
      <font>
        <b val="0"/>
        <i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ndxf>
  </rcc>
  <rcc rId="52522" sId="3" numFmtId="4">
    <nc r="C148">
      <v>3194.7211499999999</v>
    </nc>
  </rcc>
  <rcc rId="52523" sId="3" numFmtId="4">
    <nc r="D148">
      <v>1064.90708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район!$A$1:$G$184</formula>
    <oldFormula>район!$A$1:$G$184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7211.xml><?xml version="1.0" encoding="utf-8"?>
<revisions xmlns="http://schemas.openxmlformats.org/spreadsheetml/2006/main" xmlns:r="http://schemas.openxmlformats.org/officeDocument/2006/relationships">
  <rrc rId="52487" sId="3" ref="A149:XFD149" action="insertRow">
    <undo index="16" exp="area" ref3D="1" dr="$A$173:$XFD$174" dn="Z_B31C8DB7_3E78_4144_A6B5_8DE36DE63F0E_.wvu.Rows" sId="3"/>
    <undo index="26" exp="area" ref3D="1" dr="$A$177:$XFD$178" dn="Z_A54C432C_6C68_4B53_A75C_446EB3A61B2B_.wvu.Rows" sId="3"/>
    <undo index="24" exp="area" ref3D="1" dr="$A$173:$XFD$174" dn="Z_A54C432C_6C68_4B53_A75C_446EB3A61B2B_.wvu.Rows" sId="3"/>
    <undo index="12" exp="area" ref3D="1" dr="$A$173:$XFD$173" dn="Z_5C539BE6_C8E0_453F_AB5E_9E58094195EA_.wvu.Rows" sId="3"/>
    <undo index="38" exp="area" ref3D="1" dr="$A$177:$XFD$178" dn="Z_42584DC0_1D41_4C93_9B38_C388E7B8DAC4_.wvu.Rows" sId="3"/>
    <undo index="36" exp="area" ref3D="1" dr="$A$173:$XFD$174" dn="Z_42584DC0_1D41_4C93_9B38_C388E7B8DAC4_.wvu.Rows" sId="3"/>
    <undo index="0" exp="area" ref3D="1" dr="$A$173:$XFD$173" dn="Z_3DCB9AAA_F09C_4EA6_B992_F93E466D374A_.wvu.Rows" sId="3"/>
    <undo index="18" exp="area" ref3D="1" dr="$A$173:$XFD$174" dn="Z_1A52382B_3765_4E8C_903F_6B8919B7242E_.wvu.Rows" sId="3"/>
  </rrc>
  <rcc rId="52488" sId="3" xfDxf="1" s="1" dxf="1">
    <nc r="B149" t="inlineStr">
      <is>
        <t>Персонифицированное финансирование дополнительного образования детей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ndxf>
  </rcc>
  <rfmt sheetId="3" sqref="B149" start="0" length="2147483647">
    <dxf>
      <font>
        <i/>
      </font>
    </dxf>
  </rfmt>
  <rcc rId="52489" sId="3" numFmtId="4">
    <nc r="C149">
      <v>7880.3</v>
    </nc>
  </rcc>
  <rcc rId="52490" sId="3" numFmtId="4">
    <nc r="D149">
      <v>5211.6500599999999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район!$A$1:$G$183</formula>
    <oldFormula>район!$A$1:$G$183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72111.xml><?xml version="1.0" encoding="utf-8"?>
<revisions xmlns="http://schemas.openxmlformats.org/spreadsheetml/2006/main" xmlns:r="http://schemas.openxmlformats.org/officeDocument/2006/relationships">
  <rcc rId="51495" sId="3" xfDxf="1" dxf="1">
    <nc r="B105" t="inlineStr">
      <is>
        <t>Капитальный ремонт и ремонт автомобильных дорог общего пользования местного значения вне границ населенных пунктов в границах муниципального района или муниципального округа</t>
      </is>
    </nc>
    <ndxf>
      <font>
        <i/>
        <sz val="14"/>
        <name val="Times New Roman"/>
        <scheme val="none"/>
      </font>
      <fill>
        <patternFill patternType="solid">
          <bgColor indexed="9"/>
        </patternFill>
      </fill>
      <alignment vertical="center" wrapText="1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cc rId="51496" sId="3" numFmtId="4">
    <nc r="D105">
      <v>0</v>
    </nc>
  </rcc>
  <rcc rId="51497" sId="3">
    <nc r="E105">
      <f>SUM(D105/C105*100)</f>
    </nc>
  </rcc>
  <rrc rId="51498" sId="3" ref="A106:XFD106" action="insertRow">
    <undo index="2" exp="area" ref3D="1" dr="$A$148:$XFD$148" dn="Z_61528DAC_5C4C_48F4_ADE2_8A724B05A086_.wvu.Rows" sId="3"/>
    <undo index="10" exp="area" ref3D="1" dr="$A$148:$XFD$149" dn="Z_F85EE840_0C31_454A_8951_832C2E9E0600_.wvu.Rows" sId="3"/>
    <undo index="16" exp="area" ref3D="1" dr="$A$148:$XFD$150" dn="Z_B31C8DB7_3E78_4144_A6B5_8DE36DE63F0E_.wvu.Rows" sId="3"/>
    <undo index="26" exp="area" ref3D="1" dr="$A$153:$XFD$154" dn="Z_A54C432C_6C68_4B53_A75C_446EB3A61B2B_.wvu.Rows" sId="3"/>
    <undo index="24" exp="area" ref3D="1" dr="$A$148:$XFD$150" dn="Z_A54C432C_6C68_4B53_A75C_446EB3A61B2B_.wvu.Rows" sId="3"/>
    <undo index="12" exp="area" ref3D="1" dr="$A$148:$XFD$149" dn="Z_5C539BE6_C8E0_453F_AB5E_9E58094195EA_.wvu.Rows" sId="3"/>
    <undo index="38" exp="area" ref3D="1" dr="$A$153:$XFD$154" dn="Z_42584DC0_1D41_4C93_9B38_C388E7B8DAC4_.wvu.Rows" sId="3"/>
    <undo index="36" exp="area" ref3D="1" dr="$A$148:$XFD$150" dn="Z_42584DC0_1D41_4C93_9B38_C388E7B8DAC4_.wvu.Rows" sId="3"/>
    <undo index="34" exp="area" ref3D="1" dr="$A$118:$XFD$118" dn="Z_42584DC0_1D41_4C93_9B38_C388E7B8DAC4_.wvu.Rows" sId="3"/>
    <undo index="0" exp="area" ref3D="1" dr="$A$148:$XFD$149" dn="Z_3DCB9AAA_F09C_4EA6_B992_F93E466D374A_.wvu.Rows" sId="3"/>
    <undo index="18" exp="area" ref3D="1" dr="$A$148:$XFD$150" dn="Z_1A52382B_3765_4E8C_903F_6B8919B7242E_.wvu.Rows" sId="3"/>
  </rrc>
  <rcc rId="51499" sId="3" xfDxf="1" dxf="1">
    <nc r="B106" t="inlineStr">
      <is>
        <t>Содержание автомобильных дорог общего пользования местного значения вне границ населенных пунктов в границах муниципального района или муниципального округа</t>
      </is>
    </nc>
    <ndxf>
      <font>
        <i/>
        <sz val="14"/>
        <name val="Times New Roman"/>
        <scheme val="none"/>
      </font>
      <fill>
        <patternFill patternType="solid">
          <bgColor indexed="9"/>
        </patternFill>
      </fill>
      <alignment vertical="center" wrapText="1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rc rId="51500" sId="3" ref="A107:XFD107" action="insertRow">
    <undo index="2" exp="area" ref3D="1" dr="$A$149:$XFD$149" dn="Z_61528DAC_5C4C_48F4_ADE2_8A724B05A086_.wvu.Rows" sId="3"/>
    <undo index="10" exp="area" ref3D="1" dr="$A$149:$XFD$150" dn="Z_F85EE840_0C31_454A_8951_832C2E9E0600_.wvu.Rows" sId="3"/>
    <undo index="16" exp="area" ref3D="1" dr="$A$149:$XFD$151" dn="Z_B31C8DB7_3E78_4144_A6B5_8DE36DE63F0E_.wvu.Rows" sId="3"/>
    <undo index="26" exp="area" ref3D="1" dr="$A$154:$XFD$155" dn="Z_A54C432C_6C68_4B53_A75C_446EB3A61B2B_.wvu.Rows" sId="3"/>
    <undo index="24" exp="area" ref3D="1" dr="$A$149:$XFD$151" dn="Z_A54C432C_6C68_4B53_A75C_446EB3A61B2B_.wvu.Rows" sId="3"/>
    <undo index="12" exp="area" ref3D="1" dr="$A$149:$XFD$150" dn="Z_5C539BE6_C8E0_453F_AB5E_9E58094195EA_.wvu.Rows" sId="3"/>
    <undo index="38" exp="area" ref3D="1" dr="$A$154:$XFD$155" dn="Z_42584DC0_1D41_4C93_9B38_C388E7B8DAC4_.wvu.Rows" sId="3"/>
    <undo index="36" exp="area" ref3D="1" dr="$A$149:$XFD$151" dn="Z_42584DC0_1D41_4C93_9B38_C388E7B8DAC4_.wvu.Rows" sId="3"/>
    <undo index="34" exp="area" ref3D="1" dr="$A$119:$XFD$119" dn="Z_42584DC0_1D41_4C93_9B38_C388E7B8DAC4_.wvu.Rows" sId="3"/>
    <undo index="0" exp="area" ref3D="1" dr="$A$149:$XFD$150" dn="Z_3DCB9AAA_F09C_4EA6_B992_F93E466D374A_.wvu.Rows" sId="3"/>
    <undo index="18" exp="area" ref3D="1" dr="$A$149:$XFD$151" dn="Z_1A52382B_3765_4E8C_903F_6B8919B7242E_.wvu.Rows" sId="3"/>
  </rrc>
  <rrc rId="51501" sId="3" ref="A107:XFD107" action="insertRow">
    <undo index="2" exp="area" ref3D="1" dr="$A$150:$XFD$150" dn="Z_61528DAC_5C4C_48F4_ADE2_8A724B05A086_.wvu.Rows" sId="3"/>
    <undo index="10" exp="area" ref3D="1" dr="$A$150:$XFD$151" dn="Z_F85EE840_0C31_454A_8951_832C2E9E0600_.wvu.Rows" sId="3"/>
    <undo index="16" exp="area" ref3D="1" dr="$A$150:$XFD$152" dn="Z_B31C8DB7_3E78_4144_A6B5_8DE36DE63F0E_.wvu.Rows" sId="3"/>
    <undo index="26" exp="area" ref3D="1" dr="$A$155:$XFD$156" dn="Z_A54C432C_6C68_4B53_A75C_446EB3A61B2B_.wvu.Rows" sId="3"/>
    <undo index="24" exp="area" ref3D="1" dr="$A$150:$XFD$152" dn="Z_A54C432C_6C68_4B53_A75C_446EB3A61B2B_.wvu.Rows" sId="3"/>
    <undo index="12" exp="area" ref3D="1" dr="$A$150:$XFD$151" dn="Z_5C539BE6_C8E0_453F_AB5E_9E58094195EA_.wvu.Rows" sId="3"/>
    <undo index="38" exp="area" ref3D="1" dr="$A$155:$XFD$156" dn="Z_42584DC0_1D41_4C93_9B38_C388E7B8DAC4_.wvu.Rows" sId="3"/>
    <undo index="36" exp="area" ref3D="1" dr="$A$150:$XFD$152" dn="Z_42584DC0_1D41_4C93_9B38_C388E7B8DAC4_.wvu.Rows" sId="3"/>
    <undo index="34" exp="area" ref3D="1" dr="$A$120:$XFD$120" dn="Z_42584DC0_1D41_4C93_9B38_C388E7B8DAC4_.wvu.Rows" sId="3"/>
    <undo index="0" exp="area" ref3D="1" dr="$A$150:$XFD$151" dn="Z_3DCB9AAA_F09C_4EA6_B992_F93E466D374A_.wvu.Rows" sId="3"/>
    <undo index="18" exp="area" ref3D="1" dr="$A$150:$XFD$152" dn="Z_1A52382B_3765_4E8C_903F_6B8919B7242E_.wvu.Rows" sId="3"/>
  </rrc>
  <rcc rId="51502" sId="3" xfDxf="1" dxf="1">
    <nc r="B107" t="inlineStr">
      <is>
        <t>Капитальный ремонт и ремонт автомобильных дорог общего пользования местного значения в границах населенных пунктов поселения</t>
      </is>
    </nc>
    <ndxf>
      <font>
        <i/>
        <sz val="14"/>
        <name val="Times New Roman"/>
        <scheme val="none"/>
      </font>
      <fill>
        <patternFill patternType="solid">
          <bgColor indexed="9"/>
        </patternFill>
      </fill>
      <alignment vertical="center" wrapText="1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cc rId="51503" sId="3" numFmtId="4">
    <nc r="D107">
      <v>0</v>
    </nc>
  </rcc>
  <rcc rId="51504" sId="3">
    <nc r="E106">
      <f>SUM(D106/C106*100)</f>
    </nc>
  </rcc>
  <rcc rId="51505" sId="3" xfDxf="1" dxf="1">
    <nc r="B108" t="inlineStr">
      <is>
        <t>Содержание автомобильных дорог общего пользования местного значения в границах населенных пунктов поселения</t>
      </is>
    </nc>
    <ndxf>
      <font>
        <i/>
        <sz val="14"/>
        <name val="Times New Roman"/>
        <scheme val="none"/>
      </font>
      <fill>
        <patternFill patternType="solid">
          <bgColor indexed="9"/>
        </patternFill>
      </fill>
      <alignment vertical="center" wrapText="1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rc rId="51506" sId="3" ref="A109:XFD109" action="insertRow">
    <undo index="2" exp="area" ref3D="1" dr="$A$151:$XFD$151" dn="Z_61528DAC_5C4C_48F4_ADE2_8A724B05A086_.wvu.Rows" sId="3"/>
    <undo index="10" exp="area" ref3D="1" dr="$A$151:$XFD$152" dn="Z_F85EE840_0C31_454A_8951_832C2E9E0600_.wvu.Rows" sId="3"/>
    <undo index="16" exp="area" ref3D="1" dr="$A$151:$XFD$153" dn="Z_B31C8DB7_3E78_4144_A6B5_8DE36DE63F0E_.wvu.Rows" sId="3"/>
    <undo index="26" exp="area" ref3D="1" dr="$A$156:$XFD$157" dn="Z_A54C432C_6C68_4B53_A75C_446EB3A61B2B_.wvu.Rows" sId="3"/>
    <undo index="24" exp="area" ref3D="1" dr="$A$151:$XFD$153" dn="Z_A54C432C_6C68_4B53_A75C_446EB3A61B2B_.wvu.Rows" sId="3"/>
    <undo index="12" exp="area" ref3D="1" dr="$A$151:$XFD$152" dn="Z_5C539BE6_C8E0_453F_AB5E_9E58094195EA_.wvu.Rows" sId="3"/>
    <undo index="38" exp="area" ref3D="1" dr="$A$156:$XFD$157" dn="Z_42584DC0_1D41_4C93_9B38_C388E7B8DAC4_.wvu.Rows" sId="3"/>
    <undo index="36" exp="area" ref3D="1" dr="$A$151:$XFD$153" dn="Z_42584DC0_1D41_4C93_9B38_C388E7B8DAC4_.wvu.Rows" sId="3"/>
    <undo index="34" exp="area" ref3D="1" dr="$A$121:$XFD$121" dn="Z_42584DC0_1D41_4C93_9B38_C388E7B8DAC4_.wvu.Rows" sId="3"/>
    <undo index="0" exp="area" ref3D="1" dr="$A$151:$XFD$152" dn="Z_3DCB9AAA_F09C_4EA6_B992_F93E466D374A_.wvu.Rows" sId="3"/>
    <undo index="18" exp="area" ref3D="1" dr="$A$151:$XFD$153" dn="Z_1A52382B_3765_4E8C_903F_6B8919B7242E_.wvu.Rows" sId="3"/>
  </rrc>
  <rrc rId="51507" sId="3" ref="A109:XFD109" action="insertRow">
    <undo index="2" exp="area" ref3D="1" dr="$A$152:$XFD$152" dn="Z_61528DAC_5C4C_48F4_ADE2_8A724B05A086_.wvu.Rows" sId="3"/>
    <undo index="10" exp="area" ref3D="1" dr="$A$152:$XFD$153" dn="Z_F85EE840_0C31_454A_8951_832C2E9E0600_.wvu.Rows" sId="3"/>
    <undo index="16" exp="area" ref3D="1" dr="$A$152:$XFD$154" dn="Z_B31C8DB7_3E78_4144_A6B5_8DE36DE63F0E_.wvu.Rows" sId="3"/>
    <undo index="26" exp="area" ref3D="1" dr="$A$157:$XFD$158" dn="Z_A54C432C_6C68_4B53_A75C_446EB3A61B2B_.wvu.Rows" sId="3"/>
    <undo index="24" exp="area" ref3D="1" dr="$A$152:$XFD$154" dn="Z_A54C432C_6C68_4B53_A75C_446EB3A61B2B_.wvu.Rows" sId="3"/>
    <undo index="12" exp="area" ref3D="1" dr="$A$152:$XFD$153" dn="Z_5C539BE6_C8E0_453F_AB5E_9E58094195EA_.wvu.Rows" sId="3"/>
    <undo index="38" exp="area" ref3D="1" dr="$A$157:$XFD$158" dn="Z_42584DC0_1D41_4C93_9B38_C388E7B8DAC4_.wvu.Rows" sId="3"/>
    <undo index="36" exp="area" ref3D="1" dr="$A$152:$XFD$154" dn="Z_42584DC0_1D41_4C93_9B38_C388E7B8DAC4_.wvu.Rows" sId="3"/>
    <undo index="34" exp="area" ref3D="1" dr="$A$122:$XFD$122" dn="Z_42584DC0_1D41_4C93_9B38_C388E7B8DAC4_.wvu.Rows" sId="3"/>
    <undo index="0" exp="area" ref3D="1" dr="$A$152:$XFD$153" dn="Z_3DCB9AAA_F09C_4EA6_B992_F93E466D374A_.wvu.Rows" sId="3"/>
    <undo index="18" exp="area" ref3D="1" dr="$A$152:$XFD$154" dn="Z_1A52382B_3765_4E8C_903F_6B8919B7242E_.wvu.Rows" sId="3"/>
  </rrc>
  <rcc rId="51508" sId="3" xfDxf="1" dxf="1">
    <nc r="B109" t="inlineStr">
      <is>
        <t>Капитальный ремонт и ремонт дворовых территорий многоквартирных домов, проездов к дворовым территориям многоквартирных домов населенных пунктов</t>
      </is>
    </nc>
    <ndxf>
      <font>
        <i/>
        <sz val="14"/>
        <name val="Times New Roman"/>
        <scheme val="none"/>
      </font>
      <fill>
        <patternFill patternType="solid">
          <bgColor indexed="9"/>
        </patternFill>
      </fill>
      <alignment vertical="center" wrapText="1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cc rId="51509" sId="3" numFmtId="4">
    <nc r="C109">
      <v>1720.7527</v>
    </nc>
  </rcc>
  <rcc rId="51510" sId="3" numFmtId="4">
    <nc r="D109">
      <v>0</v>
    </nc>
  </rcc>
  <rcc rId="51511" sId="3" xfDxf="1" dxf="1">
    <nc r="B110" t="inlineStr">
      <is>
        <t>Реализация мероприятий комплексного развития транспортной инфраструктуры Чебоксарской агломерации в рамках реализации национального проекта "Безопасные качественные дороги"</t>
      </is>
    </nc>
    <ndxf>
      <font>
        <i/>
        <sz val="14"/>
        <name val="Times New Roman"/>
        <scheme val="none"/>
      </font>
      <fill>
        <patternFill patternType="solid">
          <bgColor indexed="9"/>
        </patternFill>
      </fill>
      <alignment vertical="center" wrapText="1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cc rId="51512" sId="3" numFmtId="4">
    <nc r="C110">
      <v>21505.376339999999</v>
    </nc>
  </rcc>
  <rcc rId="51513" sId="3" numFmtId="4">
    <nc r="D110">
      <v>0</v>
    </nc>
  </rcc>
  <rcc rId="51514" sId="3" numFmtId="4">
    <nc r="C106">
      <v>23284.786110000001</v>
    </nc>
  </rcc>
  <rcc rId="51515" sId="3" numFmtId="4">
    <nc r="D106">
      <v>9885.0013299999991</v>
    </nc>
  </rcc>
  <rcc rId="51516" sId="3" numFmtId="4">
    <nc r="C108">
      <v>6413.3062300000001</v>
    </nc>
  </rcc>
  <rcc rId="51517" sId="3" numFmtId="4">
    <nc r="D108">
      <v>5955.8243400000001</v>
    </nc>
  </rcc>
  <rcc rId="51518" sId="3" numFmtId="4">
    <nc r="C105">
      <v>17585.445</v>
    </nc>
  </rcc>
  <rrc rId="51519" sId="3" ref="A108:XFD108" action="insertRow">
    <undo index="2" exp="area" ref3D="1" dr="$A$153:$XFD$153" dn="Z_61528DAC_5C4C_48F4_ADE2_8A724B05A086_.wvu.Rows" sId="3"/>
    <undo index="10" exp="area" ref3D="1" dr="$A$153:$XFD$154" dn="Z_F85EE840_0C31_454A_8951_832C2E9E0600_.wvu.Rows" sId="3"/>
    <undo index="16" exp="area" ref3D="1" dr="$A$153:$XFD$155" dn="Z_B31C8DB7_3E78_4144_A6B5_8DE36DE63F0E_.wvu.Rows" sId="3"/>
    <undo index="26" exp="area" ref3D="1" dr="$A$158:$XFD$159" dn="Z_A54C432C_6C68_4B53_A75C_446EB3A61B2B_.wvu.Rows" sId="3"/>
    <undo index="24" exp="area" ref3D="1" dr="$A$153:$XFD$155" dn="Z_A54C432C_6C68_4B53_A75C_446EB3A61B2B_.wvu.Rows" sId="3"/>
    <undo index="12" exp="area" ref3D="1" dr="$A$153:$XFD$154" dn="Z_5C539BE6_C8E0_453F_AB5E_9E58094195EA_.wvu.Rows" sId="3"/>
    <undo index="38" exp="area" ref3D="1" dr="$A$158:$XFD$159" dn="Z_42584DC0_1D41_4C93_9B38_C388E7B8DAC4_.wvu.Rows" sId="3"/>
    <undo index="36" exp="area" ref3D="1" dr="$A$153:$XFD$155" dn="Z_42584DC0_1D41_4C93_9B38_C388E7B8DAC4_.wvu.Rows" sId="3"/>
    <undo index="34" exp="area" ref3D="1" dr="$A$123:$XFD$123" dn="Z_42584DC0_1D41_4C93_9B38_C388E7B8DAC4_.wvu.Rows" sId="3"/>
    <undo index="0" exp="area" ref3D="1" dr="$A$153:$XFD$154" dn="Z_3DCB9AAA_F09C_4EA6_B992_F93E466D374A_.wvu.Rows" sId="3"/>
    <undo index="18" exp="area" ref3D="1" dr="$A$153:$XFD$155" dn="Z_1A52382B_3765_4E8C_903F_6B8919B7242E_.wvu.Rows" sId="3"/>
  </rrc>
  <rfmt sheetId="3" xfDxf="1" sqref="B108" start="0" length="0">
    <dxf>
      <font>
        <i/>
        <sz val="14"/>
        <name val="Times New Roman"/>
        <scheme val="none"/>
      </font>
      <fill>
        <patternFill patternType="solid">
          <bgColor indexed="9"/>
        </patternFill>
      </fill>
      <alignment vertical="center" wrapText="1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cc rId="51520" sId="3" numFmtId="4">
    <nc r="C107">
      <v>13922.334000000001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район!$A$1:$G$164</formula>
    <oldFormula>район!$A$1:$G$164</oldFormula>
  </rdn>
  <rdn rId="0" localSheetId="3" customView="1" name="Z_61528DAC_5C4C_48F4_ADE2_8A724B05A086_.wvu.Rows" hidden="1" oldHidden="1">
    <formula>район!$70:$70,район!$154:$154</formula>
    <oldFormula>район!$70:$70,район!$154:$154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73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район!$A$1:$G$186</formula>
    <oldFormula>район!$A$1:$G$186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731.xml><?xml version="1.0" encoding="utf-8"?>
<revisions xmlns="http://schemas.openxmlformats.org/spreadsheetml/2006/main" xmlns:r="http://schemas.openxmlformats.org/officeDocument/2006/relationships">
  <rcc rId="53918" sId="3" numFmtId="4">
    <oc r="D151">
      <v>1064.90708</v>
    </oc>
    <nc r="D151">
      <v>1855.51991</v>
    </nc>
  </rcc>
  <rcc rId="53919" sId="3" numFmtId="4">
    <oc r="C148">
      <v>8657.3709999999992</v>
    </oc>
    <nc r="C148">
      <v>11026.507</v>
    </nc>
  </rcc>
  <rcc rId="53920" sId="3" numFmtId="4">
    <oc r="D148">
      <v>3319.3820000000001</v>
    </oc>
    <nc r="D148">
      <v>3649.3822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район!$A$1:$G$186</formula>
    <oldFormula>район!$A$1:$G$186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7311.xml><?xml version="1.0" encoding="utf-8"?>
<revisions xmlns="http://schemas.openxmlformats.org/spreadsheetml/2006/main" xmlns:r="http://schemas.openxmlformats.org/officeDocument/2006/relationships">
  <rcc rId="53759" sId="3" numFmtId="4">
    <oc r="C133">
      <v>9138.8139200000005</v>
    </oc>
    <nc r="C133">
      <v>7848.8139199999996</v>
    </nc>
  </rcc>
  <rcc rId="53760" sId="3" numFmtId="4">
    <oc r="D133">
      <v>1612.37625</v>
    </oc>
    <nc r="D133">
      <v>2440.7883700000002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район!$A$1:$G$185</formula>
    <oldFormula>район!$A$1:$G$185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73111.xml><?xml version="1.0" encoding="utf-8"?>
<revisions xmlns="http://schemas.openxmlformats.org/spreadsheetml/2006/main" xmlns:r="http://schemas.openxmlformats.org/officeDocument/2006/relationships">
  <rcc rId="53695" sId="3" numFmtId="4">
    <oc r="C126">
      <v>5358.4110899999996</v>
    </oc>
    <nc r="C126">
      <v>9658.4110899999996</v>
    </nc>
  </rcc>
  <rcc rId="53696" sId="3" numFmtId="4">
    <oc r="D126">
      <v>1459.5422900000001</v>
    </oc>
    <nc r="D126">
      <v>2250.9475699999998</v>
    </nc>
  </rcc>
  <rcc rId="53697" sId="3" numFmtId="4">
    <oc r="C135">
      <v>14283.131230000001</v>
    </oc>
    <nc r="C135">
      <v>13783.490229999999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район!$A$1:$G$185</formula>
    <oldFormula>район!$A$1:$G$185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73111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район!$A$1:$G$184</formula>
    <oldFormula>район!$A$1:$G$184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74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район!$A$1:$G$186</formula>
    <oldFormula>район!$A$1:$G$186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74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район!$A$1:$G$186</formula>
    <oldFormula>район!$A$1:$G$186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7411.xml><?xml version="1.0" encoding="utf-8"?>
<revisions xmlns="http://schemas.openxmlformats.org/spreadsheetml/2006/main" xmlns:r="http://schemas.openxmlformats.org/officeDocument/2006/relationships">
  <rfmt sheetId="3" sqref="C183:D183">
    <dxf>
      <numFmt numFmtId="4" formatCode="#,##0.00"/>
    </dxf>
  </rfmt>
  <rfmt sheetId="3" sqref="C183:D183">
    <dxf>
      <numFmt numFmtId="187" formatCode="#,##0.000"/>
    </dxf>
  </rfmt>
  <rfmt sheetId="3" sqref="C183:D183">
    <dxf>
      <numFmt numFmtId="186" formatCode="#,##0.0000"/>
    </dxf>
  </rfmt>
  <rfmt sheetId="3" sqref="C183:D183">
    <dxf>
      <numFmt numFmtId="172" formatCode="#,##0.00000"/>
    </dxf>
  </rfmt>
  <rfmt sheetId="3" sqref="C77:D77">
    <dxf>
      <numFmt numFmtId="4" formatCode="#,##0.00"/>
    </dxf>
  </rfmt>
  <rfmt sheetId="3" sqref="C77:D77">
    <dxf>
      <numFmt numFmtId="187" formatCode="#,##0.000"/>
    </dxf>
  </rfmt>
  <rfmt sheetId="3" sqref="C77:D77">
    <dxf>
      <numFmt numFmtId="186" formatCode="#,##0.0000"/>
    </dxf>
  </rfmt>
  <rfmt sheetId="3" sqref="C77:D77">
    <dxf>
      <numFmt numFmtId="172" formatCode="#,##0.00000"/>
    </dxf>
  </rfmt>
  <rfmt sheetId="3" sqref="C81:D81">
    <dxf>
      <numFmt numFmtId="4" formatCode="#,##0.00"/>
    </dxf>
  </rfmt>
  <rfmt sheetId="3" sqref="C81:D81">
    <dxf>
      <numFmt numFmtId="187" formatCode="#,##0.000"/>
    </dxf>
  </rfmt>
  <rfmt sheetId="3" sqref="C81:D81">
    <dxf>
      <numFmt numFmtId="186" formatCode="#,##0.0000"/>
    </dxf>
  </rfmt>
  <rfmt sheetId="3" sqref="C81:D81">
    <dxf>
      <numFmt numFmtId="172" formatCode="#,##0.00000"/>
    </dxf>
  </rfmt>
  <rfmt sheetId="3" sqref="C89:D89">
    <dxf>
      <numFmt numFmtId="4" formatCode="#,##0.00"/>
    </dxf>
  </rfmt>
  <rfmt sheetId="3" sqref="C89:D89">
    <dxf>
      <numFmt numFmtId="187" formatCode="#,##0.000"/>
    </dxf>
  </rfmt>
  <rfmt sheetId="3" sqref="C89:D89">
    <dxf>
      <numFmt numFmtId="186" formatCode="#,##0.0000"/>
    </dxf>
  </rfmt>
  <rfmt sheetId="3" sqref="C89:D89">
    <dxf>
      <numFmt numFmtId="172" formatCode="#,##0.00000"/>
    </dxf>
  </rfmt>
  <rfmt sheetId="3" sqref="C91:D91">
    <dxf>
      <numFmt numFmtId="4" formatCode="#,##0.00"/>
    </dxf>
  </rfmt>
  <rfmt sheetId="3" sqref="C91:D91">
    <dxf>
      <numFmt numFmtId="187" formatCode="#,##0.000"/>
    </dxf>
  </rfmt>
  <rfmt sheetId="3" sqref="C91:D91">
    <dxf>
      <numFmt numFmtId="186" formatCode="#,##0.0000"/>
    </dxf>
  </rfmt>
  <rfmt sheetId="3" sqref="C91:D91">
    <dxf>
      <numFmt numFmtId="172" formatCode="#,##0.00000"/>
    </dxf>
  </rfmt>
  <rfmt sheetId="3" sqref="C96:D96">
    <dxf>
      <numFmt numFmtId="4" formatCode="#,##0.00"/>
    </dxf>
  </rfmt>
  <rfmt sheetId="3" sqref="C96:D96">
    <dxf>
      <numFmt numFmtId="187" formatCode="#,##0.000"/>
    </dxf>
  </rfmt>
  <rfmt sheetId="3" sqref="C96:D96">
    <dxf>
      <numFmt numFmtId="186" formatCode="#,##0.0000"/>
    </dxf>
  </rfmt>
  <rfmt sheetId="3" sqref="C96:D96">
    <dxf>
      <numFmt numFmtId="172" formatCode="#,##0.00000"/>
    </dxf>
  </rfmt>
  <rfmt sheetId="3" sqref="C116:D116">
    <dxf>
      <numFmt numFmtId="4" formatCode="#,##0.00"/>
    </dxf>
  </rfmt>
  <rfmt sheetId="3" sqref="C116:D116">
    <dxf>
      <numFmt numFmtId="187" formatCode="#,##0.000"/>
    </dxf>
  </rfmt>
  <rfmt sheetId="3" sqref="C116:D116">
    <dxf>
      <numFmt numFmtId="186" formatCode="#,##0.0000"/>
    </dxf>
  </rfmt>
  <rfmt sheetId="3" sqref="C116:D116">
    <dxf>
      <numFmt numFmtId="172" formatCode="#,##0.00000"/>
    </dxf>
  </rfmt>
  <rcc rId="54134" sId="3" numFmtId="4">
    <oc r="C129">
      <v>52243.865299999998</v>
    </oc>
    <nc r="C129">
      <v>52243.8963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район!$A$1:$G$186</formula>
    <oldFormula>район!$A$1:$G$186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8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район!$A$1:$G$184</formula>
    <oldFormula>район!$A$1:$G$184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81.xml><?xml version="1.0" encoding="utf-8"?>
<revisions xmlns="http://schemas.openxmlformats.org/spreadsheetml/2006/main" xmlns:r="http://schemas.openxmlformats.org/officeDocument/2006/relationships">
  <rrc rId="50926" sId="3" ref="A105:XFD105" action="deleteRow">
    <undo index="0" exp="area" ref3D="1" dr="$A$144:$XFD$144" dn="Z_61528DAC_5C4C_48F4_ADE2_8A724B05A086_.wvu.Rows" sId="3"/>
    <undo index="10" exp="area" ref3D="1" dr="$A$144:$XFD$145" dn="Z_F85EE840_0C31_454A_8951_832C2E9E0600_.wvu.Rows" sId="3"/>
    <undo index="16" exp="area" ref3D="1" dr="$A$144:$XFD$146" dn="Z_B31C8DB7_3E78_4144_A6B5_8DE36DE63F0E_.wvu.Rows" sId="3"/>
    <undo index="26" exp="area" ref3D="1" dr="$A$149:$XFD$150" dn="Z_A54C432C_6C68_4B53_A75C_446EB3A61B2B_.wvu.Rows" sId="3"/>
    <undo index="24" exp="area" ref3D="1" dr="$A$144:$XFD$146" dn="Z_A54C432C_6C68_4B53_A75C_446EB3A61B2B_.wvu.Rows" sId="3"/>
    <undo index="12" exp="area" ref3D="1" dr="$A$144:$XFD$145" dn="Z_5C539BE6_C8E0_453F_AB5E_9E58094195EA_.wvu.Rows" sId="3"/>
    <undo index="38" exp="area" ref3D="1" dr="$A$149:$XFD$150" dn="Z_42584DC0_1D41_4C93_9B38_C388E7B8DAC4_.wvu.Rows" sId="3"/>
    <undo index="36" exp="area" ref3D="1" dr="$A$144:$XFD$146" dn="Z_42584DC0_1D41_4C93_9B38_C388E7B8DAC4_.wvu.Rows" sId="3"/>
    <undo index="34" exp="area" ref3D="1" dr="$A$118:$XFD$118" dn="Z_42584DC0_1D41_4C93_9B38_C388E7B8DAC4_.wvu.Rows" sId="3"/>
    <undo index="0" exp="area" ref3D="1" dr="$A$144:$XFD$145" dn="Z_3DCB9AAA_F09C_4EA6_B992_F93E466D374A_.wvu.Rows" sId="3"/>
    <undo index="18" exp="area" ref3D="1" dr="$A$144:$XFD$146" dn="Z_1A52382B_3765_4E8C_903F_6B8919B7242E_.wvu.Rows" sId="3"/>
    <rfmt sheetId="3" xfDxf="1" s="1" sqref="A105:XFD105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2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relativeIndent="0" justifyLastLine="0" shrinkToFit="0" mergeCell="0" readingOrder="0"/>
        <border diagonalUp="0" diagonalDown="0" outline="0">
          <left/>
          <right/>
          <top/>
          <bottom/>
        </border>
        <protection locked="1" hidden="0"/>
      </dxf>
    </rfmt>
    <rfmt sheetId="3" sqref="A105" start="0" length="0">
      <dxf>
        <font>
          <sz val="16"/>
          <name val="Times New Roman"/>
          <scheme val="none"/>
        </font>
        <numFmt numFmtId="30" formatCode="@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" s="1" dxf="1">
      <nc r="B105" t="inlineStr">
        <is>
          <t>Содержание автомобильных дорог общего пользования местного значения вне границ населенных пунктов а границах муниципального района</t>
        </is>
      </nc>
      <ndxf>
        <font>
          <i/>
          <sz val="12"/>
          <color auto="1"/>
          <name val="Times New Roman"/>
          <scheme val="none"/>
        </font>
        <fill>
          <patternFill patternType="solid">
            <bgColor indexed="9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="1" sqref="C105" start="0" length="0">
      <dxf>
        <font>
          <sz val="20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D105" start="0" length="0">
      <dxf>
        <font>
          <sz val="20"/>
          <name val="Times New Roman"/>
          <scheme val="none"/>
        </font>
        <numFmt numFmtId="167" formatCode="#,##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105" start="0" length="0">
      <dxf>
        <font>
          <i/>
          <sz val="20"/>
          <color auto="1"/>
          <name val="Times New Roman"/>
          <scheme val="none"/>
        </font>
        <numFmt numFmtId="167" formatCode="#,##0.0"/>
        <alignment horizontal="right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F105" start="0" length="0">
      <dxf>
        <font>
          <sz val="20"/>
          <name val="Times New Roman"/>
          <scheme val="none"/>
        </font>
        <numFmt numFmtId="167" formatCode="#,##0.0"/>
        <alignment horizontal="right" vertical="center" readingOrder="0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G105" start="0" length="0">
      <dxf>
        <font>
          <i/>
          <sz val="20"/>
          <color auto="1"/>
          <name val="Times New Roman"/>
          <scheme val="none"/>
        </font>
        <numFmt numFmtId="167" formatCode="#,##0.0"/>
        <alignment horizontal="right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50927" sId="3" ref="A105:XFD105" action="deleteRow">
    <undo index="0" exp="area" ref3D="1" dr="$A$143:$XFD$143" dn="Z_61528DAC_5C4C_48F4_ADE2_8A724B05A086_.wvu.Rows" sId="3"/>
    <undo index="10" exp="area" ref3D="1" dr="$A$143:$XFD$144" dn="Z_F85EE840_0C31_454A_8951_832C2E9E0600_.wvu.Rows" sId="3"/>
    <undo index="16" exp="area" ref3D="1" dr="$A$143:$XFD$145" dn="Z_B31C8DB7_3E78_4144_A6B5_8DE36DE63F0E_.wvu.Rows" sId="3"/>
    <undo index="26" exp="area" ref3D="1" dr="$A$148:$XFD$149" dn="Z_A54C432C_6C68_4B53_A75C_446EB3A61B2B_.wvu.Rows" sId="3"/>
    <undo index="24" exp="area" ref3D="1" dr="$A$143:$XFD$145" dn="Z_A54C432C_6C68_4B53_A75C_446EB3A61B2B_.wvu.Rows" sId="3"/>
    <undo index="12" exp="area" ref3D="1" dr="$A$143:$XFD$144" dn="Z_5C539BE6_C8E0_453F_AB5E_9E58094195EA_.wvu.Rows" sId="3"/>
    <undo index="38" exp="area" ref3D="1" dr="$A$148:$XFD$149" dn="Z_42584DC0_1D41_4C93_9B38_C388E7B8DAC4_.wvu.Rows" sId="3"/>
    <undo index="36" exp="area" ref3D="1" dr="$A$143:$XFD$145" dn="Z_42584DC0_1D41_4C93_9B38_C388E7B8DAC4_.wvu.Rows" sId="3"/>
    <undo index="34" exp="area" ref3D="1" dr="$A$117:$XFD$117" dn="Z_42584DC0_1D41_4C93_9B38_C388E7B8DAC4_.wvu.Rows" sId="3"/>
    <undo index="0" exp="area" ref3D="1" dr="$A$143:$XFD$144" dn="Z_3DCB9AAA_F09C_4EA6_B992_F93E466D374A_.wvu.Rows" sId="3"/>
    <undo index="18" exp="area" ref3D="1" dr="$A$143:$XFD$145" dn="Z_1A52382B_3765_4E8C_903F_6B8919B7242E_.wvu.Rows" sId="3"/>
    <rfmt sheetId="3" xfDxf="1" s="1" sqref="A105:XFD105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2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relativeIndent="0" justifyLastLine="0" shrinkToFit="0" mergeCell="0" readingOrder="0"/>
        <border diagonalUp="0" diagonalDown="0" outline="0">
          <left/>
          <right/>
          <top/>
          <bottom/>
        </border>
        <protection locked="1" hidden="0"/>
      </dxf>
    </rfmt>
    <rfmt sheetId="3" sqref="A105" start="0" length="0">
      <dxf>
        <font>
          <sz val="16"/>
          <name val="Times New Roman"/>
          <scheme val="none"/>
        </font>
        <numFmt numFmtId="30" formatCode="@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" s="1" dxf="1">
      <nc r="B105" t="inlineStr">
        <is>
          <t xml:space="preserve">Реализация мероприятий приоритетного проекта "Безопасные и качественные дороги" </t>
        </is>
      </nc>
      <ndxf>
        <font>
          <i/>
          <sz val="12"/>
          <color auto="1"/>
          <name val="Times New Roman"/>
          <scheme val="none"/>
        </font>
        <fill>
          <patternFill patternType="solid">
            <bgColor indexed="9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="1" sqref="C105" start="0" length="0">
      <dxf>
        <font>
          <sz val="20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D105" start="0" length="0">
      <dxf>
        <font>
          <sz val="20"/>
          <name val="Times New Roman"/>
          <scheme val="none"/>
        </font>
        <numFmt numFmtId="167" formatCode="#,##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105" start="0" length="0">
      <dxf>
        <font>
          <i/>
          <sz val="20"/>
          <color auto="1"/>
          <name val="Times New Roman"/>
          <scheme val="none"/>
        </font>
        <numFmt numFmtId="167" formatCode="#,##0.0"/>
        <alignment horizontal="right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F105" start="0" length="0">
      <dxf>
        <font>
          <sz val="20"/>
          <name val="Times New Roman"/>
          <scheme val="none"/>
        </font>
        <numFmt numFmtId="167" formatCode="#,##0.0"/>
        <alignment horizontal="right" vertical="center" readingOrder="0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G105" start="0" length="0">
      <dxf>
        <font>
          <i/>
          <sz val="20"/>
          <color auto="1"/>
          <name val="Times New Roman"/>
          <scheme val="none"/>
        </font>
        <numFmt numFmtId="167" formatCode="#,##0.0"/>
        <alignment horizontal="right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50928" sId="3" ref="A105:XFD105" action="deleteRow">
    <undo index="0" exp="area" ref3D="1" dr="$A$142:$XFD$142" dn="Z_61528DAC_5C4C_48F4_ADE2_8A724B05A086_.wvu.Rows" sId="3"/>
    <undo index="10" exp="area" ref3D="1" dr="$A$142:$XFD$143" dn="Z_F85EE840_0C31_454A_8951_832C2E9E0600_.wvu.Rows" sId="3"/>
    <undo index="16" exp="area" ref3D="1" dr="$A$142:$XFD$144" dn="Z_B31C8DB7_3E78_4144_A6B5_8DE36DE63F0E_.wvu.Rows" sId="3"/>
    <undo index="26" exp="area" ref3D="1" dr="$A$147:$XFD$148" dn="Z_A54C432C_6C68_4B53_A75C_446EB3A61B2B_.wvu.Rows" sId="3"/>
    <undo index="24" exp="area" ref3D="1" dr="$A$142:$XFD$144" dn="Z_A54C432C_6C68_4B53_A75C_446EB3A61B2B_.wvu.Rows" sId="3"/>
    <undo index="12" exp="area" ref3D="1" dr="$A$142:$XFD$143" dn="Z_5C539BE6_C8E0_453F_AB5E_9E58094195EA_.wvu.Rows" sId="3"/>
    <undo index="38" exp="area" ref3D="1" dr="$A$147:$XFD$148" dn="Z_42584DC0_1D41_4C93_9B38_C388E7B8DAC4_.wvu.Rows" sId="3"/>
    <undo index="36" exp="area" ref3D="1" dr="$A$142:$XFD$144" dn="Z_42584DC0_1D41_4C93_9B38_C388E7B8DAC4_.wvu.Rows" sId="3"/>
    <undo index="34" exp="area" ref3D="1" dr="$A$116:$XFD$116" dn="Z_42584DC0_1D41_4C93_9B38_C388E7B8DAC4_.wvu.Rows" sId="3"/>
    <undo index="0" exp="area" ref3D="1" dr="$A$142:$XFD$143" dn="Z_3DCB9AAA_F09C_4EA6_B992_F93E466D374A_.wvu.Rows" sId="3"/>
    <undo index="18" exp="area" ref3D="1" dr="$A$142:$XFD$144" dn="Z_1A52382B_3765_4E8C_903F_6B8919B7242E_.wvu.Rows" sId="3"/>
    <rfmt sheetId="3" xfDxf="1" s="1" sqref="A105:XFD105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2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relativeIndent="0" justifyLastLine="0" shrinkToFit="0" mergeCell="0" readingOrder="0"/>
        <border diagonalUp="0" diagonalDown="0" outline="0">
          <left/>
          <right/>
          <top/>
          <bottom/>
        </border>
        <protection locked="1" hidden="0"/>
      </dxf>
    </rfmt>
    <rfmt sheetId="3" sqref="A105" start="0" length="0">
      <dxf>
        <font>
          <sz val="16"/>
          <name val="Times New Roman"/>
          <scheme val="none"/>
        </font>
        <numFmt numFmtId="30" formatCode="@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" s="1" dxf="1">
      <nc r="B105" t="inlineStr">
        <is>
          <t>Капитальный ремонт и ремонт дворовых территорий многоквартирных домов, проездов к дворовым территориям многоквартирных домов населенных пунктов</t>
        </is>
      </nc>
      <ndxf>
        <font>
          <i/>
          <sz val="12"/>
          <color auto="1"/>
          <name val="Times New Roman"/>
          <scheme val="none"/>
        </font>
        <fill>
          <patternFill patternType="solid">
            <bgColor indexed="9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="1" sqref="C105" start="0" length="0">
      <dxf>
        <font>
          <sz val="20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D105" start="0" length="0">
      <dxf>
        <font>
          <sz val="20"/>
          <name val="Times New Roman"/>
          <scheme val="none"/>
        </font>
        <numFmt numFmtId="167" formatCode="#,##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105" start="0" length="0">
      <dxf>
        <font>
          <i/>
          <sz val="20"/>
          <color auto="1"/>
          <name val="Times New Roman"/>
          <scheme val="none"/>
        </font>
        <numFmt numFmtId="167" formatCode="#,##0.0"/>
        <alignment horizontal="right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F105" start="0" length="0">
      <dxf>
        <font>
          <sz val="20"/>
          <name val="Times New Roman"/>
          <scheme val="none"/>
        </font>
        <numFmt numFmtId="167" formatCode="#,##0.0"/>
        <alignment horizontal="right" vertical="center" readingOrder="0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G105" start="0" length="0">
      <dxf>
        <font>
          <i/>
          <sz val="20"/>
          <color auto="1"/>
          <name val="Times New Roman"/>
          <scheme val="none"/>
        </font>
        <numFmt numFmtId="167" formatCode="#,##0.0"/>
        <alignment horizontal="right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</rrc>
  <rfmt sheetId="3" sqref="B103:B104" start="0" length="2147483647">
    <dxf>
      <font>
        <sz val="14"/>
      </font>
    </dxf>
  </rfmt>
  <rfmt sheetId="3" sqref="B108:B114" start="0" length="2147483647">
    <dxf>
      <font>
        <sz val="14"/>
      </font>
    </dxf>
  </rfmt>
  <rfmt sheetId="3" sqref="B111:B114" start="0" length="2147483647">
    <dxf>
      <font/>
    </dxf>
  </rfmt>
  <rfmt sheetId="3" sqref="B116:B118" start="0" length="2147483647">
    <dxf>
      <font>
        <sz val="14"/>
      </font>
    </dxf>
  </rfmt>
  <rcc rId="50929" sId="3">
    <oc r="B117" t="inlineStr">
      <is>
        <t>релизация инициативных проектов</t>
      </is>
    </oc>
    <nc r="B117" t="inlineStr">
      <is>
        <t>Релизация инициативных проектов</t>
      </is>
    </nc>
  </rcc>
  <rcc rId="50930" sId="3">
    <oc r="B114" t="inlineStr">
      <is>
        <t>релизация инициативных проектов</t>
      </is>
    </oc>
    <nc r="B114" t="inlineStr">
      <is>
        <t>Релизация инициативных проектов</t>
      </is>
    </nc>
  </rcc>
  <rcc rId="50931" sId="3">
    <oc r="B103" t="inlineStr">
      <is>
        <t>релизация инициативных проектов</t>
      </is>
    </oc>
    <nc r="B103" t="inlineStr">
      <is>
        <t>Релизация инициативных проектов</t>
      </is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район!$A$1:$G$151</formula>
    <oldFormula>район!$A$1:$G$151</oldFormula>
  </rdn>
  <rdn rId="0" localSheetId="3" customView="1" name="Z_61528DAC_5C4C_48F4_ADE2_8A724B05A086_.wvu.Rows" hidden="1" oldHidden="1">
    <formula>район!$141:$141</formula>
    <oldFormula>район!$141:$141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811.xml><?xml version="1.0" encoding="utf-8"?>
<revisions xmlns="http://schemas.openxmlformats.org/spreadsheetml/2006/main" xmlns:r="http://schemas.openxmlformats.org/officeDocument/2006/relationships">
  <rcc rId="50892" sId="3" numFmtId="4">
    <nc r="C104">
      <v>88765.253570000001</v>
    </nc>
  </rcc>
  <rcc rId="50893" sId="3" numFmtId="4">
    <nc r="D104">
      <v>15865.82567</v>
    </nc>
  </rcc>
  <rcc rId="50894" sId="3">
    <nc r="E104">
      <f>SUM(D104/C104*100)</f>
    </nc>
  </rcc>
  <rfmt sheetId="3" xfDxf="1" sqref="B104" start="0" length="0">
    <dxf>
      <font>
        <i/>
        <sz val="12"/>
        <name val="Times New Roman"/>
        <scheme val="none"/>
      </font>
      <fill>
        <patternFill patternType="solid">
          <bgColor indexed="9"/>
        </patternFill>
      </fill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50895" sId="3">
    <oc r="B104" t="inlineStr">
      <is>
        <t>Капитальный ремонт и ремонт автомобильных дорог общего пользования местного значения вне границ населенных пунктов а границах муниципального района</t>
      </is>
    </oc>
    <nc r="B104" t="inlineStr">
      <is>
        <t>Безопасные и качественные автомобильные дороги" муниципальной программы "Развитие транспортной системы "</t>
      </is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район!$A$1:$G$154</formula>
    <oldFormula>район!$A$1:$G$154</oldFormula>
  </rdn>
  <rdn rId="0" localSheetId="3" customView="1" name="Z_61528DAC_5C4C_48F4_ADE2_8A724B05A086_.wvu.Rows" hidden="1" oldHidden="1">
    <formula>район!$144:$144</formula>
    <oldFormula>район!$144:$144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8111.xml><?xml version="1.0" encoding="utf-8"?>
<revisions xmlns="http://schemas.openxmlformats.org/spreadsheetml/2006/main" xmlns:r="http://schemas.openxmlformats.org/officeDocument/2006/relationships">
  <rrc rId="50758" sId="3" ref="A121:XFD121" action="deleteRow">
    <undo index="0" exp="area" ref3D="1" dr="$A$145:$XFD$145" dn="Z_61528DAC_5C4C_48F4_ADE2_8A724B05A086_.wvu.Rows" sId="3"/>
    <undo index="10" exp="area" ref3D="1" dr="$A$145:$XFD$146" dn="Z_F85EE840_0C31_454A_8951_832C2E9E0600_.wvu.Rows" sId="3"/>
    <undo index="16" exp="area" ref3D="1" dr="$A$145:$XFD$147" dn="Z_B31C8DB7_3E78_4144_A6B5_8DE36DE63F0E_.wvu.Rows" sId="3"/>
    <undo index="26" exp="area" ref3D="1" dr="$A$150:$XFD$151" dn="Z_A54C432C_6C68_4B53_A75C_446EB3A61B2B_.wvu.Rows" sId="3"/>
    <undo index="24" exp="area" ref3D="1" dr="$A$145:$XFD$147" dn="Z_A54C432C_6C68_4B53_A75C_446EB3A61B2B_.wvu.Rows" sId="3"/>
    <undo index="12" exp="area" ref3D="1" dr="$A$145:$XFD$146" dn="Z_5C539BE6_C8E0_453F_AB5E_9E58094195EA_.wvu.Rows" sId="3"/>
    <undo index="38" exp="area" ref3D="1" dr="$A$150:$XFD$151" dn="Z_42584DC0_1D41_4C93_9B38_C388E7B8DAC4_.wvu.Rows" sId="3"/>
    <undo index="36" exp="area" ref3D="1" dr="$A$145:$XFD$147" dn="Z_42584DC0_1D41_4C93_9B38_C388E7B8DAC4_.wvu.Rows" sId="3"/>
    <undo index="0" exp="area" ref3D="1" dr="$A$145:$XFD$146" dn="Z_3DCB9AAA_F09C_4EA6_B992_F93E466D374A_.wvu.Rows" sId="3"/>
    <undo index="18" exp="area" ref3D="1" dr="$A$145:$XFD$147" dn="Z_1A52382B_3765_4E8C_903F_6B8919B7242E_.wvu.Rows" sId="3"/>
    <rfmt sheetId="3" xfDxf="1" s="1" sqref="A121:XFD121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2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relativeIndent="0" justifyLastLine="0" shrinkToFit="0" mergeCell="0" readingOrder="0"/>
        <border diagonalUp="0" diagonalDown="0" outline="0">
          <left/>
          <right/>
          <top/>
          <bottom/>
        </border>
        <protection locked="1" hidden="0"/>
      </dxf>
    </rfmt>
    <rfmt sheetId="3" sqref="A121" start="0" length="0">
      <dxf>
        <font>
          <sz val="16"/>
          <name val="Times New Roman"/>
          <scheme val="none"/>
        </font>
        <numFmt numFmtId="30" formatCode="@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B121" start="0" length="0">
      <dxf>
        <font>
          <i/>
          <sz val="12"/>
          <name val="Times New Roman"/>
          <scheme val="none"/>
        </font>
        <alignment vertical="top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3" sqref="C121" start="0" length="0">
      <dxf>
        <font>
          <sz val="20"/>
          <name val="Times New Roman"/>
          <scheme val="none"/>
        </font>
        <numFmt numFmtId="167" formatCode="#,##0.0"/>
        <alignment horizontal="right" vertical="center" readingOrder="0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D121" start="0" length="0">
      <dxf>
        <font>
          <sz val="20"/>
          <name val="Times New Roman"/>
          <scheme val="none"/>
        </font>
        <numFmt numFmtId="167" formatCode="#,##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121" start="0" length="0">
      <dxf>
        <font>
          <i/>
          <sz val="20"/>
          <color auto="1"/>
          <name val="Times New Roman"/>
          <scheme val="none"/>
        </font>
        <numFmt numFmtId="167" formatCode="#,##0.0"/>
        <alignment horizontal="right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F121" start="0" length="0">
      <dxf>
        <font>
          <sz val="20"/>
          <name val="Times New Roman"/>
          <scheme val="none"/>
        </font>
        <numFmt numFmtId="167" formatCode="#,##0.0"/>
        <alignment horizontal="right" vertical="center" readingOrder="0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G121" start="0" length="0">
      <dxf>
        <font>
          <i/>
          <sz val="20"/>
          <color auto="1"/>
          <name val="Times New Roman"/>
          <scheme val="none"/>
        </font>
        <numFmt numFmtId="167" formatCode="#,##0.0"/>
        <alignment horizontal="right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50759" sId="3" ref="A121:XFD121" action="deleteRow">
    <undo index="0" exp="area" ref3D="1" dr="$A$144:$XFD$144" dn="Z_61528DAC_5C4C_48F4_ADE2_8A724B05A086_.wvu.Rows" sId="3"/>
    <undo index="10" exp="area" ref3D="1" dr="$A$144:$XFD$145" dn="Z_F85EE840_0C31_454A_8951_832C2E9E0600_.wvu.Rows" sId="3"/>
    <undo index="16" exp="area" ref3D="1" dr="$A$144:$XFD$146" dn="Z_B31C8DB7_3E78_4144_A6B5_8DE36DE63F0E_.wvu.Rows" sId="3"/>
    <undo index="26" exp="area" ref3D="1" dr="$A$149:$XFD$150" dn="Z_A54C432C_6C68_4B53_A75C_446EB3A61B2B_.wvu.Rows" sId="3"/>
    <undo index="24" exp="area" ref3D="1" dr="$A$144:$XFD$146" dn="Z_A54C432C_6C68_4B53_A75C_446EB3A61B2B_.wvu.Rows" sId="3"/>
    <undo index="12" exp="area" ref3D="1" dr="$A$144:$XFD$145" dn="Z_5C539BE6_C8E0_453F_AB5E_9E58094195EA_.wvu.Rows" sId="3"/>
    <undo index="38" exp="area" ref3D="1" dr="$A$149:$XFD$150" dn="Z_42584DC0_1D41_4C93_9B38_C388E7B8DAC4_.wvu.Rows" sId="3"/>
    <undo index="36" exp="area" ref3D="1" dr="$A$144:$XFD$146" dn="Z_42584DC0_1D41_4C93_9B38_C388E7B8DAC4_.wvu.Rows" sId="3"/>
    <undo index="0" exp="area" ref3D="1" dr="$A$144:$XFD$145" dn="Z_3DCB9AAA_F09C_4EA6_B992_F93E466D374A_.wvu.Rows" sId="3"/>
    <undo index="18" exp="area" ref3D="1" dr="$A$144:$XFD$146" dn="Z_1A52382B_3765_4E8C_903F_6B8919B7242E_.wvu.Rows" sId="3"/>
    <rfmt sheetId="3" xfDxf="1" s="1" sqref="A121:XFD121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2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relativeIndent="0" justifyLastLine="0" shrinkToFit="0" mergeCell="0" readingOrder="0"/>
        <border diagonalUp="0" diagonalDown="0" outline="0">
          <left/>
          <right/>
          <top/>
          <bottom/>
        </border>
        <protection locked="1" hidden="0"/>
      </dxf>
    </rfmt>
    <rfmt sheetId="3" sqref="A121" start="0" length="0">
      <dxf>
        <font>
          <sz val="16"/>
          <name val="Times New Roman"/>
          <scheme val="none"/>
        </font>
        <numFmt numFmtId="30" formatCode="@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B121" start="0" length="0">
      <dxf>
        <font>
          <i/>
          <sz val="12"/>
          <name val="Times New Roman"/>
          <scheme val="none"/>
        </font>
        <alignment vertical="top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3" sqref="C121" start="0" length="0">
      <dxf>
        <font>
          <sz val="20"/>
          <name val="Times New Roman"/>
          <scheme val="none"/>
        </font>
        <numFmt numFmtId="167" formatCode="#,##0.0"/>
        <alignment horizontal="right" vertical="center" readingOrder="0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D121" start="0" length="0">
      <dxf>
        <font>
          <sz val="20"/>
          <name val="Times New Roman"/>
          <scheme val="none"/>
        </font>
        <numFmt numFmtId="167" formatCode="#,##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121" start="0" length="0">
      <dxf>
        <font>
          <i/>
          <sz val="20"/>
          <color auto="1"/>
          <name val="Times New Roman"/>
          <scheme val="none"/>
        </font>
        <numFmt numFmtId="167" formatCode="#,##0.0"/>
        <alignment horizontal="right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F121" start="0" length="0">
      <dxf>
        <font>
          <sz val="20"/>
          <name val="Times New Roman"/>
          <scheme val="none"/>
        </font>
        <numFmt numFmtId="167" formatCode="#,##0.0"/>
        <alignment horizontal="right" vertical="center" readingOrder="0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G121" start="0" length="0">
      <dxf>
        <font>
          <i/>
          <sz val="20"/>
          <color auto="1"/>
          <name val="Times New Roman"/>
          <scheme val="none"/>
        </font>
        <numFmt numFmtId="167" formatCode="#,##0.0"/>
        <alignment horizontal="right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</rr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район!$A$1:$G$153</formula>
    <oldFormula>район!$A$1:$G$153</oldFormula>
  </rdn>
  <rdn rId="0" localSheetId="3" customView="1" name="Z_61528DAC_5C4C_48F4_ADE2_8A724B05A086_.wvu.Rows" hidden="1" oldHidden="1">
    <formula>район!$143:$143</formula>
    <oldFormula>район!$143:$143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81111.xml><?xml version="1.0" encoding="utf-8"?>
<revisions xmlns="http://schemas.openxmlformats.org/spreadsheetml/2006/main" xmlns:r="http://schemas.openxmlformats.org/officeDocument/2006/relationships">
  <rcc rId="50596" sId="3">
    <oc r="C98">
      <f>SUM(C99:C108)</f>
    </oc>
    <nc r="C98">
      <f>SUM(C99+C100+C101+C102+C108)</f>
    </nc>
  </rcc>
  <rcc rId="50597" sId="3">
    <oc r="C109">
      <f>SUM(C110:C123)</f>
    </oc>
    <nc r="C109">
      <f>SUM(C110+C113+C118+C123)</f>
    </nc>
  </rcc>
  <rfmt sheetId="3" sqref="C152">
    <dxf>
      <numFmt numFmtId="186" formatCode="#,##0.0000"/>
    </dxf>
  </rfmt>
  <rfmt sheetId="3" sqref="C152">
    <dxf>
      <numFmt numFmtId="187" formatCode="#,##0.000"/>
    </dxf>
  </rfmt>
  <rfmt sheetId="3" sqref="C152">
    <dxf>
      <numFmt numFmtId="4" formatCode="#,##0.00"/>
    </dxf>
  </rfmt>
  <rfmt sheetId="3" sqref="C152">
    <dxf>
      <numFmt numFmtId="167" formatCode="#,##0.0"/>
    </dxf>
  </rfmt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район!$A$1:$G$155</formula>
    <oldFormula>район!$A$1:$G$155</oldFormula>
  </rdn>
  <rdn rId="0" localSheetId="3" customView="1" name="Z_61528DAC_5C4C_48F4_ADE2_8A724B05A086_.wvu.Rows" hidden="1" oldHidden="1">
    <formula>район!$145:$145</formula>
    <oldFormula>район!$145:$145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811111.xml><?xml version="1.0" encoding="utf-8"?>
<revisions xmlns="http://schemas.openxmlformats.org/spreadsheetml/2006/main" xmlns:r="http://schemas.openxmlformats.org/officeDocument/2006/relationships">
  <rfmt sheetId="3" sqref="D152">
    <dxf>
      <numFmt numFmtId="4" formatCode="#,##0.00"/>
    </dxf>
  </rfmt>
  <rfmt sheetId="3" sqref="D152">
    <dxf>
      <numFmt numFmtId="187" formatCode="#,##0.000"/>
    </dxf>
  </rfmt>
  <rfmt sheetId="3" sqref="D152">
    <dxf>
      <numFmt numFmtId="186" formatCode="#,##0.0000"/>
    </dxf>
  </rfmt>
  <rfmt sheetId="3" sqref="D152">
    <dxf>
      <numFmt numFmtId="172" formatCode="#,##0.00000"/>
    </dxf>
  </rfmt>
  <rfmt sheetId="3" sqref="D152">
    <dxf>
      <numFmt numFmtId="186" formatCode="#,##0.0000"/>
    </dxf>
  </rfmt>
  <rfmt sheetId="3" sqref="D152">
    <dxf>
      <numFmt numFmtId="187" formatCode="#,##0.000"/>
    </dxf>
  </rfmt>
  <rfmt sheetId="3" sqref="D152">
    <dxf>
      <numFmt numFmtId="4" formatCode="#,##0.00"/>
    </dxf>
  </rfmt>
  <rfmt sheetId="3" sqref="D152">
    <dxf>
      <numFmt numFmtId="167" formatCode="#,##0.0"/>
    </dxf>
  </rfmt>
  <rfmt sheetId="3" sqref="C152">
    <dxf>
      <numFmt numFmtId="4" formatCode="#,##0.00"/>
    </dxf>
  </rfmt>
  <rfmt sheetId="3" sqref="C152">
    <dxf>
      <numFmt numFmtId="187" formatCode="#,##0.000"/>
    </dxf>
  </rfmt>
  <rfmt sheetId="3" sqref="C152">
    <dxf>
      <numFmt numFmtId="186" formatCode="#,##0.0000"/>
    </dxf>
  </rfmt>
  <rfmt sheetId="3" sqref="C152">
    <dxf>
      <numFmt numFmtId="172" formatCode="#,##0.00000"/>
    </dxf>
  </rfmt>
  <rfmt sheetId="3" sqref="C152">
    <dxf>
      <numFmt numFmtId="179" formatCode="#,##0.000000"/>
    </dxf>
  </rfmt>
  <rfmt sheetId="3" sqref="C152">
    <dxf>
      <numFmt numFmtId="172" formatCode="#,##0.00000"/>
    </dxf>
  </rfmt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район!$A$1:$G$155</formula>
    <oldFormula>район!$A$1:$G$155</oldFormula>
  </rdn>
  <rdn rId="0" localSheetId="3" customView="1" name="Z_61528DAC_5C4C_48F4_ADE2_8A724B05A086_.wvu.Rows" hidden="1" oldHidden="1">
    <formula>район!$145:$145</formula>
    <oldFormula>район!$145:$145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82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район!$A$1:$G$184</formula>
    <oldFormula>район!$A$1:$G$184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821.xml><?xml version="1.0" encoding="utf-8"?>
<revisions xmlns="http://schemas.openxmlformats.org/spreadsheetml/2006/main" xmlns:r="http://schemas.openxmlformats.org/officeDocument/2006/relationships">
  <rcc rId="53233" sId="3" numFmtId="4">
    <oc r="C166">
      <v>10857.302309999999</v>
    </oc>
    <nc r="C166">
      <v>11036.56806</v>
    </nc>
  </rcc>
  <rcc rId="53234" sId="3" numFmtId="4">
    <oc r="D166">
      <v>3130.0063700000001</v>
    </oc>
    <nc r="D166">
      <v>4128.5361899999998</v>
    </nc>
  </rcc>
  <rcc rId="53235" sId="3" numFmtId="4">
    <oc r="D167">
      <v>18193.269899999999</v>
    </oc>
    <nc r="D167">
      <v>20890.924129999999</v>
    </nc>
  </rcc>
  <rcc rId="53236" sId="3" numFmtId="4">
    <oc r="C171">
      <v>100.9</v>
    </oc>
    <nc r="C171">
      <v>80.900000000000006</v>
    </nc>
  </rcc>
  <rcc rId="53237" sId="3" numFmtId="4">
    <oc r="D171">
      <v>24.344259999999998</v>
    </oc>
    <nc r="D171">
      <v>28.556319999999999</v>
    </nc>
  </rcc>
  <rcc rId="53238" sId="3" numFmtId="4">
    <oc r="C173">
      <v>475</v>
    </oc>
    <nc r="C173">
      <v>1441.768</v>
    </nc>
  </rcc>
  <rcc rId="53239" sId="3" numFmtId="4">
    <oc r="D173">
      <v>358.17500000000001</v>
    </oc>
    <nc r="D173">
      <v>423.80500000000001</v>
    </nc>
  </rcc>
  <rcc rId="53240" sId="3" numFmtId="4">
    <oc r="D174">
      <v>5467.8419999999996</v>
    </oc>
    <nc r="D174">
      <v>6132.009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район!$A$1:$G$184</formula>
    <oldFormula>район!$A$1:$G$184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8211.xml><?xml version="1.0" encoding="utf-8"?>
<revisions xmlns="http://schemas.openxmlformats.org/spreadsheetml/2006/main" xmlns:r="http://schemas.openxmlformats.org/officeDocument/2006/relationships">
  <rrc rId="51443" sId="3" ref="A119:XFD119" action="insertRow">
    <undo index="2" exp="area" ref3D="1" dr="$A$143:$XFD$143" dn="Z_61528DAC_5C4C_48F4_ADE2_8A724B05A086_.wvu.Rows" sId="3"/>
    <undo index="10" exp="area" ref3D="1" dr="$A$143:$XFD$144" dn="Z_F85EE840_0C31_454A_8951_832C2E9E0600_.wvu.Rows" sId="3"/>
    <undo index="16" exp="area" ref3D="1" dr="$A$143:$XFD$145" dn="Z_B31C8DB7_3E78_4144_A6B5_8DE36DE63F0E_.wvu.Rows" sId="3"/>
    <undo index="26" exp="area" ref3D="1" dr="$A$148:$XFD$149" dn="Z_A54C432C_6C68_4B53_A75C_446EB3A61B2B_.wvu.Rows" sId="3"/>
    <undo index="24" exp="area" ref3D="1" dr="$A$143:$XFD$145" dn="Z_A54C432C_6C68_4B53_A75C_446EB3A61B2B_.wvu.Rows" sId="3"/>
    <undo index="12" exp="area" ref3D="1" dr="$A$143:$XFD$144" dn="Z_5C539BE6_C8E0_453F_AB5E_9E58094195EA_.wvu.Rows" sId="3"/>
    <undo index="38" exp="area" ref3D="1" dr="$A$148:$XFD$149" dn="Z_42584DC0_1D41_4C93_9B38_C388E7B8DAC4_.wvu.Rows" sId="3"/>
    <undo index="36" exp="area" ref3D="1" dr="$A$143:$XFD$145" dn="Z_42584DC0_1D41_4C93_9B38_C388E7B8DAC4_.wvu.Rows" sId="3"/>
    <undo index="0" exp="area" ref3D="1" dr="$A$143:$XFD$144" dn="Z_3DCB9AAA_F09C_4EA6_B992_F93E466D374A_.wvu.Rows" sId="3"/>
    <undo index="18" exp="area" ref3D="1" dr="$A$143:$XFD$145" dn="Z_1A52382B_3765_4E8C_903F_6B8919B7242E_.wvu.Rows" sId="3"/>
  </rrc>
  <rcc rId="51444" sId="3">
    <nc r="B119" t="inlineStr">
      <is>
        <t>Реализация мероприятий по благоустройству дворовых территорий и тротуаров</t>
      </is>
    </nc>
  </rcc>
  <rrc rId="51445" sId="3" ref="A120:XFD120" action="insertRow">
    <undo index="2" exp="area" ref3D="1" dr="$A$144:$XFD$144" dn="Z_61528DAC_5C4C_48F4_ADE2_8A724B05A086_.wvu.Rows" sId="3"/>
    <undo index="10" exp="area" ref3D="1" dr="$A$144:$XFD$145" dn="Z_F85EE840_0C31_454A_8951_832C2E9E0600_.wvu.Rows" sId="3"/>
    <undo index="16" exp="area" ref3D="1" dr="$A$144:$XFD$146" dn="Z_B31C8DB7_3E78_4144_A6B5_8DE36DE63F0E_.wvu.Rows" sId="3"/>
    <undo index="26" exp="area" ref3D="1" dr="$A$149:$XFD$150" dn="Z_A54C432C_6C68_4B53_A75C_446EB3A61B2B_.wvu.Rows" sId="3"/>
    <undo index="24" exp="area" ref3D="1" dr="$A$144:$XFD$146" dn="Z_A54C432C_6C68_4B53_A75C_446EB3A61B2B_.wvu.Rows" sId="3"/>
    <undo index="12" exp="area" ref3D="1" dr="$A$144:$XFD$145" dn="Z_5C539BE6_C8E0_453F_AB5E_9E58094195EA_.wvu.Rows" sId="3"/>
    <undo index="38" exp="area" ref3D="1" dr="$A$149:$XFD$150" dn="Z_42584DC0_1D41_4C93_9B38_C388E7B8DAC4_.wvu.Rows" sId="3"/>
    <undo index="36" exp="area" ref3D="1" dr="$A$144:$XFD$146" dn="Z_42584DC0_1D41_4C93_9B38_C388E7B8DAC4_.wvu.Rows" sId="3"/>
    <undo index="0" exp="area" ref3D="1" dr="$A$144:$XFD$145" dn="Z_3DCB9AAA_F09C_4EA6_B992_F93E466D374A_.wvu.Rows" sId="3"/>
    <undo index="18" exp="area" ref3D="1" dr="$A$144:$XFD$146" dn="Z_1A52382B_3765_4E8C_903F_6B8919B7242E_.wvu.Rows" sId="3"/>
  </rrc>
  <rcc rId="51446" sId="3">
    <nc r="B120" t="inlineStr">
      <is>
        <t xml:space="preserve">Реализация мероприятий по благоустройству территории </t>
      </is>
    </nc>
  </rcc>
  <rcc rId="51447" sId="3" numFmtId="4">
    <nc r="C120">
      <v>9138.8139200000005</v>
    </nc>
  </rcc>
  <rcc rId="51448" sId="3" numFmtId="4">
    <nc r="D120">
      <v>1612.37625</v>
    </nc>
  </rcc>
  <rcc rId="51449" sId="3" numFmtId="4">
    <nc r="C119">
      <v>14525.163409999999</v>
    </nc>
  </rcc>
  <rrc rId="51450" sId="3" ref="A121:XFD121" action="insertRow">
    <undo index="2" exp="area" ref3D="1" dr="$A$145:$XFD$145" dn="Z_61528DAC_5C4C_48F4_ADE2_8A724B05A086_.wvu.Rows" sId="3"/>
    <undo index="10" exp="area" ref3D="1" dr="$A$145:$XFD$146" dn="Z_F85EE840_0C31_454A_8951_832C2E9E0600_.wvu.Rows" sId="3"/>
    <undo index="16" exp="area" ref3D="1" dr="$A$145:$XFD$147" dn="Z_B31C8DB7_3E78_4144_A6B5_8DE36DE63F0E_.wvu.Rows" sId="3"/>
    <undo index="26" exp="area" ref3D="1" dr="$A$150:$XFD$151" dn="Z_A54C432C_6C68_4B53_A75C_446EB3A61B2B_.wvu.Rows" sId="3"/>
    <undo index="24" exp="area" ref3D="1" dr="$A$145:$XFD$147" dn="Z_A54C432C_6C68_4B53_A75C_446EB3A61B2B_.wvu.Rows" sId="3"/>
    <undo index="12" exp="area" ref3D="1" dr="$A$145:$XFD$146" dn="Z_5C539BE6_C8E0_453F_AB5E_9E58094195EA_.wvu.Rows" sId="3"/>
    <undo index="38" exp="area" ref3D="1" dr="$A$150:$XFD$151" dn="Z_42584DC0_1D41_4C93_9B38_C388E7B8DAC4_.wvu.Rows" sId="3"/>
    <undo index="36" exp="area" ref3D="1" dr="$A$145:$XFD$147" dn="Z_42584DC0_1D41_4C93_9B38_C388E7B8DAC4_.wvu.Rows" sId="3"/>
    <undo index="0" exp="area" ref3D="1" dr="$A$145:$XFD$146" dn="Z_3DCB9AAA_F09C_4EA6_B992_F93E466D374A_.wvu.Rows" sId="3"/>
    <undo index="18" exp="area" ref3D="1" dr="$A$145:$XFD$147" dn="Z_1A52382B_3765_4E8C_903F_6B8919B7242E_.wvu.Rows" sId="3"/>
  </rrc>
  <rfmt sheetId="3" xfDxf="1" s="1" sqref="B121" start="0" length="0">
    <dxf>
      <font>
        <b val="0"/>
        <i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</rfmt>
  <rcc rId="51451" sId="3">
    <nc r="B121" t="inlineStr">
      <is>
        <t xml:space="preserve">Реализацияпрограмм формирования современной городской среды </t>
      </is>
    </nc>
  </rcc>
  <rcc rId="51452" sId="3" numFmtId="4">
    <nc r="C121">
      <v>5532.7018200000002</v>
    </nc>
  </rcc>
  <rcc rId="51453" sId="3">
    <oc r="B117" t="inlineStr">
      <is>
        <t>Благоустройство дворовых и общественных территорий" муниципальной программы "Формирование современной городской среды на территории Чувашской Республики"</t>
      </is>
    </oc>
    <nc r="B117" t="inlineStr">
      <is>
        <t>Благоустройство дворовых и общественных территорий" муниципальной программы "Формирование современной городской среды на территории Чувашской Республики":</t>
      </is>
    </nc>
  </rcc>
  <rfmt sheetId="3" sqref="B117" start="0" length="2147483647">
    <dxf>
      <font>
        <b/>
      </font>
    </dxf>
  </rfmt>
  <rfmt sheetId="3" sqref="B117" start="0" length="2147483647">
    <dxf>
      <font>
        <b val="0"/>
      </font>
    </dxf>
  </rfmt>
  <rfmt sheetId="3" sqref="B117" start="0" length="2147483647">
    <dxf>
      <font>
        <i val="0"/>
      </font>
    </dxf>
  </rfmt>
  <rcc rId="51454" sId="3" xfDxf="1" s="1" dxf="1">
    <oc r="B123" t="inlineStr">
      <is>
        <t>Обращение с отходами, в том числе с твердыми коммунальными отходами, на территории Чувашской Республики" муниципальной программы "Развитие потенциала природно-сырьевых ресурсов и обеспечение экологической безопасности"</t>
      </is>
    </oc>
    <nc r="B123" t="inlineStr">
      <is>
        <t>Поддержка региональных проектов в области обращения с отходами и ликвидации накопленного экологического ущерба</t>
      </is>
    </nc>
    <ndxf>
      <font>
        <b val="0"/>
        <i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ndxf>
  </rcc>
  <rcc rId="51455" sId="3">
    <nc r="A118" t="inlineStr">
      <is>
        <t>A51</t>
      </is>
    </nc>
  </rcc>
  <rcc rId="51456" sId="3">
    <nc r="A119" t="inlineStr">
      <is>
        <t>A51</t>
      </is>
    </nc>
  </rcc>
  <rcc rId="51457" sId="3">
    <nc r="A120" t="inlineStr">
      <is>
        <t>A51</t>
      </is>
    </nc>
  </rcc>
  <rcc rId="51458" sId="3">
    <nc r="A121" t="inlineStr">
      <is>
        <t>A51</t>
      </is>
    </nc>
  </rcc>
  <rrc rId="51459" sId="3" ref="A104:XFD104" action="insertRow">
    <undo index="2" exp="area" ref3D="1" dr="$A$146:$XFD$146" dn="Z_61528DAC_5C4C_48F4_ADE2_8A724B05A086_.wvu.Rows" sId="3"/>
    <undo index="10" exp="area" ref3D="1" dr="$A$146:$XFD$147" dn="Z_F85EE840_0C31_454A_8951_832C2E9E0600_.wvu.Rows" sId="3"/>
    <undo index="16" exp="area" ref3D="1" dr="$A$146:$XFD$148" dn="Z_B31C8DB7_3E78_4144_A6B5_8DE36DE63F0E_.wvu.Rows" sId="3"/>
    <undo index="26" exp="area" ref3D="1" dr="$A$151:$XFD$152" dn="Z_A54C432C_6C68_4B53_A75C_446EB3A61B2B_.wvu.Rows" sId="3"/>
    <undo index="24" exp="area" ref3D="1" dr="$A$146:$XFD$148" dn="Z_A54C432C_6C68_4B53_A75C_446EB3A61B2B_.wvu.Rows" sId="3"/>
    <undo index="12" exp="area" ref3D="1" dr="$A$146:$XFD$147" dn="Z_5C539BE6_C8E0_453F_AB5E_9E58094195EA_.wvu.Rows" sId="3"/>
    <undo index="38" exp="area" ref3D="1" dr="$A$151:$XFD$152" dn="Z_42584DC0_1D41_4C93_9B38_C388E7B8DAC4_.wvu.Rows" sId="3"/>
    <undo index="36" exp="area" ref3D="1" dr="$A$146:$XFD$148" dn="Z_42584DC0_1D41_4C93_9B38_C388E7B8DAC4_.wvu.Rows" sId="3"/>
    <undo index="34" exp="area" ref3D="1" dr="$A$116:$XFD$116" dn="Z_42584DC0_1D41_4C93_9B38_C388E7B8DAC4_.wvu.Rows" sId="3"/>
    <undo index="0" exp="area" ref3D="1" dr="$A$146:$XFD$147" dn="Z_3DCB9AAA_F09C_4EA6_B992_F93E466D374A_.wvu.Rows" sId="3"/>
    <undo index="18" exp="area" ref3D="1" dr="$A$146:$XFD$148" dn="Z_1A52382B_3765_4E8C_903F_6B8919B7242E_.wvu.Rows" sId="3"/>
  </rrc>
  <rrc rId="51460" sId="3" ref="A104:XFD104" action="insertRow">
    <undo index="2" exp="area" ref3D="1" dr="$A$147:$XFD$147" dn="Z_61528DAC_5C4C_48F4_ADE2_8A724B05A086_.wvu.Rows" sId="3"/>
    <undo index="10" exp="area" ref3D="1" dr="$A$147:$XFD$148" dn="Z_F85EE840_0C31_454A_8951_832C2E9E0600_.wvu.Rows" sId="3"/>
    <undo index="16" exp="area" ref3D="1" dr="$A$147:$XFD$149" dn="Z_B31C8DB7_3E78_4144_A6B5_8DE36DE63F0E_.wvu.Rows" sId="3"/>
    <undo index="26" exp="area" ref3D="1" dr="$A$152:$XFD$153" dn="Z_A54C432C_6C68_4B53_A75C_446EB3A61B2B_.wvu.Rows" sId="3"/>
    <undo index="24" exp="area" ref3D="1" dr="$A$147:$XFD$149" dn="Z_A54C432C_6C68_4B53_A75C_446EB3A61B2B_.wvu.Rows" sId="3"/>
    <undo index="12" exp="area" ref3D="1" dr="$A$147:$XFD$148" dn="Z_5C539BE6_C8E0_453F_AB5E_9E58094195EA_.wvu.Rows" sId="3"/>
    <undo index="38" exp="area" ref3D="1" dr="$A$152:$XFD$153" dn="Z_42584DC0_1D41_4C93_9B38_C388E7B8DAC4_.wvu.Rows" sId="3"/>
    <undo index="36" exp="area" ref3D="1" dr="$A$147:$XFD$149" dn="Z_42584DC0_1D41_4C93_9B38_C388E7B8DAC4_.wvu.Rows" sId="3"/>
    <undo index="34" exp="area" ref3D="1" dr="$A$117:$XFD$117" dn="Z_42584DC0_1D41_4C93_9B38_C388E7B8DAC4_.wvu.Rows" sId="3"/>
    <undo index="0" exp="area" ref3D="1" dr="$A$147:$XFD$148" dn="Z_3DCB9AAA_F09C_4EA6_B992_F93E466D374A_.wvu.Rows" sId="3"/>
    <undo index="18" exp="area" ref3D="1" dr="$A$147:$XFD$149" dn="Z_1A52382B_3765_4E8C_903F_6B8919B7242E_.wvu.Rows" sId="3"/>
  </rrc>
  <rcc rId="51461" sId="3" xfDxf="1" dxf="1">
    <nc r="B104" t="inlineStr">
      <is>
        <t>Осуществление дорожной деятельности, кроме деятельности по строительству, в отношении автомобильных дорог местного значения вне границ населенных пунктов в границах муниципального района или муниципального округа</t>
      </is>
    </nc>
    <ndxf>
      <font>
        <i/>
        <sz val="14"/>
        <name val="Times New Roman"/>
        <scheme val="none"/>
      </font>
      <fill>
        <patternFill patternType="solid">
          <bgColor indexed="9"/>
        </patternFill>
      </fill>
      <alignment vertical="center" wrapText="1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cc rId="51462" sId="3" numFmtId="4">
    <nc r="C104">
      <v>4333.2531900000004</v>
    </nc>
  </rcc>
  <rcc rId="51463" sId="3" numFmtId="4">
    <nc r="D104">
      <v>25</v>
    </nc>
  </rcc>
  <rcc rId="51464" sId="3">
    <nc r="E104">
      <f>SUM(D104/C104*100)</f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район!$A$1:$G$158</formula>
    <oldFormula>район!$A$1:$G$158</oldFormula>
  </rdn>
  <rdn rId="0" localSheetId="3" customView="1" name="Z_61528DAC_5C4C_48F4_ADE2_8A724B05A086_.wvu.Rows" hidden="1" oldHidden="1">
    <formula>район!$70:$70,район!$148:$148</formula>
    <oldFormula>район!$70:$70,район!$148:$148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9.xml><?xml version="1.0" encoding="utf-8"?>
<revisions xmlns="http://schemas.openxmlformats.org/spreadsheetml/2006/main" xmlns:r="http://schemas.openxmlformats.org/officeDocument/2006/relationships">
  <rfmt sheetId="3" sqref="C190:D191" start="0" length="2147483647">
    <dxf>
      <font>
        <i/>
      </font>
    </dxf>
  </rfmt>
  <rfmt sheetId="3" sqref="C182:D184" start="0" length="2147483647">
    <dxf>
      <font>
        <i/>
      </font>
    </dxf>
  </rfmt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район!$A$1:$G$201</formula>
    <oldFormula>район!$A$1:$G$201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9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район!$A$1:$G$195</formula>
    <oldFormula>район!$A$1:$G$195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911.xml><?xml version="1.0" encoding="utf-8"?>
<revisions xmlns="http://schemas.openxmlformats.org/spreadsheetml/2006/main" xmlns:r="http://schemas.openxmlformats.org/officeDocument/2006/relationships">
  <rcc rId="54906" sId="3">
    <oc r="A157" t="inlineStr">
      <is>
        <t>Ц21</t>
      </is>
    </oc>
    <nc r="A157" t="inlineStr">
      <is>
        <t>Ц71</t>
      </is>
    </nc>
  </rcc>
  <rcc rId="54907" sId="3">
    <nc r="A158" t="inlineStr">
      <is>
        <t>Ц71</t>
      </is>
    </nc>
  </rcc>
  <rcc rId="54908" sId="3">
    <nc r="A159" t="inlineStr">
      <is>
        <t>Ц71</t>
      </is>
    </nc>
  </rcc>
  <rcc rId="54909" sId="3">
    <nc r="A160" t="inlineStr">
      <is>
        <t>Ц76</t>
      </is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район!$A$1:$G$195</formula>
    <oldFormula>район!$A$1:$G$195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9111.xml><?xml version="1.0" encoding="utf-8"?>
<revisions xmlns="http://schemas.openxmlformats.org/spreadsheetml/2006/main" xmlns:r="http://schemas.openxmlformats.org/officeDocument/2006/relationships">
  <rcc rId="54075" sId="3" numFmtId="4">
    <oc r="D164">
      <v>4997</v>
    </oc>
    <nc r="D164">
      <v>5000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район!$A$1:$G$186</formula>
    <oldFormula>район!$A$1:$G$186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91111.xml><?xml version="1.0" encoding="utf-8"?>
<revisions xmlns="http://schemas.openxmlformats.org/spreadsheetml/2006/main" xmlns:r="http://schemas.openxmlformats.org/officeDocument/2006/relationships">
  <rcc rId="50726" sId="3" numFmtId="4">
    <nc r="C120">
      <v>14283.131230000001</v>
    </nc>
  </rcc>
  <rcc rId="50727" sId="3" numFmtId="4">
    <nc r="D120">
      <v>2072.0318299999999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район!$A$1:$G$155</formula>
    <oldFormula>район!$A$1:$G$155</oldFormula>
  </rdn>
  <rdn rId="0" localSheetId="3" customView="1" name="Z_61528DAC_5C4C_48F4_ADE2_8A724B05A086_.wvu.Rows" hidden="1" oldHidden="1">
    <formula>район!$145:$145</formula>
    <oldFormula>район!$145:$145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91112.xml><?xml version="1.0" encoding="utf-8"?>
<revisions xmlns="http://schemas.openxmlformats.org/spreadsheetml/2006/main" xmlns:r="http://schemas.openxmlformats.org/officeDocument/2006/relationships">
  <rcc rId="51049" sId="3" numFmtId="4">
    <oc r="F41">
      <v>5153.5002800000002</v>
    </oc>
    <nc r="F41">
      <v>3888.0152400000002</v>
    </nc>
  </rcc>
  <rcc rId="51050" sId="3" numFmtId="4">
    <oc r="F47">
      <v>164.12064000000001</v>
    </oc>
    <nc r="F47">
      <v>218.22895</v>
    </nc>
  </rcc>
  <rcc rId="51051" sId="3" numFmtId="4">
    <oc r="F49">
      <v>457.53095000000002</v>
    </oc>
    <nc r="F49">
      <v>558.73143000000005</v>
    </nc>
  </rcc>
  <rcc rId="51052" sId="3" numFmtId="4">
    <oc r="F51">
      <v>271.81425000000002</v>
    </oc>
    <nc r="F51">
      <v>432.56513000000001</v>
    </nc>
  </rcc>
  <rcc rId="51053" sId="3" numFmtId="4">
    <oc r="F54">
      <v>1108.4413999999999</v>
    </oc>
    <nc r="F54">
      <v>1570.6813999999999</v>
    </nc>
  </rcc>
  <rcc rId="51054" sId="3" numFmtId="4">
    <oc r="F55">
      <v>2789.2343700000001</v>
    </oc>
    <nc r="F55">
      <v>2808.41599</v>
    </nc>
  </rcc>
  <rcc rId="51055" sId="3" numFmtId="4">
    <oc r="F59">
      <v>513.25729999999999</v>
    </oc>
    <nc r="F59">
      <v>632.03390999999999</v>
    </nc>
  </rcc>
  <rcc rId="51056" sId="3" numFmtId="4">
    <oc r="F60">
      <v>28.21472</v>
    </oc>
    <nc r="F60">
      <v>31.226009999999999</v>
    </nc>
  </rcc>
  <rcc rId="51057" sId="3" numFmtId="4">
    <oc r="F62">
      <v>62.182899999999997</v>
    </oc>
    <nc r="F62">
      <v>74.050110000000004</v>
    </nc>
  </rcc>
  <rcc rId="51058" sId="3" numFmtId="4">
    <oc r="F66">
      <v>0</v>
    </oc>
    <nc r="F66">
      <v>0.2</v>
    </nc>
  </rcc>
  <rcc rId="51059" sId="3" numFmtId="4">
    <oc r="F71">
      <v>60913.488299999997</v>
    </oc>
    <nc r="F71">
      <v>64880.918539999999</v>
    </nc>
  </rcc>
  <rcc rId="51060" sId="3" numFmtId="4">
    <oc r="F72">
      <v>149226.22454</v>
    </oc>
    <nc r="F72">
      <v>191858.47529999999</v>
    </nc>
  </rcc>
  <rcc rId="51061" sId="3" numFmtId="4">
    <oc r="F73">
      <v>6171.48</v>
    </oc>
    <nc r="F73">
      <v>7957.55</v>
    </nc>
  </rcc>
  <rcc rId="51062" sId="3" numFmtId="4">
    <oc r="F74">
      <v>171.95500000000001</v>
    </oc>
    <nc r="F74">
      <v>462.49475000000001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район!$A$1:$G$150</formula>
    <oldFormula>район!$A$1:$G$150</oldFormula>
  </rdn>
  <rdn rId="0" localSheetId="3" customView="1" name="Z_61528DAC_5C4C_48F4_ADE2_8A724B05A086_.wvu.Rows" hidden="1" oldHidden="1">
    <formula>район!$70:$70,район!$140:$140</formula>
    <oldFormula>район!$140:$140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911121.xml><?xml version="1.0" encoding="utf-8"?>
<revisions xmlns="http://schemas.openxmlformats.org/spreadsheetml/2006/main" xmlns:r="http://schemas.openxmlformats.org/officeDocument/2006/relationships">
  <rcc rId="50854" sId="3" numFmtId="4">
    <nc r="C114">
      <v>9834.9486799999995</v>
    </nc>
  </rcc>
  <rcc rId="50855" sId="3" numFmtId="4">
    <nc r="D114">
      <v>139.68706</v>
    </nc>
  </rcc>
  <rcc rId="50856" sId="3" numFmtId="4">
    <nc r="C115">
      <v>51450.125999999997</v>
    </nc>
  </rcc>
  <rcc rId="50857" sId="3" numFmtId="4">
    <nc r="D115">
      <v>0</v>
    </nc>
  </rcc>
  <rcc rId="50858" sId="3" numFmtId="4">
    <nc r="C117">
      <v>71776.482489999995</v>
    </nc>
  </rcc>
  <rcc rId="50859" sId="3" numFmtId="4">
    <nc r="C116">
      <v>18612.556089999998</v>
    </nc>
  </rcc>
  <rcc rId="50860" sId="3" numFmtId="4">
    <nc r="D117">
      <v>0</v>
    </nc>
  </rcc>
  <rcc rId="50861" sId="3" numFmtId="4">
    <nc r="D116">
      <v>1459.5422900000001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район!$A$1:$G$154</formula>
    <oldFormula>район!$A$1:$G$154</oldFormula>
  </rdn>
  <rdn rId="0" localSheetId="3" customView="1" name="Z_61528DAC_5C4C_48F4_ADE2_8A724B05A086_.wvu.Rows" hidden="1" oldHidden="1">
    <formula>район!$144:$144</formula>
    <oldFormula>район!$144:$144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91113.xml><?xml version="1.0" encoding="utf-8"?>
<revisions xmlns="http://schemas.openxmlformats.org/spreadsheetml/2006/main" xmlns:r="http://schemas.openxmlformats.org/officeDocument/2006/relationships">
  <rcc rId="51093" sId="3" numFmtId="4">
    <oc r="F26">
      <v>4760.2740000000003</v>
    </oc>
    <nc r="F26">
      <f>SUM(F27)</f>
    </nc>
  </rcc>
  <rcc rId="51094" sId="3" numFmtId="4">
    <oc r="F83">
      <v>13559.062809999999</v>
    </oc>
    <nc r="F83">
      <v>17561.571609999999</v>
    </nc>
  </rcc>
  <rcc rId="51095" sId="3" numFmtId="4">
    <oc r="F84">
      <v>0</v>
    </oc>
    <nc r="F84">
      <v>91.7</v>
    </nc>
  </rcc>
  <rcc rId="51096" sId="3" numFmtId="4">
    <oc r="F85">
      <v>1904.21</v>
    </oc>
    <nc r="F85">
      <v>2310.8806599999998</v>
    </nc>
  </rcc>
  <rcc rId="51097" sId="3" numFmtId="4">
    <oc r="F88">
      <v>5582.0713400000004</v>
    </oc>
    <nc r="F88">
      <v>6399.0713400000004</v>
    </nc>
  </rcc>
  <rcc rId="51098" sId="3" numFmtId="4">
    <oc r="F90">
      <v>492.26510000000002</v>
    </oc>
    <nc r="F90">
      <v>652.97793999999999</v>
    </nc>
  </rcc>
  <rcc rId="51099" sId="3" numFmtId="4">
    <oc r="F93">
      <v>347.00441000000001</v>
    </oc>
    <nc r="F93">
      <v>432.85793000000001</v>
    </nc>
  </rcc>
  <rcc rId="51100" sId="3" numFmtId="4">
    <oc r="F94">
      <v>926.67143999999996</v>
    </oc>
    <nc r="F94">
      <v>1232.2650000000001</v>
    </nc>
  </rcc>
  <rcc rId="51101" sId="3" numFmtId="4">
    <oc r="F95">
      <v>40.47</v>
    </oc>
    <nc r="F95">
      <v>44.235900000000001</v>
    </nc>
  </rcc>
  <rcc rId="51102" sId="3" numFmtId="4">
    <oc r="F96">
      <v>33.159999999999997</v>
    </oc>
    <nc r="F96">
      <v>350.505</v>
    </nc>
  </rcc>
  <rcc rId="51103" sId="3" numFmtId="4">
    <oc r="F98">
      <v>33.75</v>
    </oc>
    <nc r="F98">
      <v>113.625</v>
    </nc>
  </rcc>
  <rcc rId="51104" sId="3" numFmtId="4">
    <oc r="F101">
      <v>17305.14861</v>
    </oc>
    <nc r="F101">
      <v>20281.104019999999</v>
    </nc>
  </rcc>
  <rcc rId="51105" sId="3" numFmtId="4">
    <oc r="F104">
      <v>1044.3282999999999</v>
    </oc>
    <nc r="F104">
      <v>1583.0023000000001</v>
    </nc>
  </rcc>
  <rcc rId="51106" sId="3" numFmtId="4">
    <oc r="F106">
      <v>107.97607000000001</v>
    </oc>
    <nc r="F106">
      <v>175.92812000000001</v>
    </nc>
  </rcc>
  <rcc rId="51107" sId="3" numFmtId="4">
    <oc r="F109">
      <v>2315.4412499999999</v>
    </oc>
    <nc r="F109">
      <v>2732.11294</v>
    </nc>
  </rcc>
  <rcc rId="51108" sId="3" numFmtId="4">
    <oc r="F114">
      <v>4991.7820899999997</v>
    </oc>
    <nc r="F114">
      <v>7297.6238400000002</v>
    </nc>
  </rcc>
  <rcc rId="51109" sId="3" numFmtId="4">
    <oc r="F123">
      <v>30418.639999999999</v>
    </oc>
    <nc r="F123">
      <v>41858.209000000003</v>
    </nc>
  </rcc>
  <rcc rId="51110" sId="3" numFmtId="4">
    <oc r="F124">
      <v>127392.62147</v>
    </oc>
    <nc r="F124">
      <v>168667.17858000001</v>
    </nc>
  </rcc>
  <rcc rId="51111" sId="3" numFmtId="4">
    <oc r="F125">
      <v>10354.973470000001</v>
    </oc>
    <nc r="F125">
      <v>10890.072620000001</v>
    </nc>
  </rcc>
  <rcc rId="51112" sId="3" numFmtId="4">
    <oc r="F127">
      <v>24.63</v>
    </oc>
    <nc r="F127">
      <v>2392.5369999999998</v>
    </nc>
  </rcc>
  <rcc rId="51113" sId="3" numFmtId="4">
    <oc r="F128">
      <v>732.34463000000005</v>
    </oc>
    <nc r="F128">
      <v>956.90976000000001</v>
    </nc>
  </rcc>
  <rcc rId="51114" sId="3" numFmtId="4">
    <oc r="F130">
      <v>24129.36807</v>
    </oc>
    <nc r="F130">
      <v>25719.345399999998</v>
    </nc>
  </rcc>
  <rcc rId="51115" sId="3" numFmtId="4">
    <oc r="F131">
      <v>141.09227000000001</v>
    </oc>
    <nc r="F131">
      <v>263.36662000000001</v>
    </nc>
  </rcc>
  <rcc rId="51116" sId="3" numFmtId="4">
    <oc r="F133">
      <v>4.117</v>
    </oc>
    <nc r="F133">
      <v>5.6429499999999999</v>
    </nc>
  </rcc>
  <rcc rId="51117" sId="3" numFmtId="4">
    <oc r="F134">
      <v>3454.67301</v>
    </oc>
    <nc r="F134">
      <v>4103.0345699999998</v>
    </nc>
  </rcc>
  <rcc rId="51118" sId="3" numFmtId="4">
    <oc r="F135">
      <v>28728.112300000001</v>
    </oc>
    <nc r="F135">
      <v>28891.407289999999</v>
    </nc>
  </rcc>
  <rcc rId="51119" sId="3" numFmtId="4">
    <oc r="F136">
      <v>163.47514000000001</v>
    </oc>
    <nc r="F136">
      <v>167.64836</v>
    </nc>
  </rcc>
  <rcc rId="51120" sId="3" numFmtId="4">
    <oc r="F138">
      <v>285.72000000000003</v>
    </oc>
    <nc r="F138">
      <v>363.79199999999997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район!$A$1:$G$150</formula>
    <oldFormula>район!$A$1:$G$150</oldFormula>
  </rdn>
  <rdn rId="0" localSheetId="3" customView="1" name="Z_61528DAC_5C4C_48F4_ADE2_8A724B05A086_.wvu.Rows" hidden="1" oldHidden="1">
    <formula>район!$70:$70,район!$140:$140</formula>
    <oldFormula>район!$70:$70,район!$140:$140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92.xml><?xml version="1.0" encoding="utf-8"?>
<revisions xmlns="http://schemas.openxmlformats.org/spreadsheetml/2006/main" xmlns:r="http://schemas.openxmlformats.org/officeDocument/2006/relationships">
  <rcc rId="54013" sId="3" numFmtId="4">
    <oc r="C171">
      <v>20461.98</v>
    </oc>
    <nc r="C171">
      <v>20761.983</v>
    </nc>
  </rcc>
  <rcc rId="54014" sId="3" numFmtId="4">
    <oc r="D171">
      <v>2407.4160000000002</v>
    </oc>
    <nc r="D171">
      <v>5007.7830000000004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район!$A$1:$G$186</formula>
    <oldFormula>район!$A$1:$G$186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921.xml><?xml version="1.0" encoding="utf-8"?>
<revisions xmlns="http://schemas.openxmlformats.org/spreadsheetml/2006/main" xmlns:r="http://schemas.openxmlformats.org/officeDocument/2006/relationships">
  <rcc rId="53857" sId="3" numFmtId="4">
    <oc r="C144">
      <v>5652.5</v>
    </oc>
    <nc r="C144">
      <v>6356.39</v>
    </nc>
  </rcc>
  <rcc rId="53858" sId="3" numFmtId="4">
    <oc r="D144">
      <v>0</v>
    </oc>
    <nc r="D144">
      <v>54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район!$A$1:$G$186</formula>
    <oldFormula>район!$A$1:$G$186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9211.xml><?xml version="1.0" encoding="utf-8"?>
<revisions xmlns="http://schemas.openxmlformats.org/spreadsheetml/2006/main" xmlns:r="http://schemas.openxmlformats.org/officeDocument/2006/relationships">
  <rcc rId="51270" sId="3" numFmtId="4">
    <nc r="F100">
      <v>0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район!$A$1:$G$150</formula>
    <oldFormula>район!$A$1:$G$150</oldFormula>
  </rdn>
  <rdn rId="0" localSheetId="3" customView="1" name="Z_61528DAC_5C4C_48F4_ADE2_8A724B05A086_.wvu.Rows" hidden="1" oldHidden="1">
    <formula>район!$70:$70,район!$140:$140</formula>
    <oldFormula>район!$70:$70,район!$140:$140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1643" sId="3" ref="A92:XFD92" action="deleteRow">
    <undo index="10" exp="area" ref3D="1" dr="$A$153:$XFD$154" dn="Z_F85EE840_0C31_454A_8951_832C2E9E0600_.wvu.Rows" sId="3"/>
    <undo index="16" exp="area" ref3D="1" dr="$A$153:$XFD$155" dn="Z_B31C8DB7_3E78_4144_A6B5_8DE36DE63F0E_.wvu.Rows" sId="3"/>
    <undo index="12" exp="area" ref3D="1" dr="$A$92:$XFD$92" dn="Z_B31C8DB7_3E78_4144_A6B5_8DE36DE63F0E_.wvu.Rows" sId="3"/>
    <undo index="26" exp="area" ref3D="1" dr="$A$158:$XFD$159" dn="Z_A54C432C_6C68_4B53_A75C_446EB3A61B2B_.wvu.Rows" sId="3"/>
    <undo index="24" exp="area" ref3D="1" dr="$A$153:$XFD$155" dn="Z_A54C432C_6C68_4B53_A75C_446EB3A61B2B_.wvu.Rows" sId="3"/>
    <undo index="20" exp="area" ref3D="1" dr="$A$92:$XFD$92" dn="Z_A54C432C_6C68_4B53_A75C_446EB3A61B2B_.wvu.Rows" sId="3"/>
    <undo index="2" exp="area" ref3D="1" dr="$A$153:$XFD$153" dn="Z_61528DAC_5C4C_48F4_ADE2_8A724B05A086_.wvu.Rows" sId="3"/>
    <undo index="12" exp="area" ref3D="1" dr="$A$153:$XFD$154" dn="Z_5C539BE6_C8E0_453F_AB5E_9E58094195EA_.wvu.Rows" sId="3"/>
    <undo index="18" exp="area" ref3D="1" dr="$A$153:$XFD$155" dn="Z_1A52382B_3765_4E8C_903F_6B8919B7242E_.wvu.Rows" sId="3"/>
    <undo index="14" exp="area" ref3D="1" dr="$A$92:$XFD$92" dn="Z_1A52382B_3765_4E8C_903F_6B8919B7242E_.wvu.Rows" sId="3"/>
    <undo index="38" exp="area" ref3D="1" dr="$A$158:$XFD$159" dn="Z_42584DC0_1D41_4C93_9B38_C388E7B8DAC4_.wvu.Rows" sId="3"/>
    <undo index="36" exp="area" ref3D="1" dr="$A$153:$XFD$155" dn="Z_42584DC0_1D41_4C93_9B38_C388E7B8DAC4_.wvu.Rows" sId="3"/>
    <undo index="34" exp="area" ref3D="1" dr="$A$123:$XFD$123" dn="Z_42584DC0_1D41_4C93_9B38_C388E7B8DAC4_.wvu.Rows" sId="3"/>
    <undo index="30" exp="area" ref3D="1" dr="$A$95:$XFD$95" dn="Z_42584DC0_1D41_4C93_9B38_C388E7B8DAC4_.wvu.Rows" sId="3"/>
    <undo index="28" exp="area" ref3D="1" dr="$A$92:$XFD$92" dn="Z_42584DC0_1D41_4C93_9B38_C388E7B8DAC4_.wvu.Rows" sId="3"/>
    <undo index="0" exp="area" ref3D="1" dr="$A$153:$XFD$154" dn="Z_3DCB9AAA_F09C_4EA6_B992_F93E466D374A_.wvu.Rows" sId="3"/>
    <rfmt sheetId="3" xfDxf="1" s="1" sqref="A92:XFD92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2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3" dxf="1">
      <nc r="A92" t="inlineStr">
        <is>
          <t>0302</t>
        </is>
      </nc>
      <ndxf>
        <font>
          <sz val="16"/>
          <name val="Times New Roman"/>
          <scheme val="none"/>
        </font>
        <numFmt numFmtId="30" formatCode="@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B92" t="inlineStr">
        <is>
          <t>Органы внутренних дел</t>
        </is>
      </nc>
      <ndxf>
        <font>
          <sz val="16"/>
          <name val="Times New Roman"/>
          <scheme val="none"/>
        </font>
        <alignment vertical="top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3" sqref="C92" start="0" length="0">
      <dxf>
        <font>
          <sz val="20"/>
          <name val="Times New Roman"/>
          <scheme val="none"/>
        </font>
        <numFmt numFmtId="167" formatCode="#,##0.0"/>
        <alignment horizontal="right" vertical="center" readingOrder="0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D92" start="0" length="0">
      <dxf>
        <font>
          <sz val="20"/>
          <name val="Times New Roman"/>
          <scheme val="none"/>
        </font>
        <numFmt numFmtId="167" formatCode="#,##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" s="1" dxf="1">
      <nc r="E92">
        <f>SUM(D92/C92*100)</f>
      </nc>
      <ndxf>
        <font>
          <i/>
          <sz val="20"/>
          <color auto="1"/>
          <name val="Times New Roman"/>
          <scheme val="none"/>
        </font>
        <numFmt numFmtId="167" formatCode="#,##0.0"/>
        <alignment horizontal="right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F92" start="0" length="0">
      <dxf>
        <font>
          <sz val="20"/>
          <name val="Times New Roman"/>
          <scheme val="none"/>
        </font>
        <numFmt numFmtId="167" formatCode="#,##0.0"/>
        <alignment horizontal="right" vertical="center" readingOrder="0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" s="1" dxf="1">
      <nc r="G92">
        <f>SUM(D92/F92*100)</f>
      </nc>
      <ndxf>
        <font>
          <i/>
          <sz val="20"/>
          <color auto="1"/>
          <name val="Times New Roman"/>
          <scheme val="none"/>
        </font>
        <numFmt numFmtId="167" formatCode="#,##0.0"/>
        <alignment horizontal="right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1644" sId="3" ref="A111:XFD111" action="insertRow">
    <undo index="10" exp="area" ref3D="1" dr="$A$152:$XFD$153" dn="Z_F85EE840_0C31_454A_8951_832C2E9E0600_.wvu.Rows" sId="3"/>
    <undo index="16" exp="area" ref3D="1" dr="$A$152:$XFD$154" dn="Z_B31C8DB7_3E78_4144_A6B5_8DE36DE63F0E_.wvu.Rows" sId="3"/>
    <undo index="26" exp="area" ref3D="1" dr="$A$157:$XFD$158" dn="Z_A54C432C_6C68_4B53_A75C_446EB3A61B2B_.wvu.Rows" sId="3"/>
    <undo index="24" exp="area" ref3D="1" dr="$A$152:$XFD$154" dn="Z_A54C432C_6C68_4B53_A75C_446EB3A61B2B_.wvu.Rows" sId="3"/>
    <undo index="2" exp="area" ref3D="1" dr="$A$152:$XFD$152" dn="Z_61528DAC_5C4C_48F4_ADE2_8A724B05A086_.wvu.Rows" sId="3"/>
    <undo index="12" exp="area" ref3D="1" dr="$A$152:$XFD$153" dn="Z_5C539BE6_C8E0_453F_AB5E_9E58094195EA_.wvu.Rows" sId="3"/>
    <undo index="18" exp="area" ref3D="1" dr="$A$152:$XFD$154" dn="Z_1A52382B_3765_4E8C_903F_6B8919B7242E_.wvu.Rows" sId="3"/>
    <undo index="38" exp="area" ref3D="1" dr="$A$157:$XFD$158" dn="Z_42584DC0_1D41_4C93_9B38_C388E7B8DAC4_.wvu.Rows" sId="3"/>
    <undo index="36" exp="area" ref3D="1" dr="$A$152:$XFD$154" dn="Z_42584DC0_1D41_4C93_9B38_C388E7B8DAC4_.wvu.Rows" sId="3"/>
    <undo index="34" exp="area" ref3D="1" dr="$A$122:$XFD$122" dn="Z_42584DC0_1D41_4C93_9B38_C388E7B8DAC4_.wvu.Rows" sId="3"/>
    <undo index="0" exp="area" ref3D="1" dr="$A$152:$XFD$153" dn="Z_3DCB9AAA_F09C_4EA6_B992_F93E466D374A_.wvu.Rows" sId="3"/>
  </rrc>
  <rcc rId="51645" sId="3" numFmtId="4">
    <nc r="C111">
      <v>1082</v>
    </nc>
  </rcc>
  <rcc rId="51646" sId="3" numFmtId="4">
    <nc r="D111">
      <v>0</v>
    </nc>
  </rcc>
  <rcc rId="51647" sId="3">
    <oc r="B110" t="inlineStr">
      <is>
        <t>Другие вопросы в области национальной экономики</t>
      </is>
    </oc>
    <nc r="B110" t="inlineStr">
      <is>
        <r>
          <t>Другие вопросы в области национальной экономики</t>
        </r>
        <r>
          <rPr>
            <i/>
            <sz val="16"/>
            <rFont val="Times New Roman"/>
            <family val="1"/>
            <charset val="204"/>
          </rPr>
          <t xml:space="preserve"> в том числе:</t>
        </r>
      </is>
    </nc>
  </rcc>
  <rrc rId="51648" sId="3" ref="A112:XFD112" action="insertRow">
    <undo index="10" exp="area" ref3D="1" dr="$A$153:$XFD$154" dn="Z_F85EE840_0C31_454A_8951_832C2E9E0600_.wvu.Rows" sId="3"/>
    <undo index="16" exp="area" ref3D="1" dr="$A$153:$XFD$155" dn="Z_B31C8DB7_3E78_4144_A6B5_8DE36DE63F0E_.wvu.Rows" sId="3"/>
    <undo index="26" exp="area" ref3D="1" dr="$A$158:$XFD$159" dn="Z_A54C432C_6C68_4B53_A75C_446EB3A61B2B_.wvu.Rows" sId="3"/>
    <undo index="24" exp="area" ref3D="1" dr="$A$153:$XFD$155" dn="Z_A54C432C_6C68_4B53_A75C_446EB3A61B2B_.wvu.Rows" sId="3"/>
    <undo index="2" exp="area" ref3D="1" dr="$A$153:$XFD$153" dn="Z_61528DAC_5C4C_48F4_ADE2_8A724B05A086_.wvu.Rows" sId="3"/>
    <undo index="12" exp="area" ref3D="1" dr="$A$153:$XFD$154" dn="Z_5C539BE6_C8E0_453F_AB5E_9E58094195EA_.wvu.Rows" sId="3"/>
    <undo index="18" exp="area" ref3D="1" dr="$A$153:$XFD$155" dn="Z_1A52382B_3765_4E8C_903F_6B8919B7242E_.wvu.Rows" sId="3"/>
    <undo index="38" exp="area" ref3D="1" dr="$A$158:$XFD$159" dn="Z_42584DC0_1D41_4C93_9B38_C388E7B8DAC4_.wvu.Rows" sId="3"/>
    <undo index="36" exp="area" ref3D="1" dr="$A$153:$XFD$155" dn="Z_42584DC0_1D41_4C93_9B38_C388E7B8DAC4_.wvu.Rows" sId="3"/>
    <undo index="34" exp="area" ref3D="1" dr="$A$123:$XFD$123" dn="Z_42584DC0_1D41_4C93_9B38_C388E7B8DAC4_.wvu.Rows" sId="3"/>
    <undo index="0" exp="area" ref3D="1" dr="$A$153:$XFD$154" dn="Z_3DCB9AAA_F09C_4EA6_B992_F93E466D374A_.wvu.Rows" sId="3"/>
  </rrc>
  <rcc rId="51649" sId="3">
    <nc r="B112" t="inlineStr">
      <is>
        <t>Разработка проектно-сметной документации на объекты капитального строительства, проведение государственной экспертизы проектной документации и достоверности определения сметной стоимости объектов капитального строительства</t>
      </is>
    </nc>
  </rcc>
  <rcc rId="51650" sId="3" numFmtId="4">
    <nc r="C112">
      <v>4669.3999999999996</v>
    </nc>
  </rcc>
  <rcc rId="51651" sId="3" numFmtId="4">
    <nc r="D112">
      <v>0</v>
    </nc>
  </rcc>
  <rcc rId="51652" sId="3">
    <nc r="B111" t="inlineStr">
      <is>
        <t>Управление и распоряжение муниципальным имуществом</t>
      </is>
    </nc>
  </rcc>
  <rrc rId="51653" sId="3" ref="A113:XFD113" action="insertRow">
    <undo index="10" exp="area" ref3D="1" dr="$A$154:$XFD$155" dn="Z_F85EE840_0C31_454A_8951_832C2E9E0600_.wvu.Rows" sId="3"/>
    <undo index="16" exp="area" ref3D="1" dr="$A$154:$XFD$156" dn="Z_B31C8DB7_3E78_4144_A6B5_8DE36DE63F0E_.wvu.Rows" sId="3"/>
    <undo index="26" exp="area" ref3D="1" dr="$A$159:$XFD$160" dn="Z_A54C432C_6C68_4B53_A75C_446EB3A61B2B_.wvu.Rows" sId="3"/>
    <undo index="24" exp="area" ref3D="1" dr="$A$154:$XFD$156" dn="Z_A54C432C_6C68_4B53_A75C_446EB3A61B2B_.wvu.Rows" sId="3"/>
    <undo index="2" exp="area" ref3D="1" dr="$A$154:$XFD$154" dn="Z_61528DAC_5C4C_48F4_ADE2_8A724B05A086_.wvu.Rows" sId="3"/>
    <undo index="12" exp="area" ref3D="1" dr="$A$154:$XFD$155" dn="Z_5C539BE6_C8E0_453F_AB5E_9E58094195EA_.wvu.Rows" sId="3"/>
    <undo index="18" exp="area" ref3D="1" dr="$A$154:$XFD$156" dn="Z_1A52382B_3765_4E8C_903F_6B8919B7242E_.wvu.Rows" sId="3"/>
    <undo index="38" exp="area" ref3D="1" dr="$A$159:$XFD$160" dn="Z_42584DC0_1D41_4C93_9B38_C388E7B8DAC4_.wvu.Rows" sId="3"/>
    <undo index="36" exp="area" ref3D="1" dr="$A$154:$XFD$156" dn="Z_42584DC0_1D41_4C93_9B38_C388E7B8DAC4_.wvu.Rows" sId="3"/>
    <undo index="34" exp="area" ref3D="1" dr="$A$124:$XFD$124" dn="Z_42584DC0_1D41_4C93_9B38_C388E7B8DAC4_.wvu.Rows" sId="3"/>
    <undo index="0" exp="area" ref3D="1" dr="$A$154:$XFD$155" dn="Z_3DCB9AAA_F09C_4EA6_B992_F93E466D374A_.wvu.Rows" sId="3"/>
  </rrc>
  <rcc rId="51654" sId="3">
    <nc r="B113" t="inlineStr">
      <is>
        <t>Разработка генеральных планов муниципальных образований Чувашской Республики</t>
      </is>
    </nc>
  </rcc>
  <rcc rId="51655" sId="3" numFmtId="4">
    <nc r="C113">
      <v>1744.1</v>
    </nc>
  </rcc>
  <rcc rId="51656" sId="3" numFmtId="4">
    <nc r="D113">
      <v>0</v>
    </nc>
  </rcc>
  <rcc rId="51657" sId="3">
    <nc r="E106">
      <f>SUM(D106/C106*100)</f>
    </nc>
  </rcc>
  <rcc rId="51658" sId="3">
    <nc r="E107">
      <f>SUM(D107/C107*100)</f>
    </nc>
  </rcc>
  <rcc rId="51659" sId="3">
    <nc r="E108">
      <f>SUM(D108/C108*100)</f>
    </nc>
  </rcc>
  <rcc rId="51660" sId="3">
    <nc r="E109">
      <f>SUM(D109/C109*100)</f>
    </nc>
  </rcc>
  <rcc rId="51661" sId="3">
    <nc r="E111">
      <f>SUM(D111/C111*100)</f>
    </nc>
  </rcc>
  <rcc rId="51662" sId="3">
    <nc r="E112">
      <f>SUM(D112/C112*100)</f>
    </nc>
  </rcc>
  <rcc rId="51663" sId="3">
    <nc r="E113">
      <f>SUM(D113/C113*100)</f>
    </nc>
  </rcc>
  <rrc rId="51664" sId="3" ref="A114:XFD114" action="insertRow">
    <undo index="10" exp="area" ref3D="1" dr="$A$155:$XFD$156" dn="Z_F85EE840_0C31_454A_8951_832C2E9E0600_.wvu.Rows" sId="3"/>
    <undo index="16" exp="area" ref3D="1" dr="$A$155:$XFD$157" dn="Z_B31C8DB7_3E78_4144_A6B5_8DE36DE63F0E_.wvu.Rows" sId="3"/>
    <undo index="26" exp="area" ref3D="1" dr="$A$160:$XFD$161" dn="Z_A54C432C_6C68_4B53_A75C_446EB3A61B2B_.wvu.Rows" sId="3"/>
    <undo index="24" exp="area" ref3D="1" dr="$A$155:$XFD$157" dn="Z_A54C432C_6C68_4B53_A75C_446EB3A61B2B_.wvu.Rows" sId="3"/>
    <undo index="2" exp="area" ref3D="1" dr="$A$155:$XFD$155" dn="Z_61528DAC_5C4C_48F4_ADE2_8A724B05A086_.wvu.Rows" sId="3"/>
    <undo index="12" exp="area" ref3D="1" dr="$A$155:$XFD$156" dn="Z_5C539BE6_C8E0_453F_AB5E_9E58094195EA_.wvu.Rows" sId="3"/>
    <undo index="18" exp="area" ref3D="1" dr="$A$155:$XFD$157" dn="Z_1A52382B_3765_4E8C_903F_6B8919B7242E_.wvu.Rows" sId="3"/>
    <undo index="38" exp="area" ref3D="1" dr="$A$160:$XFD$161" dn="Z_42584DC0_1D41_4C93_9B38_C388E7B8DAC4_.wvu.Rows" sId="3"/>
    <undo index="36" exp="area" ref3D="1" dr="$A$155:$XFD$157" dn="Z_42584DC0_1D41_4C93_9B38_C388E7B8DAC4_.wvu.Rows" sId="3"/>
    <undo index="34" exp="area" ref3D="1" dr="$A$125:$XFD$125" dn="Z_42584DC0_1D41_4C93_9B38_C388E7B8DAC4_.wvu.Rows" sId="3"/>
    <undo index="0" exp="area" ref3D="1" dr="$A$155:$XFD$156" dn="Z_3DCB9AAA_F09C_4EA6_B992_F93E466D374A_.wvu.Rows" sId="3"/>
  </rrc>
  <rfmt sheetId="3" sqref="B111:B114" start="0" length="2147483647">
    <dxf>
      <font>
        <i/>
      </font>
    </dxf>
  </rfmt>
  <rcc rId="51665" sId="3">
    <nc r="B114" t="inlineStr">
      <is>
        <t xml:space="preserve"> Разработка правил землепользования и застройки муниципальных образований</t>
      </is>
    </nc>
  </rcc>
  <rcc rId="51666" sId="3" numFmtId="4">
    <nc r="C114">
      <v>2436.96</v>
    </nc>
  </rcc>
  <rcc rId="51667" sId="3" numFmtId="4">
    <nc r="D114">
      <v>0</v>
    </nc>
  </rcc>
  <rcc rId="51668" sId="3">
    <nc r="E114">
      <f>SUM(D114/C114*100)</f>
    </nc>
  </rcc>
  <rcc rId="51669" sId="3">
    <oc r="B136" t="inlineStr">
      <is>
        <t>Охрана объектов растительного иживотного мира и среды их обитания</t>
      </is>
    </oc>
    <nc r="B136" t="inlineStr">
      <is>
        <t>Охрана объектов растительного и животного мира и среды их обитания</t>
      </is>
    </nc>
  </rcc>
  <rrc rId="51670" sId="3" ref="A136:XFD136" action="deleteRow">
    <undo index="0" exp="area" dr="F136:F137" r="F135" sId="3"/>
    <undo index="10" exp="area" ref3D="1" dr="$A$156:$XFD$157" dn="Z_F85EE840_0C31_454A_8951_832C2E9E0600_.wvu.Rows" sId="3"/>
    <undo index="16" exp="area" ref3D="1" dr="$A$156:$XFD$158" dn="Z_B31C8DB7_3E78_4144_A6B5_8DE36DE63F0E_.wvu.Rows" sId="3"/>
    <undo index="26" exp="area" ref3D="1" dr="$A$161:$XFD$162" dn="Z_A54C432C_6C68_4B53_A75C_446EB3A61B2B_.wvu.Rows" sId="3"/>
    <undo index="24" exp="area" ref3D="1" dr="$A$156:$XFD$158" dn="Z_A54C432C_6C68_4B53_A75C_446EB3A61B2B_.wvu.Rows" sId="3"/>
    <undo index="2" exp="area" ref3D="1" dr="$A$156:$XFD$156" dn="Z_61528DAC_5C4C_48F4_ADE2_8A724B05A086_.wvu.Rows" sId="3"/>
    <undo index="12" exp="area" ref3D="1" dr="$A$156:$XFD$157" dn="Z_5C539BE6_C8E0_453F_AB5E_9E58094195EA_.wvu.Rows" sId="3"/>
    <undo index="18" exp="area" ref3D="1" dr="$A$156:$XFD$158" dn="Z_1A52382B_3765_4E8C_903F_6B8919B7242E_.wvu.Rows" sId="3"/>
    <undo index="38" exp="area" ref3D="1" dr="$A$161:$XFD$162" dn="Z_42584DC0_1D41_4C93_9B38_C388E7B8DAC4_.wvu.Rows" sId="3"/>
    <undo index="36" exp="area" ref3D="1" dr="$A$156:$XFD$158" dn="Z_42584DC0_1D41_4C93_9B38_C388E7B8DAC4_.wvu.Rows" sId="3"/>
    <undo index="0" exp="area" ref3D="1" dr="$A$156:$XFD$157" dn="Z_3DCB9AAA_F09C_4EA6_B992_F93E466D374A_.wvu.Rows" sId="3"/>
    <rfmt sheetId="3" xfDxf="1" s="1" sqref="A136:XFD136" start="0" length="0">
      <dxf>
        <font>
          <b/>
          <i val="0"/>
          <strike val="0"/>
          <condense val="0"/>
          <extend val="0"/>
          <outline val="0"/>
          <shadow val="0"/>
          <u val="none"/>
          <vertAlign val="baseline"/>
          <sz val="12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3" dxf="1">
      <nc r="A136" t="inlineStr">
        <is>
          <t>0603</t>
        </is>
      </nc>
      <ndxf>
        <font>
          <sz val="16"/>
          <name val="Times New Roman"/>
          <scheme val="none"/>
        </font>
        <numFmt numFmtId="30" formatCode="@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B136" t="inlineStr">
        <is>
          <t>Охрана объектов растительного и животного мира и среды их обитания</t>
        </is>
      </nc>
      <ndxf>
        <font>
          <b val="0"/>
          <sz val="16"/>
          <name val="Times New Roman"/>
          <scheme val="none"/>
        </font>
        <fill>
          <patternFill patternType="solid">
            <bgColor indexed="9"/>
          </patternFill>
        </fill>
        <alignment horizontal="left" vertical="top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3" s="1" sqref="C136" start="0" length="0">
      <dxf>
        <font>
          <sz val="20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D136" start="0" length="0">
      <dxf>
        <font>
          <sz val="20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136" start="0" length="0">
      <dxf>
        <font>
          <b val="0"/>
          <i/>
          <sz val="20"/>
          <color auto="1"/>
          <name val="Times New Roman"/>
          <scheme val="none"/>
        </font>
        <numFmt numFmtId="167" formatCode="#,##0.0"/>
        <alignment horizontal="right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" s="1" dxf="1" numFmtId="4">
      <nc r="F136">
        <v>50</v>
      </nc>
      <ndxf>
        <font>
          <b val="0"/>
          <sz val="20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="1" sqref="G136" start="0" length="0">
      <dxf>
        <font>
          <b val="0"/>
          <i/>
          <sz val="20"/>
          <color auto="1"/>
          <name val="Times New Roman"/>
          <scheme val="none"/>
        </font>
        <numFmt numFmtId="167" formatCode="#,##0.0"/>
        <alignment horizontal="right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51671" sId="3">
    <oc r="G134">
      <f>SUM(D134/F134*100)</f>
    </oc>
    <nc r="G134">
      <f>SUM(D134/F134*100)</f>
    </nc>
  </rcc>
  <rrc rId="51672" sId="3" ref="A155:XFD155" action="deleteRow">
    <undo index="10" exp="area" ref3D="1" dr="$A$155:$XFD$156" dn="Z_F85EE840_0C31_454A_8951_832C2E9E0600_.wvu.Rows" sId="3"/>
    <undo index="16" exp="area" ref3D="1" dr="$A$155:$XFD$157" dn="Z_B31C8DB7_3E78_4144_A6B5_8DE36DE63F0E_.wvu.Rows" sId="3"/>
    <undo index="26" exp="area" ref3D="1" dr="$A$160:$XFD$161" dn="Z_A54C432C_6C68_4B53_A75C_446EB3A61B2B_.wvu.Rows" sId="3"/>
    <undo index="24" exp="area" ref3D="1" dr="$A$155:$XFD$157" dn="Z_A54C432C_6C68_4B53_A75C_446EB3A61B2B_.wvu.Rows" sId="3"/>
    <undo index="2" exp="area" ref3D="1" dr="$A$155:$XFD$155" dn="Z_61528DAC_5C4C_48F4_ADE2_8A724B05A086_.wvu.Rows" sId="3"/>
    <undo index="12" exp="area" ref3D="1" dr="$A$155:$XFD$156" dn="Z_5C539BE6_C8E0_453F_AB5E_9E58094195EA_.wvu.Rows" sId="3"/>
    <undo index="18" exp="area" ref3D="1" dr="$A$155:$XFD$157" dn="Z_1A52382B_3765_4E8C_903F_6B8919B7242E_.wvu.Rows" sId="3"/>
    <undo index="38" exp="area" ref3D="1" dr="$A$160:$XFD$161" dn="Z_42584DC0_1D41_4C93_9B38_C388E7B8DAC4_.wvu.Rows" sId="3"/>
    <undo index="36" exp="area" ref3D="1" dr="$A$155:$XFD$157" dn="Z_42584DC0_1D41_4C93_9B38_C388E7B8DAC4_.wvu.Rows" sId="3"/>
    <undo index="0" exp="area" ref3D="1" dr="$A$155:$XFD$156" dn="Z_3DCB9AAA_F09C_4EA6_B992_F93E466D374A_.wvu.Rows" sId="3"/>
    <rfmt sheetId="3" xfDxf="1" s="1" sqref="A155:XFD155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2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3" dxf="1">
      <nc r="A155" t="inlineStr">
        <is>
          <t>1103</t>
        </is>
      </nc>
      <ndxf>
        <font>
          <sz val="16"/>
          <name val="Times New Roman"/>
          <scheme val="none"/>
        </font>
        <numFmt numFmtId="30" formatCode="@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B155" t="inlineStr">
        <is>
          <t>Спорт высших достижений</t>
        </is>
      </nc>
      <ndxf>
        <font>
          <sz val="16"/>
          <name val="Times New Roman"/>
          <scheme val="none"/>
        </font>
        <alignment vertical="top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3" sqref="C155" start="0" length="0">
      <dxf>
        <font>
          <sz val="20"/>
          <name val="Times New Roman"/>
          <scheme val="none"/>
        </font>
        <numFmt numFmtId="167" formatCode="#,##0.0"/>
        <alignment horizontal="right" vertical="center" readingOrder="0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D155" start="0" length="0">
      <dxf>
        <font>
          <sz val="20"/>
          <name val="Times New Roman"/>
          <scheme val="none"/>
        </font>
        <numFmt numFmtId="167" formatCode="#,##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" s="1" dxf="1">
      <nc r="E155">
        <f>SUM(D155/C155*100)</f>
      </nc>
      <ndxf>
        <font>
          <i/>
          <sz val="20"/>
          <color auto="1"/>
          <name val="Times New Roman"/>
          <scheme val="none"/>
        </font>
        <numFmt numFmtId="167" formatCode="#,##0.0"/>
        <alignment horizontal="right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F155" start="0" length="0">
      <dxf>
        <font>
          <sz val="20"/>
          <name val="Times New Roman"/>
          <scheme val="none"/>
        </font>
        <numFmt numFmtId="167" formatCode="#,##0.0"/>
        <alignment horizontal="right" vertical="center" readingOrder="0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" s="1" dxf="1">
      <nc r="G155">
        <f>SUM(D155/F155*100)</f>
      </nc>
      <ndxf>
        <font>
          <i/>
          <sz val="20"/>
          <color auto="1"/>
          <name val="Times New Roman"/>
          <scheme val="none"/>
        </font>
        <numFmt numFmtId="167" formatCode="#,##0.0"/>
        <alignment horizontal="right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51673" sId="3" numFmtId="4">
    <nc r="F159">
      <v>0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674" sId="3">
    <oc r="B131" t="inlineStr">
      <is>
        <t xml:space="preserve">Реализацияпрограмм формирования современной городской среды </t>
      </is>
    </oc>
    <nc r="B131" t="inlineStr">
      <is>
        <t xml:space="preserve">Реализация программ формирования современной городской среды </t>
      </is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675" sId="3">
    <nc r="E120">
      <f>SUM(D120/C120*100)</f>
    </nc>
  </rcc>
  <rcc rId="51676" sId="3">
    <nc r="E121">
      <f>SUM(D121/C121*100)</f>
    </nc>
  </rcc>
  <rcc rId="51677" sId="3">
    <nc r="E122">
      <f>SUM(D122/C122*100)</f>
    </nc>
  </rcc>
  <rcc rId="51678" sId="3">
    <nc r="E123">
      <f>SUM(D123/C123*100)</f>
    </nc>
  </rcc>
  <rcc rId="51679" sId="3">
    <nc r="E124">
      <f>SUM(D124/C124*100)</f>
    </nc>
  </rcc>
  <rcc rId="51680" sId="3">
    <nc r="E125">
      <f>SUM(D125/C125*100)</f>
    </nc>
  </rcc>
  <rcc rId="51681" sId="3">
    <nc r="E127">
      <f>SUM(D127/C127*100)</f>
    </nc>
  </rcc>
  <rcc rId="51682" sId="3">
    <nc r="E128">
      <f>SUM(D128/C128*100)</f>
    </nc>
  </rcc>
  <rcc rId="51683" sId="3">
    <nc r="E129">
      <f>SUM(D129/C129*100)</f>
    </nc>
  </rcc>
  <rcc rId="51684" sId="3">
    <nc r="E130">
      <f>SUM(D130/C130*100)</f>
    </nc>
  </rcc>
  <rcc rId="51685" sId="3">
    <nc r="E131">
      <f>SUM(D131/C131*100)</f>
    </nc>
  </rcc>
  <rcc rId="51686" sId="3">
    <nc r="E132">
      <f>SUM(D132/C132*100)</f>
    </nc>
  </rcc>
  <rcc rId="51687" sId="3">
    <nc r="E133">
      <f>SUM(D133/C133*100)</f>
    </nc>
  </rcc>
  <rcc rId="51688" sId="3">
    <nc r="G128">
      <f>SUM(D128/F128*100)</f>
    </nc>
  </rcc>
  <rcc rId="51689" sId="3">
    <nc r="G129">
      <f>SUM(D129/F129*100)</f>
    </nc>
  </rcc>
  <rcc rId="51690" sId="3">
    <nc r="G130">
      <f>SUM(D130/F130*100)</f>
    </nc>
  </rcc>
  <rcc rId="51691" sId="3">
    <nc r="G131">
      <f>SUM(D131/F131*100)</f>
    </nc>
  </rcc>
  <rrc rId="51692" sId="3" ref="A151:XFD151" action="insertRow">
    <undo index="10" exp="area" ref3D="1" dr="$A$155:$XFD$155" dn="Z_F85EE840_0C31_454A_8951_832C2E9E0600_.wvu.Rows" sId="3"/>
    <undo index="16" exp="area" ref3D="1" dr="$A$155:$XFD$156" dn="Z_B31C8DB7_3E78_4144_A6B5_8DE36DE63F0E_.wvu.Rows" sId="3"/>
    <undo index="26" exp="area" ref3D="1" dr="$A$159:$XFD$160" dn="Z_A54C432C_6C68_4B53_A75C_446EB3A61B2B_.wvu.Rows" sId="3"/>
    <undo index="24" exp="area" ref3D="1" dr="$A$155:$XFD$156" dn="Z_A54C432C_6C68_4B53_A75C_446EB3A61B2B_.wvu.Rows" sId="3"/>
    <undo index="12" exp="area" ref3D="1" dr="$A$155:$XFD$155" dn="Z_5C539BE6_C8E0_453F_AB5E_9E58094195EA_.wvu.Rows" sId="3"/>
    <undo index="18" exp="area" ref3D="1" dr="$A$155:$XFD$156" dn="Z_1A52382B_3765_4E8C_903F_6B8919B7242E_.wvu.Rows" sId="3"/>
    <undo index="38" exp="area" ref3D="1" dr="$A$159:$XFD$160" dn="Z_42584DC0_1D41_4C93_9B38_C388E7B8DAC4_.wvu.Rows" sId="3"/>
    <undo index="36" exp="area" ref3D="1" dr="$A$155:$XFD$156" dn="Z_42584DC0_1D41_4C93_9B38_C388E7B8DAC4_.wvu.Rows" sId="3"/>
    <undo index="0" exp="area" ref3D="1" dr="$A$155:$XFD$155" dn="Z_3DCB9AAA_F09C_4EA6_B992_F93E466D374A_.wvu.Rows" sId="3"/>
  </rr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1693" sId="3" ref="A151:XFD151" action="insertRow">
    <undo index="10" exp="area" ref3D="1" dr="$A$156:$XFD$156" dn="Z_F85EE840_0C31_454A_8951_832C2E9E0600_.wvu.Rows" sId="3"/>
    <undo index="16" exp="area" ref3D="1" dr="$A$156:$XFD$157" dn="Z_B31C8DB7_3E78_4144_A6B5_8DE36DE63F0E_.wvu.Rows" sId="3"/>
    <undo index="26" exp="area" ref3D="1" dr="$A$160:$XFD$161" dn="Z_A54C432C_6C68_4B53_A75C_446EB3A61B2B_.wvu.Rows" sId="3"/>
    <undo index="24" exp="area" ref3D="1" dr="$A$156:$XFD$157" dn="Z_A54C432C_6C68_4B53_A75C_446EB3A61B2B_.wvu.Rows" sId="3"/>
    <undo index="12" exp="area" ref3D="1" dr="$A$156:$XFD$156" dn="Z_5C539BE6_C8E0_453F_AB5E_9E58094195EA_.wvu.Rows" sId="3"/>
    <undo index="18" exp="area" ref3D="1" dr="$A$156:$XFD$157" dn="Z_1A52382B_3765_4E8C_903F_6B8919B7242E_.wvu.Rows" sId="3"/>
    <undo index="38" exp="area" ref3D="1" dr="$A$160:$XFD$161" dn="Z_42584DC0_1D41_4C93_9B38_C388E7B8DAC4_.wvu.Rows" sId="3"/>
    <undo index="36" exp="area" ref3D="1" dr="$A$156:$XFD$157" dn="Z_42584DC0_1D41_4C93_9B38_C388E7B8DAC4_.wvu.Rows" sId="3"/>
    <undo index="0" exp="area" ref3D="1" dr="$A$156:$XFD$156" dn="Z_3DCB9AAA_F09C_4EA6_B992_F93E466D374A_.wvu.Rows" sId="3"/>
  </rrc>
  <rfmt sheetId="3" xfDxf="1" s="1" sqref="B151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</rfmt>
  <rcc rId="51694" sId="3" numFmtId="4">
    <nc r="C151">
      <v>15819.655000000001</v>
    </nc>
  </rcc>
  <rcc rId="51695" sId="3" numFmtId="4">
    <nc r="D151">
      <v>15576.655000000001</v>
    </nc>
  </rcc>
  <rcc rId="51696" sId="3">
    <nc r="E151">
      <f>SUM(D151/C151*100)</f>
    </nc>
  </rcc>
  <rcc rId="51697" sId="3" xfDxf="1" s="1" dxf="1">
    <nc r="B152" t="inlineStr">
      <is>
    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ndxf>
  </rcc>
  <rcc rId="51698" sId="3">
    <oc r="B150" t="inlineStr">
      <is>
        <t>Охрана семьи и детства</t>
      </is>
    </oc>
    <nc r="B150" t="inlineStr">
      <is>
        <t>Охрана семьи и детства в том числе:</t>
      </is>
    </nc>
  </rcc>
  <rfmt sheetId="3" sqref="B151:B152" start="0" length="2147483647">
    <dxf>
      <font>
        <i/>
      </font>
    </dxf>
  </rfmt>
  <rcc rId="51699" sId="3" numFmtId="4">
    <nc r="C152">
      <v>20461.98</v>
    </nc>
  </rcc>
  <rcc rId="51700" sId="3" numFmtId="4">
    <nc r="D152">
      <v>2407.4160000000002</v>
    </nc>
  </rcc>
  <rcc rId="51701" sId="3">
    <nc r="E152">
      <f>SUM(D152/C152*100)</f>
    </nc>
  </rcc>
  <rcc rId="51702" sId="3">
    <nc r="B151" t="inlineStr">
      <is>
        <t>Обеспечение жильем молодых семей</t>
      </is>
    </nc>
  </rcc>
  <rrc rId="51703" sId="3" ref="A153:XFD153" action="insertRow">
    <undo index="10" exp="area" ref3D="1" dr="$A$157:$XFD$157" dn="Z_F85EE840_0C31_454A_8951_832C2E9E0600_.wvu.Rows" sId="3"/>
    <undo index="16" exp="area" ref3D="1" dr="$A$157:$XFD$158" dn="Z_B31C8DB7_3E78_4144_A6B5_8DE36DE63F0E_.wvu.Rows" sId="3"/>
    <undo index="26" exp="area" ref3D="1" dr="$A$161:$XFD$162" dn="Z_A54C432C_6C68_4B53_A75C_446EB3A61B2B_.wvu.Rows" sId="3"/>
    <undo index="24" exp="area" ref3D="1" dr="$A$157:$XFD$158" dn="Z_A54C432C_6C68_4B53_A75C_446EB3A61B2B_.wvu.Rows" sId="3"/>
    <undo index="12" exp="area" ref3D="1" dr="$A$157:$XFD$157" dn="Z_5C539BE6_C8E0_453F_AB5E_9E58094195EA_.wvu.Rows" sId="3"/>
    <undo index="18" exp="area" ref3D="1" dr="$A$157:$XFD$158" dn="Z_1A52382B_3765_4E8C_903F_6B8919B7242E_.wvu.Rows" sId="3"/>
    <undo index="38" exp="area" ref3D="1" dr="$A$161:$XFD$162" dn="Z_42584DC0_1D41_4C93_9B38_C388E7B8DAC4_.wvu.Rows" sId="3"/>
    <undo index="36" exp="area" ref3D="1" dr="$A$157:$XFD$158" dn="Z_42584DC0_1D41_4C93_9B38_C388E7B8DAC4_.wvu.Rows" sId="3"/>
    <undo index="0" exp="area" ref3D="1" dr="$A$157:$XFD$157" dn="Z_3DCB9AAA_F09C_4EA6_B992_F93E466D374A_.wvu.Rows" sId="3"/>
  </rrc>
  <rcc rId="51704" sId="3">
    <nc r="B153" t="inlineStr">
      <is>
        <t>Обеспечение жилыми помещениями многодетных семей, имеющих пять и более несовершеннолетних детей и состоящих на учете в качестве нуждающихся в жилых помещениях</t>
      </is>
    </nc>
  </rcc>
  <rcc rId="51705" sId="3" numFmtId="4">
    <nc r="C153">
      <v>13653.66</v>
    </nc>
  </rcc>
  <rcc rId="51706" sId="3" numFmtId="4">
    <nc r="D153">
      <v>0</v>
    </nc>
  </rcc>
  <rcc rId="51707" sId="3">
    <nc r="E153">
      <f>SUM(D153/C153*100)</f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708" sId="3">
    <oc r="B152" t="inlineStr">
      <is>
    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</t>
      </is>
    </oc>
    <nc r="B152" t="inlineStr">
      <is>
        <t xml:space="preserve">Обеспечение жилыми помещениями детей-сирот </t>
      </is>
    </nc>
  </rcc>
  <rcc rId="51709" sId="3">
    <oc r="B153" t="inlineStr">
      <is>
        <t>Обеспечение жилыми помещениями многодетных семей, имеющих пять и более несовершеннолетних детей и состоящих на учете в качестве нуждающихся в жилых помещениях</t>
      </is>
    </oc>
    <nc r="B153" t="inlineStr">
      <is>
        <t xml:space="preserve">Обеспечение жилыми помещениями многодетных семей, имеющих пять </t>
      </is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3" customView="1" name="Z_F85EE840_0C31_454A_8951_832C2E9E0600_.wvu.Rows" hidden="1" oldHidden="1">
    <oldFormula>район!#REF!,район!$30:$31,район!$40:$40,район!$44:$44,район!$56:$57,район!$158:$158</oldFormula>
  </rdn>
  <rdn rId="0" localSheetId="6" customView="1" name="Z_F85EE840_0C31_454A_8951_832C2E9E0600_.wvu.Rows" hidden="1" oldHidden="1">
    <oldFormula>Иль!$19:$23,Иль!$35:$35,Иль!#REF!,Иль!$44:$44,Иль!$46:$46,Иль!$50:$50,Иль!$57:$57,Иль!$59:$61,Иль!$67:$68,Иль!$74:$74,Иль!$77:$78,Иль!$80:$80,Иль!$85:$89,Иль!$92:$99,Иль!$142:$142</oldFormula>
  </rdn>
  <rcv guid="{F85EE840-0C31-454A-8951-832C2E9E0600}" action="delete"/>
  <rdn rId="0" localSheetId="1" customView="1" name="Z_F85EE840_0C31_454A_8951_832C2E9E0600_.wvu.PrintArea" hidden="1" oldHidden="1">
    <formula>Консол!$A$1:$H$52</formula>
    <oldFormula>Консол!$A$1:$H$52</oldFormula>
  </rdn>
  <rdn rId="0" localSheetId="1" customView="1" name="Z_F85EE840_0C31_454A_8951_832C2E9E0600_.wvu.Rows" hidden="1" oldHidden="1">
    <formula>Консол!$45:$47</formula>
    <oldFormula>Консол!$45:$47</oldFormula>
  </rdn>
  <rdn rId="0" localSheetId="2" customView="1" name="Z_F85EE840_0C31_454A_8951_832C2E9E0600_.wvu.PrintArea" hidden="1" oldHidden="1">
    <formula>Справка!$A$1:$FE$31</formula>
    <oldFormula>Справка!$A$1:$FE$31</oldFormula>
  </rdn>
  <rdn rId="0" localSheetId="2" customView="1" name="Z_F85EE840_0C31_454A_8951_832C2E9E0600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F85EE840_0C31_454A_8951_832C2E9E0600_.wvu.PrintArea" hidden="1" oldHidden="1">
    <formula>район!$A$1:$G$167</formula>
    <oldFormula>район!$A$1:$G$167</oldFormula>
  </rdn>
  <rdn rId="0" localSheetId="4" customView="1" name="Z_F85EE840_0C31_454A_8951_832C2E9E0600_.wvu.PrintArea" hidden="1" oldHidden="1">
    <formula>Але!$A$1:$F$97</formula>
    <oldFormula>Але!$A$1:$F$97</oldFormula>
  </rdn>
  <rdn rId="0" localSheetId="4" customView="1" name="Z_F85EE840_0C31_454A_8951_832C2E9E0600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F85EE840_0C31_454A_8951_832C2E9E0600_.wvu.PrintArea" hidden="1" oldHidden="1">
    <formula>Сун!$A$1:$F$105</formula>
    <oldFormula>Сун!$A$1:$F$105</oldFormula>
  </rdn>
  <rdn rId="0" localSheetId="5" customView="1" name="Z_F85EE840_0C31_454A_8951_832C2E9E0600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F85EE840_0C31_454A_8951_832C2E9E0600_.wvu.PrintArea" hidden="1" oldHidden="1">
    <formula>Иль!$A$1:$F$103</formula>
    <oldFormula>Иль!$A$1:$F$103</oldFormula>
  </rdn>
  <rdn rId="0" localSheetId="7" customView="1" name="Z_F85EE840_0C31_454A_8951_832C2E9E0600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F85EE840_0C31_454A_8951_832C2E9E0600_.wvu.PrintArea" hidden="1" oldHidden="1">
    <formula>Мор!$A$1:$F$101</formula>
    <oldFormula>Мор!$A$1:$F$101</oldFormula>
  </rdn>
  <rdn rId="0" localSheetId="8" customView="1" name="Z_F85EE840_0C31_454A_8951_832C2E9E0600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F85EE840_0C31_454A_8951_832C2E9E0600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F85EE840_0C31_454A_8951_832C2E9E0600_.wvu.Rows" hidden="1" oldHidden="1">
    <formula>Ори!$19:$24,Ори!$45:$45,Ори!$49:$51,Ори!$58:$58,Ори!$60:$61,Ори!$68:$69,Ори!$79:$79,Ори!$82:$82,Ори!$85:$89,Ори!$92:$99,Ори!$143:$143</formula>
    <oldFormula>Ори!$19:$24,Ори!$45:$45,Ори!$49:$51,Ори!$58:$58,Ори!$60:$61,Ори!$68:$69,Ори!$79:$79,Ори!$82:$82,Ори!$85:$89,Ори!$92:$99,Ори!$143:$143</oldFormula>
  </rdn>
  <rdn rId="0" localSheetId="11" customView="1" name="Z_F85EE840_0C31_454A_8951_832C2E9E0600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F85EE840_0C31_454A_8951_832C2E9E0600_.wvu.PrintArea" hidden="1" oldHidden="1">
    <formula>Тор!$A$1:$F$101</formula>
    <oldFormula>Тор!$A$1:$F$101</oldFormula>
  </rdn>
  <rdn rId="0" localSheetId="12" customView="1" name="Z_F85EE840_0C31_454A_8951_832C2E9E0600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F85EE840_0C31_454A_8951_832C2E9E0600_.wvu.Rows" hidden="1" oldHidden="1">
    <formula>Хор!$20:$22,Хор!$26:$31,Хор!$39:$39,Хор!$45:$47,Хор!$54:$54,Хор!$56:$57,Хор!$64:$65,Хор!$70:$71,Хор!$75:$75,Хор!$80:$84,Хор!$87:$94,Хор!$141:$141</formula>
    <oldFormula>Хор!$20:$22,Хор!$26:$31,Хор!$39:$39,Хор!$45:$47,Хор!$54:$54,Хор!$56:$57,Хор!$64:$65,Хор!$70:$71,Хор!$75:$75,Хор!$80:$84,Хор!$87:$94,Хор!$141:$141</oldFormula>
  </rdn>
  <rdn rId="0" localSheetId="14" customView="1" name="Z_F85EE840_0C31_454A_8951_832C2E9E0600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F85EE840_0C31_454A_8951_832C2E9E0600_.wvu.Rows" hidden="1" oldHidden="1">
    <formula>Шать!$19:$25,Шать!$35:$36,Шать!$38:$38,Шать!$47:$49,Шать!$57:$57,Шать!$59:$60,Шать!$67:$68,Шать!$74:$74,Шать!$78:$78,Шать!$84:$86,Шать!$90:$97,Шать!$142:$142</formula>
    <oldFormula>Шать!$19:$25,Шать!$35:$36,Шать!$38:$38,Шать!$47:$49,Шать!$57:$57,Шать!$59:$60,Шать!$67:$68,Шать!$74:$74,Шать!$78:$78,Шать!$84:$86,Шать!$90:$97,Шать!$142:$142</oldFormula>
  </rdn>
  <rdn rId="0" localSheetId="16" customView="1" name="Z_F85EE840_0C31_454A_8951_832C2E9E0600_.wvu.PrintArea" hidden="1" oldHidden="1">
    <formula>Юнг!$A$1:$F$100</formula>
    <oldFormula>Юнг!$A$1:$F$100</oldFormula>
  </rdn>
  <rdn rId="0" localSheetId="16" customView="1" name="Z_F85EE840_0C31_454A_8951_832C2E9E0600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F85EE840_0C31_454A_8951_832C2E9E0600_.wvu.Rows" hidden="1" oldHidden="1">
    <formula>Юсь!$19:$24,Юсь!$38:$38,Юсь!$45:$50,Юсь!$59:$59,Юсь!$61:$62,Юсь!$69:$70,Юсь!$75:$76,Юсь!$85:$89,Юсь!$92:$99,Юсь!$143:$143</formula>
    <oldFormula>Юсь!$19:$24,Юсь!$38:$38,Юсь!$45:$50,Юсь!$59:$59,Юсь!$61:$62,Юсь!$69:$70,Юсь!$75:$76,Юсь!$85:$89,Юсь!$92:$99,Юсь!$143:$143</oldFormula>
  </rdn>
  <rdn rId="0" localSheetId="18" customView="1" name="Z_F85EE840_0C31_454A_8951_832C2E9E0600_.wvu.PrintArea" hidden="1" oldHidden="1">
    <formula>Яра!$A$1:$F$102</formula>
    <oldFormula>Яра!$A$1:$F$102</oldFormula>
  </rdn>
  <rdn rId="0" localSheetId="18" customView="1" name="Z_F85EE840_0C31_454A_8951_832C2E9E0600_.wvu.Rows" hidden="1" oldHidden="1">
    <formula>Яра!$19:$24,Яра!$28:$29,Яра!$33:$33,Яра!$36:$36,Яра!$38:$38,Яра!$43:$43,Яра!$48:$49,Яра!$51:$51,Яра!$58:$58,Яра!$60:$61,Яра!$68:$69,Яра!$75:$75,Яра!$79:$79,Яра!$84:$88,Яра!$91:$98,Яра!$143:$143</formula>
    <oldFormula>Яра!$19:$24,Яра!$28:$29,Яра!$33:$33,Яра!$36:$36,Яра!$38:$38,Яра!$43:$43,Яра!$48:$49,Яра!$51:$51,Яра!$58:$58,Яра!$60:$61,Яра!$68:$69,Яра!$75:$75,Яра!$79:$79,Яра!$84:$88,Яра!$91:$98,Яра!$143:$143</oldFormula>
  </rdn>
  <rdn rId="0" localSheetId="19" customView="1" name="Z_F85EE840_0C31_454A_8951_832C2E9E0600_.wvu.Rows" hidden="1" oldHidden="1">
    <formula>Ярос!$19:$24,Ярос!$28:$28,Ярос!$41:$41,Ярос!$44:$44,Ярос!$47:$48,Ярос!$55:$55,Ярос!$57:$58,Ярос!$65:$66,Ярос!$76:$76,Ярос!$83:$85,Ярос!$88:$95</formula>
    <oldFormula>Ярос!$19:$24,Ярос!$28:$28,Ярос!$41:$41,Ярос!$44:$44,Ярос!$47:$48,Ярос!$55:$55,Ярос!$57:$58,Ярос!$65:$66,Ярос!$76:$76,Ярос!$83:$85,Ярос!$88:$95</oldFormula>
  </rdn>
  <rdn rId="0" localSheetId="20" customView="1" name="Z_F85EE840_0C31_454A_8951_832C2E9E0600_.wvu.Rows" hidden="1" oldHidden="1">
    <formula>Лист1!$82:$84</formula>
    <oldFormula>Лист1!$82:$84</oldFormula>
  </rdn>
  <rcv guid="{F85EE840-0C31-454A-8951-832C2E9E0600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is rId="51770" sheetId="24" name="[Анализ исполнения бюджета Моргаушского  округа на 01.06.2023.xlsx]Лист5" sheetPosition="3"/>
  <rcv guid="{F85EE840-0C31-454A-8951-832C2E9E0600}" action="delete"/>
  <rdn rId="0" localSheetId="1" customView="1" name="Z_F85EE840_0C31_454A_8951_832C2E9E0600_.wvu.PrintArea" hidden="1" oldHidden="1">
    <formula>Консол!$A$1:$H$52</formula>
    <oldFormula>Консол!$A$1:$H$52</oldFormula>
  </rdn>
  <rdn rId="0" localSheetId="1" customView="1" name="Z_F85EE840_0C31_454A_8951_832C2E9E0600_.wvu.Rows" hidden="1" oldHidden="1">
    <formula>Консол!$45:$47</formula>
    <oldFormula>Консол!$45:$47</oldFormula>
  </rdn>
  <rdn rId="0" localSheetId="2" customView="1" name="Z_F85EE840_0C31_454A_8951_832C2E9E0600_.wvu.PrintArea" hidden="1" oldHidden="1">
    <formula>Справка!$A$1:$FE$31</formula>
    <oldFormula>Справка!$A$1:$FE$31</oldFormula>
  </rdn>
  <rdn rId="0" localSheetId="2" customView="1" name="Z_F85EE840_0C31_454A_8951_832C2E9E0600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F85EE840_0C31_454A_8951_832C2E9E0600_.wvu.PrintArea" hidden="1" oldHidden="1">
    <formula>район!$A$1:$G$167</formula>
    <oldFormula>район!$A$1:$G$167</oldFormula>
  </rdn>
  <rdn rId="0" localSheetId="4" customView="1" name="Z_F85EE840_0C31_454A_8951_832C2E9E0600_.wvu.PrintArea" hidden="1" oldHidden="1">
    <formula>Але!$A$1:$F$97</formula>
    <oldFormula>Але!$A$1:$F$97</oldFormula>
  </rdn>
  <rdn rId="0" localSheetId="4" customView="1" name="Z_F85EE840_0C31_454A_8951_832C2E9E0600_.wvu.Rows" hidden="1" oldHidden="1">
    <formula>Але!$19:$24,Але!$28:$28,Але!$36:$36,Але!$40:$40,Але!$55:$56,Але!$63:$64,Але!$69:$70,Але!$74:$74,Але!$79:$82,Але!$86:$93,Але!$142:$142</formula>
    <oldFormula>Але!$19:$24,Але!$28:$28,Але!$36:$36,Але!$40:$40,Але!$55:$56,Але!$63:$64,Але!$69:$70,Але!$74:$74,Але!$79:$82,Але!$86:$93,Але!$142:$142</oldFormula>
  </rdn>
  <rdn rId="0" localSheetId="5" customView="1" name="Z_F85EE840_0C31_454A_8951_832C2E9E0600_.wvu.PrintArea" hidden="1" oldHidden="1">
    <formula>Сун!$A$1:$F$105</formula>
    <oldFormula>Сун!$A$1:$F$105</oldFormula>
  </rdn>
  <rdn rId="0" localSheetId="5" customView="1" name="Z_F85EE840_0C31_454A_8951_832C2E9E0600_.wvu.Rows" hidden="1" oldHidden="1">
    <formula>Сун!$19:$24,Сун!$44:$44,Сун!$46:$46,Сун!$50:$52,Сун!$59:$59,Сун!$61:$62,Сун!$69:$70,Сун!$76:$76,Сун!$80:$80,Сун!$83:$83,Сун!$86:$86,Сун!$88:$90,Сун!$94:$101,Сун!$143:$143</formula>
    <oldFormula>Сун!$19:$24,Сун!$44:$44,Сун!$46:$46,Сун!$50:$52,Сун!$59:$59,Сун!$61:$62,Сун!$69:$70,Сун!$76:$76,Сун!$80:$80,Сун!$83:$83,Сун!$86:$86,Сун!$88:$90,Сун!$94:$101,Сун!$143:$143</oldFormula>
  </rdn>
  <rdn rId="0" localSheetId="6" customView="1" name="Z_F85EE840_0C31_454A_8951_832C2E9E0600_.wvu.PrintArea" hidden="1" oldHidden="1">
    <formula>Иль!$A$1:$F$103</formula>
    <oldFormula>Иль!$A$1:$F$103</oldFormula>
  </rdn>
  <rdn rId="0" localSheetId="7" customView="1" name="Z_F85EE840_0C31_454A_8951_832C2E9E0600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F85EE840_0C31_454A_8951_832C2E9E0600_.wvu.PrintArea" hidden="1" oldHidden="1">
    <formula>Мор!$A$1:$F$101</formula>
    <oldFormula>Мор!$A$1:$F$101</oldFormula>
  </rdn>
  <rdn rId="0" localSheetId="8" customView="1" name="Z_F85EE840_0C31_454A_8951_832C2E9E0600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F85EE840_0C31_454A_8951_832C2E9E0600_.wvu.Rows" hidden="1" oldHidden="1">
    <formula>Мос!$19:$24,Мос!$42:$42,Мос!$44:$44,Мос!$48:$48,Мос!$50:$50,Мос!$58:$58,Мос!$60:$61,Мос!$68:$69,Мос!$74:$75,Мос!$82:$82,Мос!$85:$92,Мос!$95:$102,Мос!$143:$143</formula>
    <oldFormula>Мос!$19:$24,Мос!$42:$42,Мос!$44:$44,Мос!$48:$48,Мос!$50:$50,Мос!$58:$58,Мос!$60:$61,Мос!$68:$69,Мос!$74:$75,Мос!$82:$82,Мос!$85:$92,Мос!$95:$102,Мос!$143:$143</oldFormula>
  </rdn>
  <rdn rId="0" localSheetId="10" customView="1" name="Z_F85EE840_0C31_454A_8951_832C2E9E0600_.wvu.Rows" hidden="1" oldHidden="1">
    <formula>Ори!$19:$24,Ори!$45:$45,Ори!$49:$51,Ори!$58:$58,Ори!$60:$61,Ори!$68:$69,Ори!$79:$79,Ори!$82:$82,Ори!$85:$89,Ори!$92:$99,Ори!$143:$143</formula>
    <oldFormula>Ори!$19:$24,Ори!$45:$45,Ори!$49:$51,Ори!$58:$58,Ори!$60:$61,Ори!$68:$69,Ори!$79:$79,Ори!$82:$82,Ори!$85:$89,Ори!$92:$99,Ори!$143:$143</oldFormula>
  </rdn>
  <rdn rId="0" localSheetId="11" customView="1" name="Z_F85EE840_0C31_454A_8951_832C2E9E0600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F85EE840_0C31_454A_8951_832C2E9E0600_.wvu.PrintArea" hidden="1" oldHidden="1">
    <formula>Тор!$A$1:$F$101</formula>
    <oldFormula>Тор!$A$1:$F$101</oldFormula>
  </rdn>
  <rdn rId="0" localSheetId="12" customView="1" name="Z_F85EE840_0C31_454A_8951_832C2E9E0600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F85EE840_0C31_454A_8951_832C2E9E0600_.wvu.Rows" hidden="1" oldHidden="1">
    <formula>Хор!$20:$22,Хор!$26:$31,Хор!$39:$39,Хор!$45:$47,Хор!$54:$54,Хор!$56:$57,Хор!$64:$65,Хор!$70:$71,Хор!$75:$75,Хор!$80:$84,Хор!$87:$94,Хор!$141:$141</formula>
    <oldFormula>Хор!$20:$22,Хор!$26:$31,Хор!$39:$39,Хор!$45:$47,Хор!$54:$54,Хор!$56:$57,Хор!$64:$65,Хор!$70:$71,Хор!$75:$75,Хор!$80:$84,Хор!$87:$94,Хор!$141:$141</oldFormula>
  </rdn>
  <rdn rId="0" localSheetId="14" customView="1" name="Z_F85EE840_0C31_454A_8951_832C2E9E0600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F85EE840_0C31_454A_8951_832C2E9E0600_.wvu.Rows" hidden="1" oldHidden="1">
    <formula>Шать!$19:$25,Шать!$35:$36,Шать!$38:$38,Шать!$47:$49,Шать!$57:$57,Шать!$59:$60,Шать!$67:$68,Шать!$74:$74,Шать!$78:$78,Шать!$84:$86,Шать!$90:$97,Шать!$142:$142</formula>
    <oldFormula>Шать!$19:$25,Шать!$35:$36,Шать!$38:$38,Шать!$47:$49,Шать!$57:$57,Шать!$59:$60,Шать!$67:$68,Шать!$74:$74,Шать!$78:$78,Шать!$84:$86,Шать!$90:$97,Шать!$142:$142</oldFormula>
  </rdn>
  <rdn rId="0" localSheetId="16" customView="1" name="Z_F85EE840_0C31_454A_8951_832C2E9E0600_.wvu.PrintArea" hidden="1" oldHidden="1">
    <formula>Юнг!$A$1:$F$100</formula>
    <oldFormula>Юнг!$A$1:$F$100</oldFormula>
  </rdn>
  <rdn rId="0" localSheetId="16" customView="1" name="Z_F85EE840_0C31_454A_8951_832C2E9E0600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F85EE840_0C31_454A_8951_832C2E9E0600_.wvu.Rows" hidden="1" oldHidden="1">
    <formula>Юсь!$19:$24,Юсь!$38:$38,Юсь!$45:$50,Юсь!$59:$59,Юсь!$61:$62,Юсь!$69:$70,Юсь!$75:$76,Юсь!$85:$89,Юсь!$92:$99,Юсь!$143:$143</formula>
    <oldFormula>Юсь!$19:$24,Юсь!$38:$38,Юсь!$45:$50,Юсь!$59:$59,Юсь!$61:$62,Юсь!$69:$70,Юсь!$75:$76,Юсь!$85:$89,Юсь!$92:$99,Юсь!$143:$143</oldFormula>
  </rdn>
  <rdn rId="0" localSheetId="18" customView="1" name="Z_F85EE840_0C31_454A_8951_832C2E9E0600_.wvu.PrintArea" hidden="1" oldHidden="1">
    <formula>Яра!$A$1:$F$102</formula>
    <oldFormula>Яра!$A$1:$F$102</oldFormula>
  </rdn>
  <rdn rId="0" localSheetId="18" customView="1" name="Z_F85EE840_0C31_454A_8951_832C2E9E0600_.wvu.Rows" hidden="1" oldHidden="1">
    <formula>Яра!$19:$24,Яра!$28:$29,Яра!$33:$33,Яра!$36:$36,Яра!$38:$38,Яра!$43:$43,Яра!$48:$49,Яра!$51:$51,Яра!$58:$58,Яра!$60:$61,Яра!$68:$69,Яра!$75:$75,Яра!$79:$79,Яра!$84:$88,Яра!$91:$98,Яра!$143:$143</formula>
    <oldFormula>Яра!$19:$24,Яра!$28:$29,Яра!$33:$33,Яра!$36:$36,Яра!$38:$38,Яра!$43:$43,Яра!$48:$49,Яра!$51:$51,Яра!$58:$58,Яра!$60:$61,Яра!$68:$69,Яра!$75:$75,Яра!$79:$79,Яра!$84:$88,Яра!$91:$98,Яра!$143:$143</oldFormula>
  </rdn>
  <rdn rId="0" localSheetId="19" customView="1" name="Z_F85EE840_0C31_454A_8951_832C2E9E0600_.wvu.Rows" hidden="1" oldHidden="1">
    <formula>Ярос!$19:$24,Ярос!$28:$28,Ярос!$41:$41,Ярос!$44:$44,Ярос!$47:$48,Ярос!$55:$55,Ярос!$57:$58,Ярос!$65:$66,Ярос!$76:$76,Ярос!$83:$85,Ярос!$88:$95</formula>
    <oldFormula>Ярос!$19:$24,Ярос!$28:$28,Ярос!$41:$41,Ярос!$44:$44,Ярос!$47:$48,Ярос!$55:$55,Ярос!$57:$58,Ярос!$65:$66,Ярос!$76:$76,Ярос!$83:$85,Ярос!$88:$95</oldFormula>
  </rdn>
  <rdn rId="0" localSheetId="20" customView="1" name="Z_F85EE840_0C31_454A_8951_832C2E9E0600_.wvu.Rows" hidden="1" oldHidden="1">
    <formula>Лист1!$82:$84</formula>
    <oldFormula>Лист1!$82:$84</oldFormula>
  </rdn>
  <rcv guid="{F85EE840-0C31-454A-8951-832C2E9E0600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044" sId="3">
    <nc r="B3">
      <v>15745.9</v>
    </nc>
  </rcc>
  <rcc rId="54045" sId="3">
    <oc r="B4" t="inlineStr">
      <is>
        <t>ДОХОДЫ</t>
      </is>
    </oc>
    <nc r="B4">
      <v>22592.799999999999</v>
    </nc>
  </rcc>
  <rdn rId="0" localSheetId="1" customView="1" name="Z_F1E84C44_1ACD_474A_BDE0_C7088DB6C590_.wvu.PrintArea" hidden="1" oldHidden="1">
    <formula>Консол!$A$1:$H$52</formula>
  </rdn>
  <rdn rId="0" localSheetId="1" customView="1" name="Z_F1E84C44_1ACD_474A_BDE0_C7088DB6C590_.wvu.Rows" hidden="1" oldHidden="1">
    <formula>Консол!$45:$47</formula>
  </rdn>
  <rdn rId="0" localSheetId="2" customView="1" name="Z_F1E84C44_1ACD_474A_BDE0_C7088DB6C590_.wvu.PrintArea" hidden="1" oldHidden="1">
    <formula>Справка!$A$1:$FE$31</formula>
  </rdn>
  <rdn rId="0" localSheetId="2" customView="1" name="Z_F1E84C44_1ACD_474A_BDE0_C7088DB6C590_.wvu.Cols" hidden="1" oldHidden="1">
    <formula>Справка!$BB:$BD,Справка!$BH:$BJ,Справка!$BN:$BP,Справка!$BR:$BS,Справка!$BZ:$CE,Справка!$DD:$DL</formula>
  </rdn>
  <rdn rId="0" localSheetId="3" customView="1" name="Z_F1E84C44_1ACD_474A_BDE0_C7088DB6C590_.wvu.PrintArea" hidden="1" oldHidden="1">
    <formula>район!$A$1:$G$186</formula>
  </rdn>
  <rdn rId="0" localSheetId="4" customView="1" name="Z_F1E84C44_1ACD_474A_BDE0_C7088DB6C590_.wvu.PrintArea" hidden="1" oldHidden="1">
    <formula>Але!$A$1:$F$97</formula>
  </rdn>
  <rdn rId="0" localSheetId="4" customView="1" name="Z_F1E84C44_1ACD_474A_BDE0_C7088DB6C590_.wvu.Rows" hidden="1" oldHidden="1">
    <formula>Але!$19:$24,Але!$28:$28,Але!$40:$40,Але!$55:$56,Але!$63:$64,Але!$69:$70,Але!$74:$74,Але!$79:$82,Але!$86:$93,Але!$142:$142</formula>
  </rdn>
  <rdn rId="0" localSheetId="5" customView="1" name="Z_F1E84C44_1ACD_474A_BDE0_C7088DB6C590_.wvu.PrintArea" hidden="1" oldHidden="1">
    <formula>Сун!$A$1:$F$105</formula>
  </rdn>
  <rdn rId="0" localSheetId="5" customView="1" name="Z_F1E84C44_1ACD_474A_BDE0_C7088DB6C590_.wvu.Rows" hidden="1" oldHidden="1">
    <formula>Сун!$19:$24,Сун!$44:$44,Сун!$46:$46,Сун!$50:$52,Сун!$59:$59,Сун!$61:$62,Сун!$69:$70,Сун!$80:$80,Сун!$83:$83,Сун!$86:$86,Сун!$88:$90,Сун!$94:$101,Сун!$143:$143</formula>
  </rdn>
  <rdn rId="0" localSheetId="6" customView="1" name="Z_F1E84C44_1ACD_474A_BDE0_C7088DB6C590_.wvu.PrintArea" hidden="1" oldHidden="1">
    <formula>Иль!$A$1:$F$103</formula>
  </rdn>
  <rdn rId="0" localSheetId="6" customView="1" name="Z_F1E84C44_1ACD_474A_BDE0_C7088DB6C590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</rdn>
  <rdn rId="0" localSheetId="7" customView="1" name="Z_F1E84C44_1ACD_474A_BDE0_C7088DB6C590_.wvu.Rows" hidden="1" oldHidden="1">
    <formula>Кад!$19:$24,Кад!$31:$33,Кад!$38:$38,Кад!$42:$42,Кад!$44:$44,Кад!$48:$48,Кад!$56:$56,Кад!$58:$60,Кад!$66:$67,Кад!$72:$72,Кад!$77:$77,Кад!$82:$86,Кад!$89:$96,Кад!$142:$142</formula>
  </rdn>
  <rdn rId="0" localSheetId="8" customView="1" name="Z_F1E84C44_1ACD_474A_BDE0_C7088DB6C590_.wvu.PrintArea" hidden="1" oldHidden="1">
    <formula>Мор!$A$1:$F$101</formula>
  </rdn>
  <rdn rId="0" localSheetId="8" customView="1" name="Z_F1E84C44_1ACD_474A_BDE0_C7088DB6C590_.wvu.Rows" hidden="1" oldHidden="1">
    <formula>Мор!$17:$24,Мор!$27:$27,Мор!$44:$44,Мор!$47:$47,Мор!$57:$57,Мор!$59:$61,Мор!$64:$65,Мор!$67:$68,Мор!$78:$78,Мор!$83:$88,Мор!$91:$97,Мор!$142:$142</formula>
  </rdn>
  <rdn rId="0" localSheetId="9" customView="1" name="Z_F1E84C44_1ACD_474A_BDE0_C7088DB6C590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</rdn>
  <rdn rId="0" localSheetId="10" customView="1" name="Z_F1E84C44_1ACD_474A_BDE0_C7088DB6C590_.wvu.Rows" hidden="1" oldHidden="1">
    <formula>Ори!$19:$24,Ори!$43:$43,Ори!$45:$45,Ори!$49:$51,Ори!$58:$58,Ори!$60:$61,Ори!$68:$69,Ори!$75:$75,Ори!$79:$79,Ори!$82:$82,Ори!$85:$89,Ори!$92:$99,Ори!$143:$143</formula>
  </rdn>
  <rdn rId="0" localSheetId="11" customView="1" name="Z_F1E84C44_1ACD_474A_BDE0_C7088DB6C590_.wvu.Rows" hidden="1" oldHidden="1">
    <formula>Сят!$19:$24,Сят!$38:$38,Сят!$45:$47,Сят!$57:$57,Сят!$59:$60,Сят!$67:$68,Сят!$78:$78,Сят!$83:$87,Сят!$90:$97,Сят!$143:$143</formula>
  </rdn>
  <rdn rId="0" localSheetId="12" customView="1" name="Z_F1E84C44_1ACD_474A_BDE0_C7088DB6C590_.wvu.PrintArea" hidden="1" oldHidden="1">
    <formula>Тор!$A$1:$F$101</formula>
  </rdn>
  <rdn rId="0" localSheetId="12" customView="1" name="Z_F1E84C44_1ACD_474A_BDE0_C7088DB6C590_.wvu.Rows" hidden="1" oldHidden="1">
    <formula>Тор!$19:$24,Тор!$39:$39,Тор!$43:$43,Тор!$47:$47,Тор!$49:$49,Тор!$57:$57,Тор!$59:$60,Тор!$67:$68,Тор!$73:$73,Тор!$75:$75,Тор!$79:$79,Тор!$87:$95,Тор!$142:$142</formula>
  </rdn>
  <rdn rId="0" localSheetId="13" customView="1" name="Z_F1E84C44_1ACD_474A_BDE0_C7088DB6C590_.wvu.Rows" hidden="1" oldHidden="1">
    <formula>Хор!$20:$22,Хор!$26:$26,Хор!$39:$39,Хор!$45:$47,Хор!$54:$54,Хор!$56:$57,Хор!$64:$65,Хор!$70:$71,Хор!$75:$75,Хор!$80:$84,Хор!$87:$94,Хор!$141:$141</formula>
  </rdn>
  <rdn rId="0" localSheetId="14" customView="1" name="Z_F1E84C44_1ACD_474A_BDE0_C7088DB6C590_.wvu.Rows" hidden="1" oldHidden="1">
    <formula>Чум!$19:$19,Чум!$21:$21,Чум!$24:$24,Чум!$43:$43,Чум!$47:$49,Чум!$57:$57,Чум!$59:$60,Чум!$67:$68,Чум!$78:$78,Чум!$83:$87,Чум!$90:$97,Чум!$142:$142</formula>
  </rdn>
  <rdn rId="0" localSheetId="15" customView="1" name="Z_F1E84C44_1ACD_474A_BDE0_C7088DB6C590_.wvu.Rows" hidden="1" oldHidden="1">
    <formula>Шать!$19:$25,Шать!$35:$36,Шать!$47:$49,Шать!$57:$57,Шать!$59:$60,Шать!$67:$68,Шать!$74:$74,Шать!$78:$78,Шать!$84:$86,Шать!$90:$97,Шать!$142:$142</formula>
  </rdn>
  <rdn rId="0" localSheetId="16" customView="1" name="Z_F1E84C44_1ACD_474A_BDE0_C7088DB6C590_.wvu.PrintArea" hidden="1" oldHidden="1">
    <formula>Юнг!$A$1:$F$100</formula>
  </rdn>
  <rdn rId="0" localSheetId="16" customView="1" name="Z_F1E84C44_1ACD_474A_BDE0_C7088DB6C590_.wvu.Rows" hidden="1" oldHidden="1">
    <formula>Юнг!$19:$24,Юнг!$38:$38,Юнг!$42:$42,Юнг!$46:$46,Юнг!$56:$56,Юнг!$58:$59,Юнг!$66:$67,Юнг!$77:$77,Юнг!$82:$86,Юнг!$89:$96,Юнг!$142:$142</formula>
  </rdn>
  <rdn rId="0" localSheetId="17" customView="1" name="Z_F1E84C44_1ACD_474A_BDE0_C7088DB6C590_.wvu.Rows" hidden="1" oldHidden="1">
    <formula>Юсь!$19:$24,Юсь!$45:$50,Юсь!$59:$59,Юсь!$61:$62,Юсь!$69:$70,Юсь!$85:$89,Юсь!$92:$99,Юсь!$143:$143</formula>
  </rdn>
  <rdn rId="0" localSheetId="18" customView="1" name="Z_F1E84C44_1ACD_474A_BDE0_C7088DB6C590_.wvu.PrintArea" hidden="1" oldHidden="1">
    <formula>Яра!$A$1:$F$102</formula>
  </rdn>
  <rdn rId="0" localSheetId="18" customView="1" name="Z_F1E84C44_1ACD_474A_BDE0_C7088DB6C590_.wvu.Rows" hidden="1" oldHidden="1">
    <formula>Яра!$19:$24,Яра!$28:$29,Яра!$48:$49,Яра!$58:$58,Яра!$60:$61,Яра!$68:$69,Яра!$75:$75,Яра!$79:$79,Яра!$84:$88,Яра!$91:$98,Яра!$143:$143</formula>
  </rdn>
  <rdn rId="0" localSheetId="19" customView="1" name="Z_F1E84C44_1ACD_474A_BDE0_C7088DB6C590_.wvu.Rows" hidden="1" oldHidden="1">
    <formula>Ярос!$19:$24,Ярос!$28:$28,Ярос!$41:$41,Ярос!$44:$44,Ярос!$47:$48,Ярос!$55:$55,Ярос!$57:$58,Ярос!$65:$66,Ярос!$71:$71,Ярос!$76:$76,Ярос!$83:$85,Ярос!$88:$95</formula>
  </rdn>
  <rdn rId="0" localSheetId="20" customView="1" name="Z_F1E84C44_1ACD_474A_BDE0_C7088DB6C590_.wvu.Rows" hidden="1" oldHidden="1">
    <formula>Лист1!$82:$84</formula>
  </rdn>
  <rcv guid="{F1E84C44-1ACD-474A-BDE0-C7088DB6C590}" action="add"/>
</revisions>
</file>

<file path=xl/revisions/userNames.xml><?xml version="1.0" encoding="utf-8"?>
<users xmlns="http://schemas.openxmlformats.org/spreadsheetml/2006/main" xmlns:r="http://schemas.openxmlformats.org/officeDocument/2006/relationships" count="2">
  <userInfo guid="{CC4642C2-91E6-4CA4-BFC0-8BDE5E538F7E}" name="morgau_fin3" id="-534268748" dateTime="2023-05-10T08:27:34"/>
  <userInfo guid="{FEE6E235-9118-4A6B-9348-04F9ED97EC3F}" name="morgau_fin3" id="-534277142" dateTime="2023-06-06T09:19:11"/>
</us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2.bin"/><Relationship Id="rId13" Type="http://schemas.openxmlformats.org/officeDocument/2006/relationships/printerSettings" Target="../printerSettings/printerSettings117.bin"/><Relationship Id="rId3" Type="http://schemas.openxmlformats.org/officeDocument/2006/relationships/printerSettings" Target="../printerSettings/printerSettings107.bin"/><Relationship Id="rId7" Type="http://schemas.openxmlformats.org/officeDocument/2006/relationships/printerSettings" Target="../printerSettings/printerSettings111.bin"/><Relationship Id="rId12" Type="http://schemas.openxmlformats.org/officeDocument/2006/relationships/printerSettings" Target="../printerSettings/printerSettings116.bin"/><Relationship Id="rId2" Type="http://schemas.openxmlformats.org/officeDocument/2006/relationships/printerSettings" Target="../printerSettings/printerSettings106.bin"/><Relationship Id="rId1" Type="http://schemas.openxmlformats.org/officeDocument/2006/relationships/printerSettings" Target="../printerSettings/printerSettings105.bin"/><Relationship Id="rId6" Type="http://schemas.openxmlformats.org/officeDocument/2006/relationships/printerSettings" Target="../printerSettings/printerSettings110.bin"/><Relationship Id="rId11" Type="http://schemas.openxmlformats.org/officeDocument/2006/relationships/printerSettings" Target="../printerSettings/printerSettings115.bin"/><Relationship Id="rId5" Type="http://schemas.openxmlformats.org/officeDocument/2006/relationships/printerSettings" Target="../printerSettings/printerSettings109.bin"/><Relationship Id="rId10" Type="http://schemas.openxmlformats.org/officeDocument/2006/relationships/printerSettings" Target="../printerSettings/printerSettings114.bin"/><Relationship Id="rId4" Type="http://schemas.openxmlformats.org/officeDocument/2006/relationships/printerSettings" Target="../printerSettings/printerSettings108.bin"/><Relationship Id="rId9" Type="http://schemas.openxmlformats.org/officeDocument/2006/relationships/printerSettings" Target="../printerSettings/printerSettings113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5.bin"/><Relationship Id="rId13" Type="http://schemas.openxmlformats.org/officeDocument/2006/relationships/printerSettings" Target="../printerSettings/printerSettings130.bin"/><Relationship Id="rId3" Type="http://schemas.openxmlformats.org/officeDocument/2006/relationships/printerSettings" Target="../printerSettings/printerSettings120.bin"/><Relationship Id="rId7" Type="http://schemas.openxmlformats.org/officeDocument/2006/relationships/printerSettings" Target="../printerSettings/printerSettings124.bin"/><Relationship Id="rId12" Type="http://schemas.openxmlformats.org/officeDocument/2006/relationships/printerSettings" Target="../printerSettings/printerSettings129.bin"/><Relationship Id="rId2" Type="http://schemas.openxmlformats.org/officeDocument/2006/relationships/printerSettings" Target="../printerSettings/printerSettings119.bin"/><Relationship Id="rId1" Type="http://schemas.openxmlformats.org/officeDocument/2006/relationships/printerSettings" Target="../printerSettings/printerSettings118.bin"/><Relationship Id="rId6" Type="http://schemas.openxmlformats.org/officeDocument/2006/relationships/printerSettings" Target="../printerSettings/printerSettings123.bin"/><Relationship Id="rId11" Type="http://schemas.openxmlformats.org/officeDocument/2006/relationships/printerSettings" Target="../printerSettings/printerSettings128.bin"/><Relationship Id="rId5" Type="http://schemas.openxmlformats.org/officeDocument/2006/relationships/printerSettings" Target="../printerSettings/printerSettings122.bin"/><Relationship Id="rId10" Type="http://schemas.openxmlformats.org/officeDocument/2006/relationships/printerSettings" Target="../printerSettings/printerSettings127.bin"/><Relationship Id="rId4" Type="http://schemas.openxmlformats.org/officeDocument/2006/relationships/printerSettings" Target="../printerSettings/printerSettings121.bin"/><Relationship Id="rId9" Type="http://schemas.openxmlformats.org/officeDocument/2006/relationships/printerSettings" Target="../printerSettings/printerSettings126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38.bin"/><Relationship Id="rId13" Type="http://schemas.openxmlformats.org/officeDocument/2006/relationships/printerSettings" Target="../printerSettings/printerSettings143.bin"/><Relationship Id="rId3" Type="http://schemas.openxmlformats.org/officeDocument/2006/relationships/printerSettings" Target="../printerSettings/printerSettings133.bin"/><Relationship Id="rId7" Type="http://schemas.openxmlformats.org/officeDocument/2006/relationships/printerSettings" Target="../printerSettings/printerSettings137.bin"/><Relationship Id="rId12" Type="http://schemas.openxmlformats.org/officeDocument/2006/relationships/printerSettings" Target="../printerSettings/printerSettings142.bin"/><Relationship Id="rId2" Type="http://schemas.openxmlformats.org/officeDocument/2006/relationships/printerSettings" Target="../printerSettings/printerSettings132.bin"/><Relationship Id="rId1" Type="http://schemas.openxmlformats.org/officeDocument/2006/relationships/printerSettings" Target="../printerSettings/printerSettings131.bin"/><Relationship Id="rId6" Type="http://schemas.openxmlformats.org/officeDocument/2006/relationships/printerSettings" Target="../printerSettings/printerSettings136.bin"/><Relationship Id="rId11" Type="http://schemas.openxmlformats.org/officeDocument/2006/relationships/printerSettings" Target="../printerSettings/printerSettings141.bin"/><Relationship Id="rId5" Type="http://schemas.openxmlformats.org/officeDocument/2006/relationships/printerSettings" Target="../printerSettings/printerSettings135.bin"/><Relationship Id="rId10" Type="http://schemas.openxmlformats.org/officeDocument/2006/relationships/printerSettings" Target="../printerSettings/printerSettings140.bin"/><Relationship Id="rId4" Type="http://schemas.openxmlformats.org/officeDocument/2006/relationships/printerSettings" Target="../printerSettings/printerSettings134.bin"/><Relationship Id="rId9" Type="http://schemas.openxmlformats.org/officeDocument/2006/relationships/printerSettings" Target="../printerSettings/printerSettings139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51.bin"/><Relationship Id="rId13" Type="http://schemas.openxmlformats.org/officeDocument/2006/relationships/printerSettings" Target="../printerSettings/printerSettings156.bin"/><Relationship Id="rId3" Type="http://schemas.openxmlformats.org/officeDocument/2006/relationships/printerSettings" Target="../printerSettings/printerSettings146.bin"/><Relationship Id="rId7" Type="http://schemas.openxmlformats.org/officeDocument/2006/relationships/printerSettings" Target="../printerSettings/printerSettings150.bin"/><Relationship Id="rId12" Type="http://schemas.openxmlformats.org/officeDocument/2006/relationships/printerSettings" Target="../printerSettings/printerSettings155.bin"/><Relationship Id="rId2" Type="http://schemas.openxmlformats.org/officeDocument/2006/relationships/printerSettings" Target="../printerSettings/printerSettings145.bin"/><Relationship Id="rId1" Type="http://schemas.openxmlformats.org/officeDocument/2006/relationships/printerSettings" Target="../printerSettings/printerSettings144.bin"/><Relationship Id="rId6" Type="http://schemas.openxmlformats.org/officeDocument/2006/relationships/printerSettings" Target="../printerSettings/printerSettings149.bin"/><Relationship Id="rId11" Type="http://schemas.openxmlformats.org/officeDocument/2006/relationships/printerSettings" Target="../printerSettings/printerSettings154.bin"/><Relationship Id="rId5" Type="http://schemas.openxmlformats.org/officeDocument/2006/relationships/printerSettings" Target="../printerSettings/printerSettings148.bin"/><Relationship Id="rId10" Type="http://schemas.openxmlformats.org/officeDocument/2006/relationships/printerSettings" Target="../printerSettings/printerSettings153.bin"/><Relationship Id="rId4" Type="http://schemas.openxmlformats.org/officeDocument/2006/relationships/printerSettings" Target="../printerSettings/printerSettings147.bin"/><Relationship Id="rId9" Type="http://schemas.openxmlformats.org/officeDocument/2006/relationships/printerSettings" Target="../printerSettings/printerSettings152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4.bin"/><Relationship Id="rId13" Type="http://schemas.openxmlformats.org/officeDocument/2006/relationships/printerSettings" Target="../printerSettings/printerSettings169.bin"/><Relationship Id="rId3" Type="http://schemas.openxmlformats.org/officeDocument/2006/relationships/printerSettings" Target="../printerSettings/printerSettings159.bin"/><Relationship Id="rId7" Type="http://schemas.openxmlformats.org/officeDocument/2006/relationships/printerSettings" Target="../printerSettings/printerSettings163.bin"/><Relationship Id="rId12" Type="http://schemas.openxmlformats.org/officeDocument/2006/relationships/printerSettings" Target="../printerSettings/printerSettings168.bin"/><Relationship Id="rId2" Type="http://schemas.openxmlformats.org/officeDocument/2006/relationships/printerSettings" Target="../printerSettings/printerSettings158.bin"/><Relationship Id="rId1" Type="http://schemas.openxmlformats.org/officeDocument/2006/relationships/printerSettings" Target="../printerSettings/printerSettings157.bin"/><Relationship Id="rId6" Type="http://schemas.openxmlformats.org/officeDocument/2006/relationships/printerSettings" Target="../printerSettings/printerSettings162.bin"/><Relationship Id="rId11" Type="http://schemas.openxmlformats.org/officeDocument/2006/relationships/printerSettings" Target="../printerSettings/printerSettings167.bin"/><Relationship Id="rId5" Type="http://schemas.openxmlformats.org/officeDocument/2006/relationships/printerSettings" Target="../printerSettings/printerSettings161.bin"/><Relationship Id="rId10" Type="http://schemas.openxmlformats.org/officeDocument/2006/relationships/printerSettings" Target="../printerSettings/printerSettings166.bin"/><Relationship Id="rId4" Type="http://schemas.openxmlformats.org/officeDocument/2006/relationships/printerSettings" Target="../printerSettings/printerSettings160.bin"/><Relationship Id="rId9" Type="http://schemas.openxmlformats.org/officeDocument/2006/relationships/printerSettings" Target="../printerSettings/printerSettings165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7.bin"/><Relationship Id="rId13" Type="http://schemas.openxmlformats.org/officeDocument/2006/relationships/printerSettings" Target="../printerSettings/printerSettings182.bin"/><Relationship Id="rId3" Type="http://schemas.openxmlformats.org/officeDocument/2006/relationships/printerSettings" Target="../printerSettings/printerSettings172.bin"/><Relationship Id="rId7" Type="http://schemas.openxmlformats.org/officeDocument/2006/relationships/printerSettings" Target="../printerSettings/printerSettings176.bin"/><Relationship Id="rId12" Type="http://schemas.openxmlformats.org/officeDocument/2006/relationships/printerSettings" Target="../printerSettings/printerSettings181.bin"/><Relationship Id="rId2" Type="http://schemas.openxmlformats.org/officeDocument/2006/relationships/printerSettings" Target="../printerSettings/printerSettings171.bin"/><Relationship Id="rId1" Type="http://schemas.openxmlformats.org/officeDocument/2006/relationships/printerSettings" Target="../printerSettings/printerSettings170.bin"/><Relationship Id="rId6" Type="http://schemas.openxmlformats.org/officeDocument/2006/relationships/printerSettings" Target="../printerSettings/printerSettings175.bin"/><Relationship Id="rId11" Type="http://schemas.openxmlformats.org/officeDocument/2006/relationships/printerSettings" Target="../printerSettings/printerSettings180.bin"/><Relationship Id="rId5" Type="http://schemas.openxmlformats.org/officeDocument/2006/relationships/printerSettings" Target="../printerSettings/printerSettings174.bin"/><Relationship Id="rId10" Type="http://schemas.openxmlformats.org/officeDocument/2006/relationships/printerSettings" Target="../printerSettings/printerSettings179.bin"/><Relationship Id="rId4" Type="http://schemas.openxmlformats.org/officeDocument/2006/relationships/printerSettings" Target="../printerSettings/printerSettings173.bin"/><Relationship Id="rId9" Type="http://schemas.openxmlformats.org/officeDocument/2006/relationships/printerSettings" Target="../printerSettings/printerSettings178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0.bin"/><Relationship Id="rId13" Type="http://schemas.openxmlformats.org/officeDocument/2006/relationships/printerSettings" Target="../printerSettings/printerSettings195.bin"/><Relationship Id="rId3" Type="http://schemas.openxmlformats.org/officeDocument/2006/relationships/printerSettings" Target="../printerSettings/printerSettings185.bin"/><Relationship Id="rId7" Type="http://schemas.openxmlformats.org/officeDocument/2006/relationships/printerSettings" Target="../printerSettings/printerSettings189.bin"/><Relationship Id="rId12" Type="http://schemas.openxmlformats.org/officeDocument/2006/relationships/printerSettings" Target="../printerSettings/printerSettings194.bin"/><Relationship Id="rId2" Type="http://schemas.openxmlformats.org/officeDocument/2006/relationships/printerSettings" Target="../printerSettings/printerSettings184.bin"/><Relationship Id="rId1" Type="http://schemas.openxmlformats.org/officeDocument/2006/relationships/printerSettings" Target="../printerSettings/printerSettings183.bin"/><Relationship Id="rId6" Type="http://schemas.openxmlformats.org/officeDocument/2006/relationships/printerSettings" Target="../printerSettings/printerSettings188.bin"/><Relationship Id="rId11" Type="http://schemas.openxmlformats.org/officeDocument/2006/relationships/printerSettings" Target="../printerSettings/printerSettings193.bin"/><Relationship Id="rId5" Type="http://schemas.openxmlformats.org/officeDocument/2006/relationships/printerSettings" Target="../printerSettings/printerSettings187.bin"/><Relationship Id="rId10" Type="http://schemas.openxmlformats.org/officeDocument/2006/relationships/printerSettings" Target="../printerSettings/printerSettings192.bin"/><Relationship Id="rId4" Type="http://schemas.openxmlformats.org/officeDocument/2006/relationships/printerSettings" Target="../printerSettings/printerSettings186.bin"/><Relationship Id="rId9" Type="http://schemas.openxmlformats.org/officeDocument/2006/relationships/printerSettings" Target="../printerSettings/printerSettings191.bin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3.bin"/><Relationship Id="rId13" Type="http://schemas.openxmlformats.org/officeDocument/2006/relationships/printerSettings" Target="../printerSettings/printerSettings208.bin"/><Relationship Id="rId3" Type="http://schemas.openxmlformats.org/officeDocument/2006/relationships/printerSettings" Target="../printerSettings/printerSettings198.bin"/><Relationship Id="rId7" Type="http://schemas.openxmlformats.org/officeDocument/2006/relationships/printerSettings" Target="../printerSettings/printerSettings202.bin"/><Relationship Id="rId12" Type="http://schemas.openxmlformats.org/officeDocument/2006/relationships/printerSettings" Target="../printerSettings/printerSettings207.bin"/><Relationship Id="rId2" Type="http://schemas.openxmlformats.org/officeDocument/2006/relationships/printerSettings" Target="../printerSettings/printerSettings197.bin"/><Relationship Id="rId1" Type="http://schemas.openxmlformats.org/officeDocument/2006/relationships/printerSettings" Target="../printerSettings/printerSettings196.bin"/><Relationship Id="rId6" Type="http://schemas.openxmlformats.org/officeDocument/2006/relationships/printerSettings" Target="../printerSettings/printerSettings201.bin"/><Relationship Id="rId11" Type="http://schemas.openxmlformats.org/officeDocument/2006/relationships/printerSettings" Target="../printerSettings/printerSettings206.bin"/><Relationship Id="rId5" Type="http://schemas.openxmlformats.org/officeDocument/2006/relationships/printerSettings" Target="../printerSettings/printerSettings200.bin"/><Relationship Id="rId10" Type="http://schemas.openxmlformats.org/officeDocument/2006/relationships/printerSettings" Target="../printerSettings/printerSettings205.bin"/><Relationship Id="rId4" Type="http://schemas.openxmlformats.org/officeDocument/2006/relationships/printerSettings" Target="../printerSettings/printerSettings199.bin"/><Relationship Id="rId9" Type="http://schemas.openxmlformats.org/officeDocument/2006/relationships/printerSettings" Target="../printerSettings/printerSettings204.bin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16.bin"/><Relationship Id="rId13" Type="http://schemas.openxmlformats.org/officeDocument/2006/relationships/printerSettings" Target="../printerSettings/printerSettings221.bin"/><Relationship Id="rId3" Type="http://schemas.openxmlformats.org/officeDocument/2006/relationships/printerSettings" Target="../printerSettings/printerSettings211.bin"/><Relationship Id="rId7" Type="http://schemas.openxmlformats.org/officeDocument/2006/relationships/printerSettings" Target="../printerSettings/printerSettings215.bin"/><Relationship Id="rId12" Type="http://schemas.openxmlformats.org/officeDocument/2006/relationships/printerSettings" Target="../printerSettings/printerSettings220.bin"/><Relationship Id="rId2" Type="http://schemas.openxmlformats.org/officeDocument/2006/relationships/printerSettings" Target="../printerSettings/printerSettings210.bin"/><Relationship Id="rId1" Type="http://schemas.openxmlformats.org/officeDocument/2006/relationships/printerSettings" Target="../printerSettings/printerSettings209.bin"/><Relationship Id="rId6" Type="http://schemas.openxmlformats.org/officeDocument/2006/relationships/printerSettings" Target="../printerSettings/printerSettings214.bin"/><Relationship Id="rId11" Type="http://schemas.openxmlformats.org/officeDocument/2006/relationships/printerSettings" Target="../printerSettings/printerSettings219.bin"/><Relationship Id="rId5" Type="http://schemas.openxmlformats.org/officeDocument/2006/relationships/printerSettings" Target="../printerSettings/printerSettings213.bin"/><Relationship Id="rId10" Type="http://schemas.openxmlformats.org/officeDocument/2006/relationships/printerSettings" Target="../printerSettings/printerSettings218.bin"/><Relationship Id="rId4" Type="http://schemas.openxmlformats.org/officeDocument/2006/relationships/printerSettings" Target="../printerSettings/printerSettings212.bin"/><Relationship Id="rId9" Type="http://schemas.openxmlformats.org/officeDocument/2006/relationships/printerSettings" Target="../printerSettings/printerSettings217.bin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29.bin"/><Relationship Id="rId13" Type="http://schemas.openxmlformats.org/officeDocument/2006/relationships/printerSettings" Target="../printerSettings/printerSettings234.bin"/><Relationship Id="rId3" Type="http://schemas.openxmlformats.org/officeDocument/2006/relationships/printerSettings" Target="../printerSettings/printerSettings224.bin"/><Relationship Id="rId7" Type="http://schemas.openxmlformats.org/officeDocument/2006/relationships/printerSettings" Target="../printerSettings/printerSettings228.bin"/><Relationship Id="rId12" Type="http://schemas.openxmlformats.org/officeDocument/2006/relationships/printerSettings" Target="../printerSettings/printerSettings233.bin"/><Relationship Id="rId2" Type="http://schemas.openxmlformats.org/officeDocument/2006/relationships/printerSettings" Target="../printerSettings/printerSettings223.bin"/><Relationship Id="rId1" Type="http://schemas.openxmlformats.org/officeDocument/2006/relationships/printerSettings" Target="../printerSettings/printerSettings222.bin"/><Relationship Id="rId6" Type="http://schemas.openxmlformats.org/officeDocument/2006/relationships/printerSettings" Target="../printerSettings/printerSettings227.bin"/><Relationship Id="rId11" Type="http://schemas.openxmlformats.org/officeDocument/2006/relationships/printerSettings" Target="../printerSettings/printerSettings232.bin"/><Relationship Id="rId5" Type="http://schemas.openxmlformats.org/officeDocument/2006/relationships/printerSettings" Target="../printerSettings/printerSettings226.bin"/><Relationship Id="rId10" Type="http://schemas.openxmlformats.org/officeDocument/2006/relationships/printerSettings" Target="../printerSettings/printerSettings231.bin"/><Relationship Id="rId4" Type="http://schemas.openxmlformats.org/officeDocument/2006/relationships/printerSettings" Target="../printerSettings/printerSettings225.bin"/><Relationship Id="rId9" Type="http://schemas.openxmlformats.org/officeDocument/2006/relationships/printerSettings" Target="../printerSettings/printerSettings230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1.bin"/><Relationship Id="rId13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16.bin"/><Relationship Id="rId7" Type="http://schemas.openxmlformats.org/officeDocument/2006/relationships/printerSettings" Target="../printerSettings/printerSettings20.bin"/><Relationship Id="rId12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6" Type="http://schemas.openxmlformats.org/officeDocument/2006/relationships/printerSettings" Target="../printerSettings/printerSettings19.bin"/><Relationship Id="rId11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18.bin"/><Relationship Id="rId10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17.bin"/><Relationship Id="rId9" Type="http://schemas.openxmlformats.org/officeDocument/2006/relationships/printerSettings" Target="../printerSettings/printerSettings22.bin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42.bin"/><Relationship Id="rId13" Type="http://schemas.openxmlformats.org/officeDocument/2006/relationships/printerSettings" Target="../printerSettings/printerSettings247.bin"/><Relationship Id="rId3" Type="http://schemas.openxmlformats.org/officeDocument/2006/relationships/printerSettings" Target="../printerSettings/printerSettings237.bin"/><Relationship Id="rId7" Type="http://schemas.openxmlformats.org/officeDocument/2006/relationships/printerSettings" Target="../printerSettings/printerSettings241.bin"/><Relationship Id="rId12" Type="http://schemas.openxmlformats.org/officeDocument/2006/relationships/printerSettings" Target="../printerSettings/printerSettings246.bin"/><Relationship Id="rId2" Type="http://schemas.openxmlformats.org/officeDocument/2006/relationships/printerSettings" Target="../printerSettings/printerSettings236.bin"/><Relationship Id="rId1" Type="http://schemas.openxmlformats.org/officeDocument/2006/relationships/printerSettings" Target="../printerSettings/printerSettings235.bin"/><Relationship Id="rId6" Type="http://schemas.openxmlformats.org/officeDocument/2006/relationships/printerSettings" Target="../printerSettings/printerSettings240.bin"/><Relationship Id="rId11" Type="http://schemas.openxmlformats.org/officeDocument/2006/relationships/printerSettings" Target="../printerSettings/printerSettings245.bin"/><Relationship Id="rId5" Type="http://schemas.openxmlformats.org/officeDocument/2006/relationships/printerSettings" Target="../printerSettings/printerSettings239.bin"/><Relationship Id="rId10" Type="http://schemas.openxmlformats.org/officeDocument/2006/relationships/printerSettings" Target="../printerSettings/printerSettings244.bin"/><Relationship Id="rId4" Type="http://schemas.openxmlformats.org/officeDocument/2006/relationships/printerSettings" Target="../printerSettings/printerSettings238.bin"/><Relationship Id="rId9" Type="http://schemas.openxmlformats.org/officeDocument/2006/relationships/printerSettings" Target="../printerSettings/printerSettings243.bin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55.bin"/><Relationship Id="rId3" Type="http://schemas.openxmlformats.org/officeDocument/2006/relationships/printerSettings" Target="../printerSettings/printerSettings250.bin"/><Relationship Id="rId7" Type="http://schemas.openxmlformats.org/officeDocument/2006/relationships/printerSettings" Target="../printerSettings/printerSettings254.bin"/><Relationship Id="rId12" Type="http://schemas.openxmlformats.org/officeDocument/2006/relationships/printerSettings" Target="../printerSettings/printerSettings259.bin"/><Relationship Id="rId2" Type="http://schemas.openxmlformats.org/officeDocument/2006/relationships/printerSettings" Target="../printerSettings/printerSettings249.bin"/><Relationship Id="rId1" Type="http://schemas.openxmlformats.org/officeDocument/2006/relationships/printerSettings" Target="../printerSettings/printerSettings248.bin"/><Relationship Id="rId6" Type="http://schemas.openxmlformats.org/officeDocument/2006/relationships/printerSettings" Target="../printerSettings/printerSettings253.bin"/><Relationship Id="rId11" Type="http://schemas.openxmlformats.org/officeDocument/2006/relationships/printerSettings" Target="../printerSettings/printerSettings258.bin"/><Relationship Id="rId5" Type="http://schemas.openxmlformats.org/officeDocument/2006/relationships/printerSettings" Target="../printerSettings/printerSettings252.bin"/><Relationship Id="rId10" Type="http://schemas.openxmlformats.org/officeDocument/2006/relationships/printerSettings" Target="../printerSettings/printerSettings257.bin"/><Relationship Id="rId4" Type="http://schemas.openxmlformats.org/officeDocument/2006/relationships/printerSettings" Target="../printerSettings/printerSettings251.bin"/><Relationship Id="rId9" Type="http://schemas.openxmlformats.org/officeDocument/2006/relationships/printerSettings" Target="../printerSettings/printerSettings256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2.bin"/><Relationship Id="rId2" Type="http://schemas.openxmlformats.org/officeDocument/2006/relationships/printerSettings" Target="../printerSettings/printerSettings261.bin"/><Relationship Id="rId1" Type="http://schemas.openxmlformats.org/officeDocument/2006/relationships/printerSettings" Target="../printerSettings/printerSettings260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64.bin"/><Relationship Id="rId1" Type="http://schemas.openxmlformats.org/officeDocument/2006/relationships/printerSettings" Target="../printerSettings/printerSettings26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66.bin"/><Relationship Id="rId1" Type="http://schemas.openxmlformats.org/officeDocument/2006/relationships/printerSettings" Target="../printerSettings/printerSettings265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4.bin"/><Relationship Id="rId13" Type="http://schemas.openxmlformats.org/officeDocument/2006/relationships/printerSettings" Target="../printerSettings/printerSettings39.bin"/><Relationship Id="rId3" Type="http://schemas.openxmlformats.org/officeDocument/2006/relationships/printerSettings" Target="../printerSettings/printerSettings29.bin"/><Relationship Id="rId7" Type="http://schemas.openxmlformats.org/officeDocument/2006/relationships/printerSettings" Target="../printerSettings/printerSettings33.bin"/><Relationship Id="rId12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6" Type="http://schemas.openxmlformats.org/officeDocument/2006/relationships/printerSettings" Target="../printerSettings/printerSettings32.bin"/><Relationship Id="rId11" Type="http://schemas.openxmlformats.org/officeDocument/2006/relationships/printerSettings" Target="../printerSettings/printerSettings37.bin"/><Relationship Id="rId5" Type="http://schemas.openxmlformats.org/officeDocument/2006/relationships/printerSettings" Target="../printerSettings/printerSettings31.bin"/><Relationship Id="rId10" Type="http://schemas.openxmlformats.org/officeDocument/2006/relationships/printerSettings" Target="../printerSettings/printerSettings36.bin"/><Relationship Id="rId4" Type="http://schemas.openxmlformats.org/officeDocument/2006/relationships/printerSettings" Target="../printerSettings/printerSettings30.bin"/><Relationship Id="rId9" Type="http://schemas.openxmlformats.org/officeDocument/2006/relationships/printerSettings" Target="../printerSettings/printerSettings35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7.bin"/><Relationship Id="rId13" Type="http://schemas.openxmlformats.org/officeDocument/2006/relationships/printerSettings" Target="../printerSettings/printerSettings52.bin"/><Relationship Id="rId3" Type="http://schemas.openxmlformats.org/officeDocument/2006/relationships/printerSettings" Target="../printerSettings/printerSettings42.bin"/><Relationship Id="rId7" Type="http://schemas.openxmlformats.org/officeDocument/2006/relationships/printerSettings" Target="../printerSettings/printerSettings46.bin"/><Relationship Id="rId12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Relationship Id="rId6" Type="http://schemas.openxmlformats.org/officeDocument/2006/relationships/printerSettings" Target="../printerSettings/printerSettings45.bin"/><Relationship Id="rId11" Type="http://schemas.openxmlformats.org/officeDocument/2006/relationships/printerSettings" Target="../printerSettings/printerSettings50.bin"/><Relationship Id="rId5" Type="http://schemas.openxmlformats.org/officeDocument/2006/relationships/printerSettings" Target="../printerSettings/printerSettings44.bin"/><Relationship Id="rId10" Type="http://schemas.openxmlformats.org/officeDocument/2006/relationships/printerSettings" Target="../printerSettings/printerSettings49.bin"/><Relationship Id="rId4" Type="http://schemas.openxmlformats.org/officeDocument/2006/relationships/printerSettings" Target="../printerSettings/printerSettings43.bin"/><Relationship Id="rId9" Type="http://schemas.openxmlformats.org/officeDocument/2006/relationships/printerSettings" Target="../printerSettings/printerSettings48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0.bin"/><Relationship Id="rId13" Type="http://schemas.openxmlformats.org/officeDocument/2006/relationships/printerSettings" Target="../printerSettings/printerSettings65.bin"/><Relationship Id="rId3" Type="http://schemas.openxmlformats.org/officeDocument/2006/relationships/printerSettings" Target="../printerSettings/printerSettings55.bin"/><Relationship Id="rId7" Type="http://schemas.openxmlformats.org/officeDocument/2006/relationships/printerSettings" Target="../printerSettings/printerSettings59.bin"/><Relationship Id="rId12" Type="http://schemas.openxmlformats.org/officeDocument/2006/relationships/printerSettings" Target="../printerSettings/printerSettings64.bin"/><Relationship Id="rId2" Type="http://schemas.openxmlformats.org/officeDocument/2006/relationships/printerSettings" Target="../printerSettings/printerSettings54.bin"/><Relationship Id="rId1" Type="http://schemas.openxmlformats.org/officeDocument/2006/relationships/printerSettings" Target="../printerSettings/printerSettings53.bin"/><Relationship Id="rId6" Type="http://schemas.openxmlformats.org/officeDocument/2006/relationships/printerSettings" Target="../printerSettings/printerSettings58.bin"/><Relationship Id="rId11" Type="http://schemas.openxmlformats.org/officeDocument/2006/relationships/printerSettings" Target="../printerSettings/printerSettings63.bin"/><Relationship Id="rId5" Type="http://schemas.openxmlformats.org/officeDocument/2006/relationships/printerSettings" Target="../printerSettings/printerSettings57.bin"/><Relationship Id="rId10" Type="http://schemas.openxmlformats.org/officeDocument/2006/relationships/printerSettings" Target="../printerSettings/printerSettings62.bin"/><Relationship Id="rId4" Type="http://schemas.openxmlformats.org/officeDocument/2006/relationships/printerSettings" Target="../printerSettings/printerSettings56.bin"/><Relationship Id="rId9" Type="http://schemas.openxmlformats.org/officeDocument/2006/relationships/printerSettings" Target="../printerSettings/printerSettings61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3.bin"/><Relationship Id="rId13" Type="http://schemas.openxmlformats.org/officeDocument/2006/relationships/printerSettings" Target="../printerSettings/printerSettings78.bin"/><Relationship Id="rId3" Type="http://schemas.openxmlformats.org/officeDocument/2006/relationships/printerSettings" Target="../printerSettings/printerSettings68.bin"/><Relationship Id="rId7" Type="http://schemas.openxmlformats.org/officeDocument/2006/relationships/printerSettings" Target="../printerSettings/printerSettings72.bin"/><Relationship Id="rId12" Type="http://schemas.openxmlformats.org/officeDocument/2006/relationships/printerSettings" Target="../printerSettings/printerSettings77.bin"/><Relationship Id="rId2" Type="http://schemas.openxmlformats.org/officeDocument/2006/relationships/printerSettings" Target="../printerSettings/printerSettings67.bin"/><Relationship Id="rId1" Type="http://schemas.openxmlformats.org/officeDocument/2006/relationships/printerSettings" Target="../printerSettings/printerSettings66.bin"/><Relationship Id="rId6" Type="http://schemas.openxmlformats.org/officeDocument/2006/relationships/printerSettings" Target="../printerSettings/printerSettings71.bin"/><Relationship Id="rId11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70.bin"/><Relationship Id="rId10" Type="http://schemas.openxmlformats.org/officeDocument/2006/relationships/printerSettings" Target="../printerSettings/printerSettings75.bin"/><Relationship Id="rId4" Type="http://schemas.openxmlformats.org/officeDocument/2006/relationships/printerSettings" Target="../printerSettings/printerSettings69.bin"/><Relationship Id="rId9" Type="http://schemas.openxmlformats.org/officeDocument/2006/relationships/printerSettings" Target="../printerSettings/printerSettings74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6.bin"/><Relationship Id="rId13" Type="http://schemas.openxmlformats.org/officeDocument/2006/relationships/printerSettings" Target="../printerSettings/printerSettings91.bin"/><Relationship Id="rId3" Type="http://schemas.openxmlformats.org/officeDocument/2006/relationships/printerSettings" Target="../printerSettings/printerSettings81.bin"/><Relationship Id="rId7" Type="http://schemas.openxmlformats.org/officeDocument/2006/relationships/printerSettings" Target="../printerSettings/printerSettings85.bin"/><Relationship Id="rId12" Type="http://schemas.openxmlformats.org/officeDocument/2006/relationships/printerSettings" Target="../printerSettings/printerSettings90.bin"/><Relationship Id="rId2" Type="http://schemas.openxmlformats.org/officeDocument/2006/relationships/printerSettings" Target="../printerSettings/printerSettings80.bin"/><Relationship Id="rId1" Type="http://schemas.openxmlformats.org/officeDocument/2006/relationships/printerSettings" Target="../printerSettings/printerSettings79.bin"/><Relationship Id="rId6" Type="http://schemas.openxmlformats.org/officeDocument/2006/relationships/printerSettings" Target="../printerSettings/printerSettings84.bin"/><Relationship Id="rId11" Type="http://schemas.openxmlformats.org/officeDocument/2006/relationships/printerSettings" Target="../printerSettings/printerSettings89.bin"/><Relationship Id="rId5" Type="http://schemas.openxmlformats.org/officeDocument/2006/relationships/printerSettings" Target="../printerSettings/printerSettings83.bin"/><Relationship Id="rId10" Type="http://schemas.openxmlformats.org/officeDocument/2006/relationships/printerSettings" Target="../printerSettings/printerSettings88.bin"/><Relationship Id="rId4" Type="http://schemas.openxmlformats.org/officeDocument/2006/relationships/printerSettings" Target="../printerSettings/printerSettings82.bin"/><Relationship Id="rId9" Type="http://schemas.openxmlformats.org/officeDocument/2006/relationships/printerSettings" Target="../printerSettings/printerSettings87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9.bin"/><Relationship Id="rId13" Type="http://schemas.openxmlformats.org/officeDocument/2006/relationships/printerSettings" Target="../printerSettings/printerSettings104.bin"/><Relationship Id="rId3" Type="http://schemas.openxmlformats.org/officeDocument/2006/relationships/printerSettings" Target="../printerSettings/printerSettings94.bin"/><Relationship Id="rId7" Type="http://schemas.openxmlformats.org/officeDocument/2006/relationships/printerSettings" Target="../printerSettings/printerSettings98.bin"/><Relationship Id="rId12" Type="http://schemas.openxmlformats.org/officeDocument/2006/relationships/printerSettings" Target="../printerSettings/printerSettings103.bin"/><Relationship Id="rId2" Type="http://schemas.openxmlformats.org/officeDocument/2006/relationships/printerSettings" Target="../printerSettings/printerSettings93.bin"/><Relationship Id="rId1" Type="http://schemas.openxmlformats.org/officeDocument/2006/relationships/printerSettings" Target="../printerSettings/printerSettings92.bin"/><Relationship Id="rId6" Type="http://schemas.openxmlformats.org/officeDocument/2006/relationships/printerSettings" Target="../printerSettings/printerSettings97.bin"/><Relationship Id="rId11" Type="http://schemas.openxmlformats.org/officeDocument/2006/relationships/printerSettings" Target="../printerSettings/printerSettings102.bin"/><Relationship Id="rId5" Type="http://schemas.openxmlformats.org/officeDocument/2006/relationships/printerSettings" Target="../printerSettings/printerSettings96.bin"/><Relationship Id="rId10" Type="http://schemas.openxmlformats.org/officeDocument/2006/relationships/printerSettings" Target="../printerSettings/printerSettings101.bin"/><Relationship Id="rId4" Type="http://schemas.openxmlformats.org/officeDocument/2006/relationships/printerSettings" Target="../printerSettings/printerSettings95.bin"/><Relationship Id="rId9" Type="http://schemas.openxmlformats.org/officeDocument/2006/relationships/printerSettings" Target="../printerSettings/printerSettings100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56"/>
  <sheetViews>
    <sheetView view="pageBreakPreview" topLeftCell="A22" zoomScale="80" zoomScaleNormal="100" zoomScaleSheetLayoutView="80" workbookViewId="0">
      <selection activeCell="G10" sqref="G10"/>
    </sheetView>
  </sheetViews>
  <sheetFormatPr defaultRowHeight="15.75"/>
  <cols>
    <col min="1" max="1" width="41.28515625" style="83" customWidth="1"/>
    <col min="2" max="2" width="10" style="84" customWidth="1"/>
    <col min="3" max="3" width="21.140625" style="74" customWidth="1"/>
    <col min="4" max="4" width="22.28515625" style="74" customWidth="1"/>
    <col min="5" max="5" width="13.5703125" style="74" customWidth="1"/>
    <col min="6" max="6" width="20.85546875" style="74" customWidth="1"/>
    <col min="7" max="7" width="21.42578125" style="74" customWidth="1"/>
    <col min="8" max="8" width="18.28515625" style="74" customWidth="1"/>
    <col min="9" max="9" width="23.5703125" style="74" customWidth="1"/>
    <col min="10" max="10" width="12" style="74" customWidth="1"/>
    <col min="11" max="16384" width="9.140625" style="74"/>
  </cols>
  <sheetData>
    <row r="1" spans="1:12" ht="26.25" customHeight="1">
      <c r="A1" s="558" t="s">
        <v>440</v>
      </c>
      <c r="B1" s="558"/>
      <c r="C1" s="558"/>
      <c r="D1" s="558"/>
      <c r="E1" s="558"/>
      <c r="F1" s="558"/>
      <c r="G1" s="558"/>
      <c r="H1" s="558"/>
      <c r="I1" s="121"/>
      <c r="J1" s="121"/>
      <c r="K1" s="121"/>
      <c r="L1" s="121"/>
    </row>
    <row r="2" spans="1:12" ht="33.75" customHeight="1">
      <c r="A2" s="556" t="s">
        <v>174</v>
      </c>
      <c r="B2" s="557" t="s">
        <v>175</v>
      </c>
      <c r="C2" s="553" t="s">
        <v>176</v>
      </c>
      <c r="D2" s="554"/>
      <c r="E2" s="554"/>
      <c r="F2" s="553" t="s">
        <v>177</v>
      </c>
      <c r="G2" s="554"/>
      <c r="H2" s="554"/>
    </row>
    <row r="3" spans="1:12" ht="53.25" customHeight="1">
      <c r="A3" s="556"/>
      <c r="B3" s="557"/>
      <c r="C3" s="77" t="s">
        <v>441</v>
      </c>
      <c r="D3" s="77" t="s">
        <v>434</v>
      </c>
      <c r="E3" s="135" t="s">
        <v>310</v>
      </c>
      <c r="F3" s="77" t="s">
        <v>441</v>
      </c>
      <c r="G3" s="77" t="s">
        <v>434</v>
      </c>
      <c r="H3" s="135" t="s">
        <v>310</v>
      </c>
    </row>
    <row r="4" spans="1:12" s="79" customFormat="1" ht="30.75" customHeight="1">
      <c r="A4" s="78" t="s">
        <v>4</v>
      </c>
      <c r="B4" s="75"/>
      <c r="C4" s="194">
        <f>SUM(C5:C13)</f>
        <v>222533.22</v>
      </c>
      <c r="D4" s="194">
        <f>SUM(D5:D13)</f>
        <v>87887.701280000023</v>
      </c>
      <c r="E4" s="194">
        <f>D4/C4*100</f>
        <v>39.494193846653559</v>
      </c>
      <c r="F4" s="194">
        <f>SUM(F5:F13)</f>
        <v>222533.22</v>
      </c>
      <c r="G4" s="194">
        <f>SUM(G5:G13)</f>
        <v>87887.701280000023</v>
      </c>
      <c r="H4" s="194">
        <f>G4/F4*100</f>
        <v>39.494193846653559</v>
      </c>
    </row>
    <row r="5" spans="1:12" ht="27" customHeight="1">
      <c r="A5" s="80" t="s">
        <v>178</v>
      </c>
      <c r="B5" s="76">
        <v>10102</v>
      </c>
      <c r="C5" s="195">
        <f>F5</f>
        <v>152367.51999999999</v>
      </c>
      <c r="D5" s="195">
        <f>G5</f>
        <v>59056.861980000001</v>
      </c>
      <c r="E5" s="196">
        <f t="shared" ref="E5:E12" si="0">D5/C5*100</f>
        <v>38.759482322741754</v>
      </c>
      <c r="F5" s="195">
        <f>район!C6</f>
        <v>152367.51999999999</v>
      </c>
      <c r="G5" s="195">
        <f>район!D6</f>
        <v>59056.861980000001</v>
      </c>
      <c r="H5" s="196">
        <f t="shared" ref="H5:H43" si="1">G5/F5*100</f>
        <v>38.759482322741754</v>
      </c>
    </row>
    <row r="6" spans="1:12" ht="41.25" customHeight="1">
      <c r="A6" s="80" t="s">
        <v>263</v>
      </c>
      <c r="B6" s="76">
        <v>10300</v>
      </c>
      <c r="C6" s="195">
        <f t="shared" ref="C6:C13" si="2">F6</f>
        <v>18312.5</v>
      </c>
      <c r="D6" s="195">
        <f t="shared" ref="D6:D13" si="3">G6</f>
        <v>9160.7339200000006</v>
      </c>
      <c r="E6" s="196">
        <f t="shared" si="0"/>
        <v>50.024485569965869</v>
      </c>
      <c r="F6" s="195">
        <f>район!C8</f>
        <v>18312.5</v>
      </c>
      <c r="G6" s="195">
        <f>район!D8</f>
        <v>9160.7339200000006</v>
      </c>
      <c r="H6" s="196">
        <f t="shared" si="1"/>
        <v>50.024485569965869</v>
      </c>
    </row>
    <row r="7" spans="1:12" ht="19.5" customHeight="1">
      <c r="A7" s="80" t="s">
        <v>179</v>
      </c>
      <c r="B7" s="76">
        <v>10500</v>
      </c>
      <c r="C7" s="195">
        <f t="shared" si="2"/>
        <v>23128</v>
      </c>
      <c r="D7" s="195">
        <f t="shared" si="3"/>
        <v>13484.049919999999</v>
      </c>
      <c r="E7" s="196">
        <f t="shared" si="0"/>
        <v>58.301841577308892</v>
      </c>
      <c r="F7" s="195">
        <f>район!C13</f>
        <v>23128</v>
      </c>
      <c r="G7" s="195">
        <f>район!D13</f>
        <v>13484.049919999999</v>
      </c>
      <c r="H7" s="196">
        <f t="shared" si="1"/>
        <v>58.301841577308892</v>
      </c>
    </row>
    <row r="8" spans="1:12" ht="19.5" customHeight="1">
      <c r="A8" s="80" t="s">
        <v>180</v>
      </c>
      <c r="B8" s="76">
        <v>10601</v>
      </c>
      <c r="C8" s="195">
        <f t="shared" si="2"/>
        <v>6890</v>
      </c>
      <c r="D8" s="195">
        <f t="shared" si="3"/>
        <v>578.08606999999995</v>
      </c>
      <c r="E8" s="196">
        <f t="shared" si="0"/>
        <v>8.3902187227866456</v>
      </c>
      <c r="F8" s="195">
        <f>SUM(район!C19)</f>
        <v>6890</v>
      </c>
      <c r="G8" s="195">
        <f>SUM(район!D19)</f>
        <v>578.08606999999995</v>
      </c>
      <c r="H8" s="196"/>
    </row>
    <row r="9" spans="1:12" ht="19.5" customHeight="1">
      <c r="A9" s="80" t="s">
        <v>264</v>
      </c>
      <c r="B9" s="76">
        <v>10604</v>
      </c>
      <c r="C9" s="195">
        <f t="shared" si="2"/>
        <v>2921.2</v>
      </c>
      <c r="D9" s="195">
        <f t="shared" si="3"/>
        <v>418.45087000000001</v>
      </c>
      <c r="E9" s="196">
        <f t="shared" si="0"/>
        <v>14.32462241544571</v>
      </c>
      <c r="F9" s="195">
        <f>SUM(район!C20)</f>
        <v>2921.2</v>
      </c>
      <c r="G9" s="195">
        <f>район!D20</f>
        <v>418.45087000000001</v>
      </c>
      <c r="H9" s="196">
        <f t="shared" si="1"/>
        <v>14.32462241544571</v>
      </c>
    </row>
    <row r="10" spans="1:12" ht="19.5" customHeight="1">
      <c r="A10" s="80" t="s">
        <v>181</v>
      </c>
      <c r="B10" s="76">
        <v>10606</v>
      </c>
      <c r="C10" s="195">
        <f t="shared" si="2"/>
        <v>15114</v>
      </c>
      <c r="D10" s="195">
        <f t="shared" si="3"/>
        <v>4842.0921500000004</v>
      </c>
      <c r="E10" s="196">
        <f t="shared" si="0"/>
        <v>32.037132129151786</v>
      </c>
      <c r="F10" s="195">
        <f>SUM(район!C23)</f>
        <v>15114</v>
      </c>
      <c r="G10" s="195">
        <f>SUM(район!D23)</f>
        <v>4842.0921500000004</v>
      </c>
      <c r="H10" s="196">
        <v>0</v>
      </c>
    </row>
    <row r="11" spans="1:12" ht="33.75" customHeight="1">
      <c r="A11" s="80" t="s">
        <v>182</v>
      </c>
      <c r="B11" s="76">
        <v>10701</v>
      </c>
      <c r="C11" s="195">
        <f t="shared" si="2"/>
        <v>2300</v>
      </c>
      <c r="D11" s="195">
        <f t="shared" si="3"/>
        <v>-600.10126000000002</v>
      </c>
      <c r="E11" s="196">
        <f t="shared" si="0"/>
        <v>-26.091359130434782</v>
      </c>
      <c r="F11" s="195">
        <f>район!C26</f>
        <v>2300</v>
      </c>
      <c r="G11" s="195">
        <f>район!D26</f>
        <v>-600.10126000000002</v>
      </c>
      <c r="H11" s="196">
        <f t="shared" si="1"/>
        <v>-26.091359130434782</v>
      </c>
    </row>
    <row r="12" spans="1:12" ht="19.5" customHeight="1">
      <c r="A12" s="80" t="s">
        <v>183</v>
      </c>
      <c r="B12" s="76">
        <v>10800</v>
      </c>
      <c r="C12" s="195">
        <f t="shared" si="2"/>
        <v>1500</v>
      </c>
      <c r="D12" s="195">
        <f t="shared" si="3"/>
        <v>947.58873999999992</v>
      </c>
      <c r="E12" s="196">
        <f t="shared" si="0"/>
        <v>63.172582666666663</v>
      </c>
      <c r="F12" s="195">
        <f>район!C28</f>
        <v>1500</v>
      </c>
      <c r="G12" s="195">
        <f>район!D28</f>
        <v>947.58873999999992</v>
      </c>
      <c r="H12" s="196">
        <f t="shared" si="1"/>
        <v>63.172582666666663</v>
      </c>
    </row>
    <row r="13" spans="1:12" ht="19.5" customHeight="1">
      <c r="A13" s="80" t="s">
        <v>184</v>
      </c>
      <c r="B13" s="76">
        <v>10900</v>
      </c>
      <c r="C13" s="195">
        <f t="shared" si="2"/>
        <v>0</v>
      </c>
      <c r="D13" s="195">
        <f t="shared" si="3"/>
        <v>-6.1109999999999998E-2</v>
      </c>
      <c r="E13" s="196"/>
      <c r="F13" s="195">
        <f>район!C32</f>
        <v>0</v>
      </c>
      <c r="G13" s="195">
        <f>район!D32</f>
        <v>-6.1109999999999998E-2</v>
      </c>
      <c r="H13" s="196"/>
    </row>
    <row r="14" spans="1:12" s="79" customFormat="1" ht="20.25" customHeight="1">
      <c r="A14" s="78" t="s">
        <v>12</v>
      </c>
      <c r="B14" s="75"/>
      <c r="C14" s="194">
        <f>SUM(C15:C21)</f>
        <v>35224.667880000001</v>
      </c>
      <c r="D14" s="194">
        <f>SUM(D15:D21)</f>
        <v>21901.192210000001</v>
      </c>
      <c r="E14" s="194">
        <f t="shared" ref="E14:E41" si="4">D14/C14*100</f>
        <v>62.17572379847801</v>
      </c>
      <c r="F14" s="194">
        <f>F15+F16+F17+F18+F20+F21+F19</f>
        <v>35224.667880000001</v>
      </c>
      <c r="G14" s="194">
        <f>G15+G16+G17+G18+G20+G21+G19</f>
        <v>21901.192210000001</v>
      </c>
      <c r="H14" s="194">
        <f t="shared" si="1"/>
        <v>62.17572379847801</v>
      </c>
    </row>
    <row r="15" spans="1:12" ht="52.5" customHeight="1">
      <c r="A15" s="80" t="s">
        <v>185</v>
      </c>
      <c r="B15" s="76">
        <v>11100</v>
      </c>
      <c r="C15" s="195">
        <f>F15</f>
        <v>12427</v>
      </c>
      <c r="D15" s="195">
        <f>G15</f>
        <v>6340.3558299999995</v>
      </c>
      <c r="E15" s="195">
        <f t="shared" si="4"/>
        <v>51.020808159652361</v>
      </c>
      <c r="F15" s="195">
        <f>район!C38</f>
        <v>12427</v>
      </c>
      <c r="G15" s="195">
        <f>район!D38</f>
        <v>6340.3558299999995</v>
      </c>
      <c r="H15" s="195">
        <f t="shared" si="1"/>
        <v>51.020808159652361</v>
      </c>
    </row>
    <row r="16" spans="1:12" ht="33" customHeight="1">
      <c r="A16" s="80" t="s">
        <v>186</v>
      </c>
      <c r="B16" s="76">
        <v>11200</v>
      </c>
      <c r="C16" s="195">
        <f t="shared" ref="C16:C22" si="5">F16</f>
        <v>950</v>
      </c>
      <c r="D16" s="195">
        <f t="shared" ref="D16:D21" si="6">G16</f>
        <v>310.84913</v>
      </c>
      <c r="E16" s="195">
        <f t="shared" si="4"/>
        <v>32.72096105263158</v>
      </c>
      <c r="F16" s="195">
        <f>район!C48</f>
        <v>950</v>
      </c>
      <c r="G16" s="195">
        <f>район!D48</f>
        <v>310.84913</v>
      </c>
      <c r="H16" s="195">
        <f t="shared" si="1"/>
        <v>32.72096105263158</v>
      </c>
    </row>
    <row r="17" spans="1:10" ht="33" customHeight="1">
      <c r="A17" s="80" t="s">
        <v>187</v>
      </c>
      <c r="B17" s="76">
        <v>11300</v>
      </c>
      <c r="C17" s="195">
        <f t="shared" si="5"/>
        <v>900</v>
      </c>
      <c r="D17" s="195">
        <f t="shared" si="6"/>
        <v>292.84267999999997</v>
      </c>
      <c r="E17" s="195">
        <f>D17/C17*100</f>
        <v>32.538075555555551</v>
      </c>
      <c r="F17" s="195">
        <f>район!C50</f>
        <v>900</v>
      </c>
      <c r="G17" s="195">
        <f>район!D50</f>
        <v>292.84267999999997</v>
      </c>
      <c r="H17" s="195">
        <f t="shared" si="1"/>
        <v>32.538075555555551</v>
      </c>
    </row>
    <row r="18" spans="1:10" ht="33" customHeight="1">
      <c r="A18" s="80" t="s">
        <v>188</v>
      </c>
      <c r="B18" s="76">
        <v>11400</v>
      </c>
      <c r="C18" s="195">
        <f t="shared" si="5"/>
        <v>9400</v>
      </c>
      <c r="D18" s="195">
        <f t="shared" si="6"/>
        <v>6485.0517600000003</v>
      </c>
      <c r="E18" s="195">
        <f t="shared" si="4"/>
        <v>68.989912340425533</v>
      </c>
      <c r="F18" s="195">
        <f>район!C53</f>
        <v>9400</v>
      </c>
      <c r="G18" s="195">
        <f>район!D53</f>
        <v>6485.0517600000003</v>
      </c>
      <c r="H18" s="195">
        <f t="shared" si="1"/>
        <v>68.989912340425533</v>
      </c>
    </row>
    <row r="19" spans="1:10" ht="23.25" customHeight="1">
      <c r="A19" s="80" t="s">
        <v>236</v>
      </c>
      <c r="B19" s="76">
        <v>11500</v>
      </c>
      <c r="C19" s="195">
        <f t="shared" si="5"/>
        <v>0</v>
      </c>
      <c r="D19" s="195">
        <f t="shared" si="6"/>
        <v>7565.9840100000001</v>
      </c>
      <c r="E19" s="195"/>
      <c r="F19" s="195">
        <f>район!C56</f>
        <v>0</v>
      </c>
      <c r="G19" s="195">
        <f>район!D64</f>
        <v>7565.9840100000001</v>
      </c>
      <c r="H19" s="195"/>
    </row>
    <row r="20" spans="1:10" ht="22.5" customHeight="1">
      <c r="A20" s="80" t="s">
        <v>189</v>
      </c>
      <c r="B20" s="76">
        <v>11600</v>
      </c>
      <c r="C20" s="195">
        <f t="shared" si="5"/>
        <v>2196</v>
      </c>
      <c r="D20" s="195">
        <f t="shared" si="6"/>
        <v>906.10879999999997</v>
      </c>
      <c r="E20" s="195">
        <f t="shared" si="4"/>
        <v>41.261785063752278</v>
      </c>
      <c r="F20" s="195">
        <f>район!C58</f>
        <v>2196</v>
      </c>
      <c r="G20" s="195">
        <f>район!D58</f>
        <v>906.10879999999997</v>
      </c>
      <c r="H20" s="195">
        <f t="shared" si="1"/>
        <v>41.261785063752278</v>
      </c>
    </row>
    <row r="21" spans="1:10" ht="29.25" customHeight="1">
      <c r="A21" s="80" t="s">
        <v>190</v>
      </c>
      <c r="B21" s="76">
        <v>11700</v>
      </c>
      <c r="C21" s="195">
        <f t="shared" si="5"/>
        <v>9351.6678800000009</v>
      </c>
      <c r="D21" s="195">
        <f t="shared" si="6"/>
        <v>0</v>
      </c>
      <c r="E21" s="195"/>
      <c r="F21" s="195">
        <f>район!C64</f>
        <v>9351.6678800000009</v>
      </c>
      <c r="G21" s="412"/>
      <c r="H21" s="195"/>
    </row>
    <row r="22" spans="1:10" ht="28.5" customHeight="1">
      <c r="A22" s="78" t="s">
        <v>191</v>
      </c>
      <c r="B22" s="75">
        <v>30000</v>
      </c>
      <c r="C22" s="396">
        <f t="shared" si="5"/>
        <v>0</v>
      </c>
      <c r="D22" s="194">
        <f>G22</f>
        <v>0</v>
      </c>
      <c r="E22" s="194"/>
      <c r="F22" s="194">
        <v>0</v>
      </c>
      <c r="G22" s="194">
        <v>0</v>
      </c>
      <c r="H22" s="194"/>
    </row>
    <row r="23" spans="1:10" ht="29.25" customHeight="1">
      <c r="A23" s="78" t="s">
        <v>16</v>
      </c>
      <c r="B23" s="75">
        <v>10000</v>
      </c>
      <c r="C23" s="197">
        <f>SUM(C4,C14,C22,)</f>
        <v>257757.88787999999</v>
      </c>
      <c r="D23" s="425">
        <f>SUM(D4,D14,)</f>
        <v>109788.89349000002</v>
      </c>
      <c r="E23" s="194">
        <f t="shared" si="4"/>
        <v>42.593805525405529</v>
      </c>
      <c r="F23" s="197">
        <f>SUM(F4,F14,)</f>
        <v>257757.88787999999</v>
      </c>
      <c r="G23" s="424">
        <f>SUM(G4,G14,G22)</f>
        <v>109788.89349000002</v>
      </c>
      <c r="H23" s="194">
        <f t="shared" si="1"/>
        <v>42.593805525405529</v>
      </c>
    </row>
    <row r="24" spans="1:10" ht="32.25" customHeight="1">
      <c r="A24" s="78" t="s">
        <v>192</v>
      </c>
      <c r="B24" s="75">
        <v>20200</v>
      </c>
      <c r="C24" s="198">
        <v>717224.66131</v>
      </c>
      <c r="D24" s="198">
        <v>-46567.792430000001</v>
      </c>
      <c r="E24" s="197">
        <f t="shared" si="4"/>
        <v>-6.4927762446071817</v>
      </c>
      <c r="F24" s="197">
        <f>район!C68</f>
        <v>855087.94998000003</v>
      </c>
      <c r="G24" s="197">
        <f>район!D68</f>
        <v>420726.33509000001</v>
      </c>
      <c r="H24" s="196">
        <f t="shared" si="1"/>
        <v>49.202697231301244</v>
      </c>
    </row>
    <row r="25" spans="1:10" ht="33" customHeight="1">
      <c r="A25" s="78" t="s">
        <v>282</v>
      </c>
      <c r="B25" s="75">
        <v>20700</v>
      </c>
      <c r="C25" s="411">
        <f>F25</f>
        <v>0</v>
      </c>
      <c r="D25" s="199">
        <f>SUM(G25)</f>
        <v>0</v>
      </c>
      <c r="E25" s="195" t="e">
        <f t="shared" si="4"/>
        <v>#DIV/0!</v>
      </c>
      <c r="F25" s="195">
        <v>0</v>
      </c>
      <c r="G25" s="195">
        <v>0</v>
      </c>
      <c r="H25" s="196"/>
    </row>
    <row r="26" spans="1:10" ht="50.25" customHeight="1">
      <c r="A26" s="78" t="s">
        <v>403</v>
      </c>
      <c r="B26" s="408">
        <v>20800</v>
      </c>
      <c r="C26" s="411">
        <f>F26</f>
        <v>0</v>
      </c>
      <c r="D26" s="199">
        <f>район!D74</f>
        <v>0</v>
      </c>
      <c r="E26" s="197" t="e">
        <f t="shared" si="4"/>
        <v>#DIV/0!</v>
      </c>
      <c r="F26" s="195">
        <v>0</v>
      </c>
      <c r="G26" s="195">
        <v>0</v>
      </c>
      <c r="H26" s="196"/>
    </row>
    <row r="27" spans="1:10" ht="50.25" customHeight="1">
      <c r="A27" s="78" t="s">
        <v>398</v>
      </c>
      <c r="B27" s="399">
        <v>21800</v>
      </c>
      <c r="C27" s="199">
        <v>0</v>
      </c>
      <c r="D27" s="199">
        <f>SUM(район!D75)</f>
        <v>0</v>
      </c>
      <c r="E27" s="197"/>
      <c r="F27" s="195">
        <v>0</v>
      </c>
      <c r="G27" s="195">
        <v>0</v>
      </c>
      <c r="H27" s="196"/>
    </row>
    <row r="28" spans="1:10" ht="33" customHeight="1">
      <c r="A28" s="78" t="s">
        <v>247</v>
      </c>
      <c r="B28" s="76">
        <v>21900</v>
      </c>
      <c r="C28" s="199">
        <f>F28</f>
        <v>0</v>
      </c>
      <c r="D28" s="199">
        <v>-87055.707250000007</v>
      </c>
      <c r="E28" s="197"/>
      <c r="F28" s="196">
        <f>район!C76</f>
        <v>0</v>
      </c>
      <c r="G28" s="196">
        <f>район!D76</f>
        <v>-7538.9315800000004</v>
      </c>
      <c r="H28" s="194"/>
      <c r="I28" s="82"/>
    </row>
    <row r="29" spans="1:10" ht="29.25" customHeight="1">
      <c r="A29" s="75" t="s">
        <v>193</v>
      </c>
      <c r="B29" s="75"/>
      <c r="C29" s="200">
        <f>C24+C23+C28+C25</f>
        <v>974982.54918999993</v>
      </c>
      <c r="D29" s="423">
        <f>D24+D23+D25+D27+D26</f>
        <v>63221.101060000015</v>
      </c>
      <c r="E29" s="200">
        <f t="shared" si="4"/>
        <v>6.4843315516286015</v>
      </c>
      <c r="F29" s="200">
        <f>F24+F23</f>
        <v>1112845.8378600001</v>
      </c>
      <c r="G29" s="423">
        <f>G24+G23+G26</f>
        <v>530515.22858</v>
      </c>
      <c r="H29" s="200">
        <f t="shared" si="1"/>
        <v>47.671942557666348</v>
      </c>
      <c r="I29" s="94"/>
      <c r="J29" s="82"/>
    </row>
    <row r="30" spans="1:10" ht="29.25" customHeight="1">
      <c r="A30" s="75" t="s">
        <v>194</v>
      </c>
      <c r="B30" s="75"/>
      <c r="C30" s="200">
        <f>C31+C32+C33+C34+C35+C36+C37+C38+C39+C43+C40+C41+C42</f>
        <v>1085011.8973700004</v>
      </c>
      <c r="D30" s="200">
        <f>SUM(D31:D43)</f>
        <v>392683.41739999998</v>
      </c>
      <c r="E30" s="200">
        <f t="shared" si="4"/>
        <v>36.191623184210194</v>
      </c>
      <c r="F30" s="200" t="e">
        <f>SUM(F31+F32+F33+F34+F35+F36+F37+F38+F39+F40+F41+F42+F43)</f>
        <v>#REF!</v>
      </c>
      <c r="G30" s="200" t="e">
        <f>SUM(G31:G43)</f>
        <v>#REF!</v>
      </c>
      <c r="H30" s="200" t="e">
        <f t="shared" si="1"/>
        <v>#REF!</v>
      </c>
      <c r="I30" s="94"/>
    </row>
    <row r="31" spans="1:10" ht="30.75" customHeight="1">
      <c r="A31" s="80" t="s">
        <v>195</v>
      </c>
      <c r="B31" s="81" t="s">
        <v>27</v>
      </c>
      <c r="C31" s="257">
        <f>F31</f>
        <v>125910.67659</v>
      </c>
      <c r="D31" s="257">
        <f>G31</f>
        <v>43986.252379999998</v>
      </c>
      <c r="E31" s="202">
        <f t="shared" si="4"/>
        <v>34.934489728167698</v>
      </c>
      <c r="F31" s="195">
        <f>район!C81</f>
        <v>125910.67659</v>
      </c>
      <c r="G31" s="202">
        <f>район!D81</f>
        <v>43986.252379999998</v>
      </c>
      <c r="H31" s="203">
        <f t="shared" si="1"/>
        <v>34.934489728167698</v>
      </c>
    </row>
    <row r="32" spans="1:10" ht="30.75" customHeight="1">
      <c r="A32" s="80" t="s">
        <v>196</v>
      </c>
      <c r="B32" s="81" t="s">
        <v>43</v>
      </c>
      <c r="C32" s="257">
        <f t="shared" ref="C32:C33" si="7">F32</f>
        <v>1788.6</v>
      </c>
      <c r="D32" s="257">
        <f t="shared" ref="D32:D33" si="8">G32</f>
        <v>838.61649</v>
      </c>
      <c r="E32" s="202">
        <f t="shared" si="4"/>
        <v>46.886754444817178</v>
      </c>
      <c r="F32" s="195">
        <f>район!C90</f>
        <v>1788.6</v>
      </c>
      <c r="G32" s="202">
        <f>район!D90</f>
        <v>838.61649</v>
      </c>
      <c r="H32" s="203">
        <f t="shared" si="1"/>
        <v>46.886754444817178</v>
      </c>
    </row>
    <row r="33" spans="1:9" ht="33" customHeight="1">
      <c r="A33" s="80" t="s">
        <v>197</v>
      </c>
      <c r="B33" s="81" t="s">
        <v>47</v>
      </c>
      <c r="C33" s="257">
        <f t="shared" si="7"/>
        <v>6970.5</v>
      </c>
      <c r="D33" s="257">
        <f t="shared" si="8"/>
        <v>2239.7800700000003</v>
      </c>
      <c r="E33" s="202">
        <f t="shared" si="4"/>
        <v>32.132272720751743</v>
      </c>
      <c r="F33" s="195">
        <f>район!C92</f>
        <v>6970.5</v>
      </c>
      <c r="G33" s="202">
        <f>район!D92</f>
        <v>2239.7800700000003</v>
      </c>
      <c r="H33" s="203">
        <f t="shared" si="1"/>
        <v>32.132272720751743</v>
      </c>
    </row>
    <row r="34" spans="1:9" ht="30" customHeight="1">
      <c r="A34" s="80" t="s">
        <v>198</v>
      </c>
      <c r="B34" s="81" t="s">
        <v>55</v>
      </c>
      <c r="C34" s="201">
        <v>119953.70041999999</v>
      </c>
      <c r="D34" s="201">
        <v>12.33</v>
      </c>
      <c r="E34" s="202">
        <f t="shared" si="4"/>
        <v>1.0278965931712271E-2</v>
      </c>
      <c r="F34" s="195">
        <f>район!C97</f>
        <v>153116.46402000001</v>
      </c>
      <c r="G34" s="202">
        <f>район!D97</f>
        <v>22592.802960000001</v>
      </c>
      <c r="H34" s="203">
        <f t="shared" si="1"/>
        <v>14.755306102842694</v>
      </c>
    </row>
    <row r="35" spans="1:9" ht="30" customHeight="1">
      <c r="A35" s="80" t="s">
        <v>199</v>
      </c>
      <c r="B35" s="81" t="s">
        <v>65</v>
      </c>
      <c r="C35" s="201">
        <v>132002.96557</v>
      </c>
      <c r="D35" s="201">
        <v>20.5</v>
      </c>
      <c r="E35" s="202">
        <f t="shared" si="4"/>
        <v>1.5529954127529834E-2</v>
      </c>
      <c r="F35" s="195">
        <f>район!C124</f>
        <v>211393.85427000001</v>
      </c>
      <c r="G35" s="202">
        <f>район!D124</f>
        <v>10304.312330000001</v>
      </c>
      <c r="H35" s="203">
        <f t="shared" si="1"/>
        <v>4.8744616372995191</v>
      </c>
    </row>
    <row r="36" spans="1:9" ht="30" customHeight="1">
      <c r="A36" s="80" t="s">
        <v>200</v>
      </c>
      <c r="B36" s="81" t="s">
        <v>73</v>
      </c>
      <c r="C36" s="199">
        <f>F36</f>
        <v>950</v>
      </c>
      <c r="D36" s="199">
        <f>G36</f>
        <v>380.22674999999998</v>
      </c>
      <c r="E36" s="202">
        <f t="shared" si="4"/>
        <v>40.023868421052626</v>
      </c>
      <c r="F36" s="195">
        <f>район!C148</f>
        <v>950</v>
      </c>
      <c r="G36" s="202">
        <f>район!D148</f>
        <v>380.22674999999998</v>
      </c>
      <c r="H36" s="203">
        <f t="shared" si="1"/>
        <v>40.023868421052626</v>
      </c>
    </row>
    <row r="37" spans="1:9" ht="30" customHeight="1">
      <c r="A37" s="80" t="s">
        <v>201</v>
      </c>
      <c r="B37" s="81" t="s">
        <v>75</v>
      </c>
      <c r="C37" s="199">
        <f>F37</f>
        <v>595473.41246000014</v>
      </c>
      <c r="D37" s="199">
        <f>G37</f>
        <v>341431.05770999996</v>
      </c>
      <c r="E37" s="202">
        <f t="shared" si="4"/>
        <v>57.337750194335499</v>
      </c>
      <c r="F37" s="195">
        <f>район!C151</f>
        <v>595473.41246000014</v>
      </c>
      <c r="G37" s="202">
        <f>район!D151</f>
        <v>341431.05770999996</v>
      </c>
      <c r="H37" s="203">
        <f t="shared" si="1"/>
        <v>57.337750194335499</v>
      </c>
    </row>
    <row r="38" spans="1:9" ht="30" customHeight="1">
      <c r="A38" s="80" t="s">
        <v>202</v>
      </c>
      <c r="B38" s="81" t="s">
        <v>81</v>
      </c>
      <c r="C38" s="201">
        <v>53583.964</v>
      </c>
      <c r="D38" s="201">
        <v>3468.4</v>
      </c>
      <c r="E38" s="202">
        <f t="shared" si="4"/>
        <v>6.4728320584867518</v>
      </c>
      <c r="F38" s="195">
        <f>район!C170</f>
        <v>65528.392940000005</v>
      </c>
      <c r="G38" s="202">
        <f>район!D170</f>
        <v>34830.663939999999</v>
      </c>
      <c r="H38" s="203">
        <f t="shared" si="1"/>
        <v>53.153545169178983</v>
      </c>
      <c r="I38" s="82"/>
    </row>
    <row r="39" spans="1:9" ht="30" customHeight="1">
      <c r="A39" s="80" t="s">
        <v>203</v>
      </c>
      <c r="B39" s="81" t="s">
        <v>204</v>
      </c>
      <c r="C39" s="201">
        <v>40552.978329999998</v>
      </c>
      <c r="D39" s="201">
        <v>0</v>
      </c>
      <c r="E39" s="202">
        <f t="shared" si="4"/>
        <v>0</v>
      </c>
      <c r="F39" s="195">
        <f>район!C178</f>
        <v>62461.168729999998</v>
      </c>
      <c r="G39" s="202">
        <f>район!D178</f>
        <v>25048.016639999998</v>
      </c>
      <c r="H39" s="203">
        <f t="shared" si="1"/>
        <v>40.101741849043364</v>
      </c>
    </row>
    <row r="40" spans="1:9" ht="30" customHeight="1">
      <c r="A40" s="80" t="s">
        <v>205</v>
      </c>
      <c r="B40" s="81" t="s">
        <v>90</v>
      </c>
      <c r="C40" s="201">
        <v>7825.1</v>
      </c>
      <c r="D40" s="201">
        <v>306.25400000000002</v>
      </c>
      <c r="E40" s="202">
        <f t="shared" si="4"/>
        <v>3.913739121544773</v>
      </c>
      <c r="F40" s="195">
        <f>район!C189</f>
        <v>8810.0499999999993</v>
      </c>
      <c r="G40" s="202">
        <f>район!D189</f>
        <v>6555.8140000000003</v>
      </c>
      <c r="H40" s="203">
        <f t="shared" si="1"/>
        <v>74.412903445496909</v>
      </c>
    </row>
    <row r="41" spans="1:9" ht="30" customHeight="1">
      <c r="A41" s="80" t="s">
        <v>206</v>
      </c>
      <c r="B41" s="81" t="s">
        <v>102</v>
      </c>
      <c r="C41" s="195">
        <f>F41</f>
        <v>0</v>
      </c>
      <c r="D41" s="195">
        <f>G41</f>
        <v>0</v>
      </c>
      <c r="E41" s="202" t="e">
        <f t="shared" si="4"/>
        <v>#DIV/0!</v>
      </c>
      <c r="F41" s="195">
        <f>район!C197</f>
        <v>0</v>
      </c>
      <c r="G41" s="202">
        <f>район!D197</f>
        <v>0</v>
      </c>
      <c r="H41" s="203" t="e">
        <f t="shared" si="1"/>
        <v>#DIV/0!</v>
      </c>
    </row>
    <row r="42" spans="1:9" ht="34.5" customHeight="1">
      <c r="A42" s="80" t="s">
        <v>207</v>
      </c>
      <c r="B42" s="81" t="s">
        <v>106</v>
      </c>
      <c r="C42" s="195">
        <f>F42</f>
        <v>0</v>
      </c>
      <c r="D42" s="195">
        <f>G42</f>
        <v>0</v>
      </c>
      <c r="E42" s="202"/>
      <c r="F42" s="195">
        <f>район!C199</f>
        <v>0</v>
      </c>
      <c r="G42" s="202">
        <f>район!D199</f>
        <v>0</v>
      </c>
      <c r="H42" s="203">
        <v>0</v>
      </c>
    </row>
    <row r="43" spans="1:9" ht="30" customHeight="1">
      <c r="A43" s="80" t="s">
        <v>208</v>
      </c>
      <c r="B43" s="81" t="s">
        <v>209</v>
      </c>
      <c r="C43" s="195">
        <v>0</v>
      </c>
      <c r="D43" s="195">
        <v>0</v>
      </c>
      <c r="E43" s="202">
        <v>0</v>
      </c>
      <c r="F43" s="195" t="e">
        <f>район!#REF!</f>
        <v>#REF!</v>
      </c>
      <c r="G43" s="202" t="e">
        <f>район!#REF!</f>
        <v>#REF!</v>
      </c>
      <c r="H43" s="203" t="e">
        <f t="shared" si="1"/>
        <v>#REF!</v>
      </c>
    </row>
    <row r="44" spans="1:9">
      <c r="A44" s="137"/>
      <c r="B44" s="138"/>
      <c r="C44" s="136"/>
      <c r="D44" s="136"/>
      <c r="E44" s="136"/>
      <c r="F44" s="136"/>
      <c r="G44" s="136"/>
      <c r="H44" s="136"/>
    </row>
    <row r="45" spans="1:9" hidden="1">
      <c r="A45" s="137"/>
      <c r="B45" s="138"/>
      <c r="C45" s="136">
        <f>C29-C30</f>
        <v>-110029.34818000044</v>
      </c>
      <c r="D45" s="136">
        <f>D29-D30</f>
        <v>-329462.31633999996</v>
      </c>
      <c r="E45" s="136"/>
      <c r="F45" s="136" t="e">
        <f>F29-F30</f>
        <v>#REF!</v>
      </c>
      <c r="G45" s="136" t="e">
        <f>G29-G30</f>
        <v>#REF!</v>
      </c>
      <c r="H45" s="136"/>
    </row>
    <row r="46" spans="1:9" hidden="1">
      <c r="A46" s="137"/>
      <c r="B46" s="138"/>
      <c r="C46" s="136" t="e">
        <f>C45-F46</f>
        <v>#REF!</v>
      </c>
      <c r="D46" s="136" t="e">
        <f>D45-G46</f>
        <v>#REF!</v>
      </c>
      <c r="E46" s="136"/>
      <c r="F46" s="136" t="e">
        <f>F45+#REF!</f>
        <v>#REF!</v>
      </c>
      <c r="G46" s="136" t="e">
        <f>G45+#REF!</f>
        <v>#REF!</v>
      </c>
      <c r="H46" s="136"/>
    </row>
    <row r="47" spans="1:9" ht="20.25" hidden="1" customHeight="1">
      <c r="A47" s="137"/>
      <c r="B47" s="138"/>
      <c r="C47" s="139"/>
      <c r="D47" s="139"/>
      <c r="E47" s="140"/>
      <c r="F47" s="140" t="e">
        <f>C30+F46-C23-C28</f>
        <v>#REF!</v>
      </c>
      <c r="G47" s="140" t="e">
        <f>D30+G46-D23-D28</f>
        <v>#REF!</v>
      </c>
      <c r="H47" s="134"/>
    </row>
    <row r="48" spans="1:9">
      <c r="A48" s="137"/>
      <c r="B48" s="138"/>
      <c r="C48" s="206"/>
      <c r="D48" s="136"/>
      <c r="E48" s="136"/>
      <c r="F48" s="136"/>
      <c r="G48" s="136"/>
      <c r="H48" s="136"/>
    </row>
    <row r="49" spans="1:8">
      <c r="A49" s="137"/>
      <c r="B49" s="138"/>
      <c r="C49" s="136"/>
      <c r="D49" s="136"/>
      <c r="E49" s="136"/>
      <c r="F49" s="136"/>
      <c r="G49" s="136"/>
      <c r="H49" s="136"/>
    </row>
    <row r="50" spans="1:8">
      <c r="A50" s="137"/>
      <c r="B50" s="138"/>
      <c r="C50" s="136"/>
      <c r="D50" s="136"/>
      <c r="E50" s="136"/>
      <c r="F50" s="136"/>
      <c r="G50" s="136"/>
      <c r="H50" s="136"/>
    </row>
    <row r="51" spans="1:8">
      <c r="A51" s="137" t="s">
        <v>115</v>
      </c>
      <c r="B51" s="138"/>
      <c r="C51" s="139"/>
      <c r="D51" s="139"/>
      <c r="E51" s="140"/>
      <c r="F51" s="140"/>
      <c r="G51" s="140"/>
      <c r="H51" s="134"/>
    </row>
    <row r="52" spans="1:8">
      <c r="A52" s="137" t="s">
        <v>210</v>
      </c>
      <c r="B52" s="138"/>
      <c r="C52" s="141" t="s">
        <v>251</v>
      </c>
      <c r="D52" s="555"/>
      <c r="E52" s="555"/>
      <c r="F52" s="142"/>
      <c r="G52" s="140"/>
      <c r="H52" s="134"/>
    </row>
    <row r="53" spans="1:8">
      <c r="C53" s="85"/>
      <c r="D53" s="85"/>
      <c r="F53" s="82"/>
      <c r="G53" s="82"/>
    </row>
    <row r="54" spans="1:8">
      <c r="C54" s="89"/>
      <c r="D54" s="89"/>
      <c r="F54" s="82"/>
      <c r="G54" s="82"/>
    </row>
    <row r="55" spans="1:8">
      <c r="C55" s="97"/>
      <c r="D55" s="82"/>
      <c r="F55" s="82"/>
      <c r="G55" s="82"/>
    </row>
    <row r="56" spans="1:8">
      <c r="C56" s="97"/>
      <c r="D56" s="82"/>
    </row>
  </sheetData>
  <customSheetViews>
    <customSheetView guid="{61528DAC-5C4C-48F4-ADE2-8A724B05A086}" scale="80" showPageBreaks="1" printArea="1" hiddenRows="1" state="hidden" view="pageBreakPreview" topLeftCell="A22">
      <selection activeCell="G10" sqref="G10"/>
      <rowBreaks count="1" manualBreakCount="1">
        <brk id="28" max="10" man="1"/>
      </rowBreaks>
      <pageMargins left="0.70866141732283472" right="0.70866141732283472" top="0.35433070866141736" bottom="0.74803149606299213" header="0.31496062992125984" footer="0.31496062992125984"/>
      <pageSetup paperSize="9" scale="60" orientation="landscape" r:id="rId1"/>
    </customSheetView>
    <customSheetView guid="{5C539BE6-C8E0-453F-AB5E-9E58094195EA}" scale="80" showPageBreaks="1" printArea="1" hiddenRows="1" view="pageBreakPreview">
      <selection activeCell="D9" sqref="D9"/>
      <rowBreaks count="1" manualBreakCount="1">
        <brk id="28" max="10" man="1"/>
      </rowBreaks>
      <pageMargins left="0.70866141732283472" right="0.70866141732283472" top="0.35433070866141736" bottom="0.74803149606299213" header="0.31496062992125984" footer="0.31496062992125984"/>
      <pageSetup paperSize="9" scale="60" orientation="landscape" r:id="rId2"/>
    </customSheetView>
    <customSheetView guid="{42584DC0-1D41-4C93-9B38-C388E7B8DAC4}" scale="80" showPageBreaks="1" printArea="1" hiddenRows="1" view="pageBreakPreview" topLeftCell="A23">
      <selection activeCell="J4" sqref="J4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56" orientation="landscape" r:id="rId3"/>
    </customSheetView>
    <customSheetView guid="{A54C432C-6C68-4B53-A75C-446EB3A61B2B}" scale="80" showPageBreaks="1" printArea="1" hiddenRows="1" view="pageBreakPreview" topLeftCell="A25">
      <selection activeCell="C27" sqref="C27:K28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56" orientation="landscape" r:id="rId4"/>
    </customSheetView>
    <customSheetView guid="{1A52382B-3765-4E8C-903F-6B8919B7242E}" scale="80" showPageBreaks="1" printArea="1" hiddenRows="1" view="pageBreakPreview" topLeftCell="A7">
      <selection activeCell="F30" sqref="F30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5"/>
    </customSheetView>
    <customSheetView guid="{B31C8DB7-3E78-4144-A6B5-8DE36DE63F0E}" scale="80" showPageBreaks="1" printArea="1" hiddenRows="1" view="pageBreakPreview" topLeftCell="A13">
      <selection activeCell="C24" sqref="C24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6"/>
    </customSheetView>
    <customSheetView guid="{5BFCA170-DEAE-4D2C-98A0-1E68B427AC01}" scale="80" showPageBreaks="1" printArea="1" hiddenRows="1" view="pageBreakPreview">
      <selection activeCell="C25" sqref="C25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1" orientation="landscape" r:id="rId7"/>
    </customSheetView>
    <customSheetView guid="{B30CE22D-C12F-4E12-8BB9-3AAE0A6991CC}" scale="80" showPageBreaks="1" printArea="1" hiddenRows="1" view="pageBreakPreview">
      <selection activeCell="C23" sqref="C23"/>
      <rowBreaks count="1" manualBreakCount="1">
        <brk id="28" max="10" man="1"/>
      </rowBreaks>
      <pageMargins left="0.70866141732283472" right="0.70866141732283472" top="0.34" bottom="0.74803149606299213" header="0.31496062992125984" footer="0.31496062992125984"/>
      <pageSetup paperSize="9" scale="61" orientation="landscape" r:id="rId8"/>
    </customSheetView>
    <customSheetView guid="{1718F1EE-9F48-4DBE-9531-3B70F9C4A5DD}" scale="80" showPageBreaks="1" printArea="1" hiddenRows="1" view="pageBreakPreview">
      <selection activeCell="A2" sqref="A2:A3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1" orientation="landscape" r:id="rId9"/>
    </customSheetView>
    <customSheetView guid="{3DCB9AAA-F09C-4EA6-B992-F93E466D374A}" printArea="1" hiddenRows="1" topLeftCell="A20">
      <selection activeCell="G28" sqref="G28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10"/>
    </customSheetView>
    <customSheetView guid="{F85EE840-0C31-454A-8951-832C2E9E0600}" scale="80" showPageBreaks="1" printArea="1" hiddenRows="1" state="hidden" view="pageBreakPreview" topLeftCell="A25">
      <selection activeCell="D73" sqref="D73"/>
      <rowBreaks count="1" manualBreakCount="1">
        <brk id="28" max="10" man="1"/>
      </rowBreaks>
      <pageMargins left="0.70866141732283472" right="0.70866141732283472" top="0.35433070866141736" bottom="0.74803149606299213" header="0.31496062992125984" footer="0.31496062992125984"/>
      <pageSetup paperSize="9" scale="60" orientation="landscape" r:id="rId11"/>
    </customSheetView>
    <customSheetView guid="{F1E84C44-1ACD-474A-BDE0-C7088DB6C590}" scale="80" showPageBreaks="1" printArea="1" hiddenRows="1" state="hidden" view="pageBreakPreview" topLeftCell="A22">
      <selection activeCell="G10" sqref="G10"/>
      <rowBreaks count="1" manualBreakCount="1">
        <brk id="28" max="10" man="1"/>
      </rowBreaks>
      <pageMargins left="0.70866141732283472" right="0.70866141732283472" top="0.35433070866141736" bottom="0.74803149606299213" header="0.31496062992125984" footer="0.31496062992125984"/>
      <pageSetup paperSize="9" scale="60" orientation="landscape" r:id="rId12"/>
    </customSheetView>
  </customSheetViews>
  <mergeCells count="6">
    <mergeCell ref="C2:E2"/>
    <mergeCell ref="D52:E52"/>
    <mergeCell ref="A2:A3"/>
    <mergeCell ref="B2:B3"/>
    <mergeCell ref="A1:H1"/>
    <mergeCell ref="F2:H2"/>
  </mergeCells>
  <phoneticPr fontId="14" type="noConversion"/>
  <pageMargins left="0.70866141732283472" right="0.70866141732283472" top="0.35433070866141736" bottom="0.74803149606299213" header="0.31496062992125984" footer="0.31496062992125984"/>
  <pageSetup paperSize="9" scale="60" orientation="landscape" r:id="rId13"/>
  <rowBreaks count="1" manualBreakCount="1">
    <brk id="28" max="10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9"/>
  <dimension ref="A1:G143"/>
  <sheetViews>
    <sheetView view="pageBreakPreview" topLeftCell="A31" zoomScale="70" zoomScaleSheetLayoutView="86" workbookViewId="0">
      <selection activeCell="D70" sqref="D70"/>
    </sheetView>
  </sheetViews>
  <sheetFormatPr defaultRowHeight="15.75"/>
  <cols>
    <col min="1" max="1" width="14.7109375" style="58" customWidth="1"/>
    <col min="2" max="2" width="57.5703125" style="59" customWidth="1"/>
    <col min="3" max="3" width="17.7109375" style="62" customWidth="1"/>
    <col min="4" max="4" width="16.85546875" style="62" customWidth="1"/>
    <col min="5" max="5" width="14.7109375" style="62" customWidth="1"/>
    <col min="6" max="6" width="16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97" t="s">
        <v>422</v>
      </c>
      <c r="B1" s="597"/>
      <c r="C1" s="597"/>
      <c r="D1" s="597"/>
      <c r="E1" s="597"/>
      <c r="F1" s="597"/>
    </row>
    <row r="2" spans="1:6">
      <c r="A2" s="597"/>
      <c r="B2" s="597"/>
      <c r="C2" s="597"/>
      <c r="D2" s="597"/>
      <c r="E2" s="597"/>
      <c r="F2" s="597"/>
    </row>
    <row r="3" spans="1:6" ht="63">
      <c r="A3" s="2" t="s">
        <v>0</v>
      </c>
      <c r="B3" s="2" t="s">
        <v>1</v>
      </c>
      <c r="C3" s="72" t="s">
        <v>396</v>
      </c>
      <c r="D3" s="400" t="s">
        <v>411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C5+C12+C14+C17+C20+C7</f>
        <v>5621.4025799999999</v>
      </c>
      <c r="D4" s="5">
        <f>D5+D12+D14+D17+D20+D7</f>
        <v>5234.1957199999997</v>
      </c>
      <c r="E4" s="5">
        <f>SUM(D4/C4*100)</f>
        <v>93.111917275279012</v>
      </c>
      <c r="F4" s="5">
        <f>SUM(D4-C4)</f>
        <v>-387.20686000000023</v>
      </c>
    </row>
    <row r="5" spans="1:6" s="6" customFormat="1">
      <c r="A5" s="68">
        <v>1010000000</v>
      </c>
      <c r="B5" s="67" t="s">
        <v>5</v>
      </c>
      <c r="C5" s="5">
        <f>C6</f>
        <v>1704</v>
      </c>
      <c r="D5" s="5">
        <f>D6</f>
        <v>1630.09545</v>
      </c>
      <c r="E5" s="5">
        <f t="shared" ref="E5:E52" si="0">SUM(D5/C5*100)</f>
        <v>95.662878521126757</v>
      </c>
      <c r="F5" s="5">
        <f t="shared" ref="F5:F52" si="1">SUM(D5-C5)</f>
        <v>-73.904549999999972</v>
      </c>
    </row>
    <row r="6" spans="1:6">
      <c r="A6" s="7">
        <v>1010200001</v>
      </c>
      <c r="B6" s="8" t="s">
        <v>221</v>
      </c>
      <c r="C6" s="9">
        <v>1704</v>
      </c>
      <c r="D6" s="10">
        <v>1630.09545</v>
      </c>
      <c r="E6" s="9">
        <f t="shared" ref="E6:E11" si="2">SUM(D6/C6*100)</f>
        <v>95.662878521126757</v>
      </c>
      <c r="F6" s="9">
        <f t="shared" si="1"/>
        <v>-73.904549999999972</v>
      </c>
    </row>
    <row r="7" spans="1:6" ht="31.5">
      <c r="A7" s="3">
        <v>1030000000</v>
      </c>
      <c r="B7" s="13" t="s">
        <v>260</v>
      </c>
      <c r="C7" s="5">
        <f>C8+C10+C9</f>
        <v>960.31</v>
      </c>
      <c r="D7" s="5">
        <f>D8+D10+D9+D11</f>
        <v>1017.0985899999999</v>
      </c>
      <c r="E7" s="9">
        <f t="shared" si="2"/>
        <v>105.91356853516052</v>
      </c>
      <c r="F7" s="9">
        <f t="shared" si="1"/>
        <v>56.788589999999999</v>
      </c>
    </row>
    <row r="8" spans="1:6">
      <c r="A8" s="7">
        <v>1030223001</v>
      </c>
      <c r="B8" s="8" t="s">
        <v>262</v>
      </c>
      <c r="C8" s="9">
        <v>420.89600000000002</v>
      </c>
      <c r="D8" s="10">
        <v>509.87867</v>
      </c>
      <c r="E8" s="9">
        <f t="shared" si="2"/>
        <v>121.14124866950505</v>
      </c>
      <c r="F8" s="9">
        <f t="shared" si="1"/>
        <v>88.982669999999985</v>
      </c>
    </row>
    <row r="9" spans="1:6">
      <c r="A9" s="7">
        <v>1030224001</v>
      </c>
      <c r="B9" s="8" t="s">
        <v>268</v>
      </c>
      <c r="C9" s="9">
        <v>3.4409999999999998</v>
      </c>
      <c r="D9" s="10">
        <v>2.7541500000000001</v>
      </c>
      <c r="E9" s="9">
        <f t="shared" si="2"/>
        <v>80.039232781168266</v>
      </c>
      <c r="F9" s="9">
        <f t="shared" si="1"/>
        <v>-0.68684999999999974</v>
      </c>
    </row>
    <row r="10" spans="1:6">
      <c r="A10" s="7">
        <v>1030225001</v>
      </c>
      <c r="B10" s="8" t="s">
        <v>261</v>
      </c>
      <c r="C10" s="9">
        <v>535.97299999999996</v>
      </c>
      <c r="D10" s="10">
        <v>562.96364000000005</v>
      </c>
      <c r="E10" s="9">
        <f t="shared" si="2"/>
        <v>105.03582083425846</v>
      </c>
      <c r="F10" s="9">
        <f t="shared" si="1"/>
        <v>26.990640000000099</v>
      </c>
    </row>
    <row r="11" spans="1:6">
      <c r="A11" s="7">
        <v>1030226001</v>
      </c>
      <c r="B11" s="8" t="s">
        <v>271</v>
      </c>
      <c r="C11" s="9">
        <v>0</v>
      </c>
      <c r="D11" s="10">
        <v>-58.497869999999999</v>
      </c>
      <c r="E11" s="9" t="e">
        <f t="shared" si="2"/>
        <v>#DIV/0!</v>
      </c>
      <c r="F11" s="9">
        <f t="shared" si="1"/>
        <v>-58.497869999999999</v>
      </c>
    </row>
    <row r="12" spans="1:6" s="6" customFormat="1">
      <c r="A12" s="68">
        <v>1050000000</v>
      </c>
      <c r="B12" s="67" t="s">
        <v>6</v>
      </c>
      <c r="C12" s="5">
        <f>SUM(C13:C13)</f>
        <v>60</v>
      </c>
      <c r="D12" s="5">
        <f>SUM(D13:D13)</f>
        <v>58.41</v>
      </c>
      <c r="E12" s="5">
        <f t="shared" si="0"/>
        <v>97.35</v>
      </c>
      <c r="F12" s="5">
        <f t="shared" si="1"/>
        <v>-1.5900000000000034</v>
      </c>
    </row>
    <row r="13" spans="1:6" ht="15.75" customHeight="1">
      <c r="A13" s="7">
        <v>1050300000</v>
      </c>
      <c r="B13" s="11" t="s">
        <v>222</v>
      </c>
      <c r="C13" s="12">
        <v>60</v>
      </c>
      <c r="D13" s="10">
        <v>58.41</v>
      </c>
      <c r="E13" s="9">
        <f t="shared" si="0"/>
        <v>97.35</v>
      </c>
      <c r="F13" s="9">
        <f t="shared" si="1"/>
        <v>-1.5900000000000034</v>
      </c>
    </row>
    <row r="14" spans="1:6" s="6" customFormat="1" ht="15.75" customHeight="1">
      <c r="A14" s="68">
        <v>1060000000</v>
      </c>
      <c r="B14" s="67" t="s">
        <v>130</v>
      </c>
      <c r="C14" s="5">
        <f>C15+C16</f>
        <v>2889.09258</v>
      </c>
      <c r="D14" s="5">
        <f>D15+D16</f>
        <v>2524.8916800000002</v>
      </c>
      <c r="E14" s="5">
        <f t="shared" si="0"/>
        <v>87.393934603507944</v>
      </c>
      <c r="F14" s="5">
        <f t="shared" si="1"/>
        <v>-364.20089999999982</v>
      </c>
    </row>
    <row r="15" spans="1:6" s="6" customFormat="1" ht="15.75" customHeight="1">
      <c r="A15" s="7">
        <v>1060100000</v>
      </c>
      <c r="B15" s="11" t="s">
        <v>8</v>
      </c>
      <c r="C15" s="9">
        <v>999</v>
      </c>
      <c r="D15" s="10">
        <v>581.25049000000001</v>
      </c>
      <c r="E15" s="9">
        <f t="shared" si="0"/>
        <v>58.183232232232228</v>
      </c>
      <c r="F15" s="9">
        <f>SUM(D15-C15)</f>
        <v>-417.74950999999999</v>
      </c>
    </row>
    <row r="16" spans="1:6" ht="15.75" customHeight="1">
      <c r="A16" s="7">
        <v>1060600000</v>
      </c>
      <c r="B16" s="11" t="s">
        <v>7</v>
      </c>
      <c r="C16" s="9">
        <v>1890.09258</v>
      </c>
      <c r="D16" s="10">
        <v>1943.6411900000001</v>
      </c>
      <c r="E16" s="9">
        <f t="shared" si="0"/>
        <v>102.83312101040045</v>
      </c>
      <c r="F16" s="9">
        <f t="shared" si="1"/>
        <v>53.548610000000053</v>
      </c>
    </row>
    <row r="17" spans="1:6" s="6" customFormat="1">
      <c r="A17" s="3">
        <v>1080000000</v>
      </c>
      <c r="B17" s="4" t="s">
        <v>10</v>
      </c>
      <c r="C17" s="5">
        <f>C18</f>
        <v>8</v>
      </c>
      <c r="D17" s="5">
        <f>D18</f>
        <v>3.7</v>
      </c>
      <c r="E17" s="5">
        <f t="shared" si="0"/>
        <v>46.25</v>
      </c>
      <c r="F17" s="5">
        <f t="shared" si="1"/>
        <v>-4.3</v>
      </c>
    </row>
    <row r="18" spans="1:6" ht="15" customHeight="1">
      <c r="A18" s="7">
        <v>1080400001</v>
      </c>
      <c r="B18" s="8" t="s">
        <v>220</v>
      </c>
      <c r="C18" s="9">
        <v>8</v>
      </c>
      <c r="D18" s="10">
        <v>3.7</v>
      </c>
      <c r="E18" s="9">
        <f t="shared" si="0"/>
        <v>46.25</v>
      </c>
      <c r="F18" s="9">
        <f t="shared" si="1"/>
        <v>-4.3</v>
      </c>
    </row>
    <row r="19" spans="1:6" ht="1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15" hidden="1" customHeight="1">
      <c r="A20" s="68">
        <v>1090000000</v>
      </c>
      <c r="B20" s="69" t="s">
        <v>118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15" hidden="1" customHeight="1">
      <c r="A21" s="7">
        <v>1090100000</v>
      </c>
      <c r="B21" s="8" t="s">
        <v>119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5" hidden="1" customHeight="1">
      <c r="A22" s="7">
        <v>1090400000</v>
      </c>
      <c r="B22" s="8" t="s">
        <v>120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15" hidden="1" customHeight="1">
      <c r="A23" s="7">
        <v>1090600000</v>
      </c>
      <c r="B23" s="8" t="s">
        <v>121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5" hidden="1" customHeight="1">
      <c r="A24" s="7">
        <v>1090700000</v>
      </c>
      <c r="B24" s="8" t="s">
        <v>122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C26+C29+C31+C36+C34</f>
        <v>2266.2399999999998</v>
      </c>
      <c r="D25" s="5">
        <f>D26+D29+D31+D36+D34</f>
        <v>2362.02324</v>
      </c>
      <c r="E25" s="5">
        <f t="shared" si="0"/>
        <v>104.22652675797799</v>
      </c>
      <c r="F25" s="5">
        <f t="shared" si="1"/>
        <v>95.783240000000205</v>
      </c>
    </row>
    <row r="26" spans="1:6" s="6" customFormat="1" ht="30" customHeight="1">
      <c r="A26" s="68">
        <v>1110000000</v>
      </c>
      <c r="B26" s="69" t="s">
        <v>123</v>
      </c>
      <c r="C26" s="5">
        <f>C27+C28</f>
        <v>0</v>
      </c>
      <c r="D26" s="5">
        <f>D27+D28</f>
        <v>27.3</v>
      </c>
      <c r="E26" s="5" t="e">
        <f t="shared" si="0"/>
        <v>#DIV/0!</v>
      </c>
      <c r="F26" s="5">
        <f t="shared" si="1"/>
        <v>27.3</v>
      </c>
    </row>
    <row r="27" spans="1:6">
      <c r="A27" s="16">
        <v>1110502000</v>
      </c>
      <c r="B27" s="17" t="s">
        <v>218</v>
      </c>
      <c r="C27" s="12">
        <v>0</v>
      </c>
      <c r="D27" s="10">
        <v>27.3</v>
      </c>
      <c r="E27" s="9" t="e">
        <f t="shared" si="0"/>
        <v>#DIV/0!</v>
      </c>
      <c r="F27" s="9">
        <f t="shared" si="1"/>
        <v>27.3</v>
      </c>
    </row>
    <row r="28" spans="1:6" ht="18" customHeight="1">
      <c r="A28" s="7">
        <v>1110503505</v>
      </c>
      <c r="B28" s="11" t="s">
        <v>13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18" customHeight="1">
      <c r="A29" s="68">
        <v>1130000000</v>
      </c>
      <c r="B29" s="69" t="s">
        <v>125</v>
      </c>
      <c r="C29" s="5">
        <f>C30</f>
        <v>0</v>
      </c>
      <c r="D29" s="5">
        <f>D30</f>
        <v>0.39237</v>
      </c>
      <c r="E29" s="5" t="e">
        <f t="shared" si="0"/>
        <v>#DIV/0!</v>
      </c>
      <c r="F29" s="5">
        <f t="shared" si="1"/>
        <v>0.39237</v>
      </c>
    </row>
    <row r="30" spans="1:6" ht="18" customHeight="1">
      <c r="A30" s="7">
        <v>1130299000</v>
      </c>
      <c r="B30" s="8" t="s">
        <v>401</v>
      </c>
      <c r="C30" s="9">
        <v>0</v>
      </c>
      <c r="D30" s="10">
        <v>0.39237</v>
      </c>
      <c r="E30" s="9" t="e">
        <f t="shared" si="0"/>
        <v>#DIV/0!</v>
      </c>
      <c r="F30" s="9">
        <f t="shared" si="1"/>
        <v>0.39237</v>
      </c>
    </row>
    <row r="31" spans="1:6" ht="15.75" customHeight="1">
      <c r="A31" s="70">
        <v>1140000000</v>
      </c>
      <c r="B31" s="71" t="s">
        <v>126</v>
      </c>
      <c r="C31" s="5">
        <f>C32+C33</f>
        <v>1366.24</v>
      </c>
      <c r="D31" s="5">
        <f>D32+D33</f>
        <v>1366.24</v>
      </c>
      <c r="E31" s="5">
        <f t="shared" si="0"/>
        <v>100</v>
      </c>
      <c r="F31" s="5">
        <f t="shared" si="1"/>
        <v>0</v>
      </c>
    </row>
    <row r="32" spans="1:6" ht="15.75" customHeight="1">
      <c r="A32" s="16">
        <v>1140200000</v>
      </c>
      <c r="B32" s="18" t="s">
        <v>214</v>
      </c>
      <c r="C32" s="9">
        <v>1009.24</v>
      </c>
      <c r="D32" s="10">
        <v>1009.24</v>
      </c>
      <c r="E32" s="9">
        <f t="shared" si="0"/>
        <v>100</v>
      </c>
      <c r="F32" s="9">
        <f t="shared" si="1"/>
        <v>0</v>
      </c>
    </row>
    <row r="33" spans="1:7" ht="15.75" customHeight="1">
      <c r="A33" s="7">
        <v>1140600000</v>
      </c>
      <c r="B33" s="8" t="s">
        <v>215</v>
      </c>
      <c r="C33" s="9">
        <v>357</v>
      </c>
      <c r="D33" s="10">
        <v>357</v>
      </c>
      <c r="E33" s="9">
        <f t="shared" si="0"/>
        <v>100</v>
      </c>
      <c r="F33" s="9">
        <f t="shared" si="1"/>
        <v>0</v>
      </c>
    </row>
    <row r="34" spans="1:7" ht="15.75" customHeight="1">
      <c r="A34" s="3">
        <v>1160000000</v>
      </c>
      <c r="B34" s="13" t="s">
        <v>237</v>
      </c>
      <c r="C34" s="5">
        <f>C35</f>
        <v>0</v>
      </c>
      <c r="D34" s="5">
        <f>D35</f>
        <v>10.480639999999999</v>
      </c>
      <c r="E34" s="5" t="e">
        <f t="shared" si="0"/>
        <v>#DIV/0!</v>
      </c>
      <c r="F34" s="5">
        <f t="shared" si="1"/>
        <v>10.480639999999999</v>
      </c>
    </row>
    <row r="35" spans="1:7" ht="15" customHeight="1">
      <c r="A35" s="7">
        <v>1160701010</v>
      </c>
      <c r="B35" s="8" t="s">
        <v>404</v>
      </c>
      <c r="C35" s="9">
        <v>0</v>
      </c>
      <c r="D35" s="10">
        <v>10.480639999999999</v>
      </c>
      <c r="E35" s="9" t="e">
        <f t="shared" si="0"/>
        <v>#DIV/0!</v>
      </c>
      <c r="F35" s="9">
        <f t="shared" si="1"/>
        <v>10.480639999999999</v>
      </c>
    </row>
    <row r="36" spans="1:7" ht="15" customHeight="1">
      <c r="A36" s="3">
        <v>1170000000</v>
      </c>
      <c r="B36" s="13" t="s">
        <v>129</v>
      </c>
      <c r="C36" s="5">
        <f>C37+C38</f>
        <v>900</v>
      </c>
      <c r="D36" s="5">
        <f>D37+D38</f>
        <v>957.61023</v>
      </c>
      <c r="E36" s="5">
        <f t="shared" si="0"/>
        <v>106.40113666666666</v>
      </c>
      <c r="F36" s="5">
        <f t="shared" si="1"/>
        <v>57.610230000000001</v>
      </c>
    </row>
    <row r="37" spans="1:7" ht="15" customHeight="1">
      <c r="A37" s="7">
        <v>1170105005</v>
      </c>
      <c r="B37" s="8" t="s">
        <v>15</v>
      </c>
      <c r="C37" s="9">
        <v>0</v>
      </c>
      <c r="D37" s="9"/>
      <c r="E37" s="9" t="e">
        <f t="shared" si="0"/>
        <v>#DIV/0!</v>
      </c>
      <c r="F37" s="9">
        <f t="shared" si="1"/>
        <v>0</v>
      </c>
    </row>
    <row r="38" spans="1:7" ht="15" customHeight="1">
      <c r="A38" s="7">
        <v>1171503010</v>
      </c>
      <c r="B38" s="11" t="s">
        <v>408</v>
      </c>
      <c r="C38" s="9">
        <v>900</v>
      </c>
      <c r="D38" s="10">
        <v>957.61023</v>
      </c>
      <c r="E38" s="9">
        <f t="shared" si="0"/>
        <v>106.40113666666666</v>
      </c>
      <c r="F38" s="9">
        <f t="shared" si="1"/>
        <v>57.610230000000001</v>
      </c>
    </row>
    <row r="39" spans="1:7" s="6" customFormat="1" ht="15" customHeight="1">
      <c r="A39" s="3">
        <v>1000000000</v>
      </c>
      <c r="B39" s="4" t="s">
        <v>16</v>
      </c>
      <c r="C39" s="125">
        <f>SUM(C4,C25)</f>
        <v>7887.6425799999997</v>
      </c>
      <c r="D39" s="125">
        <f>SUM(D4,D25)</f>
        <v>7596.2189600000002</v>
      </c>
      <c r="E39" s="5">
        <f t="shared" si="0"/>
        <v>96.305314077758325</v>
      </c>
      <c r="F39" s="5">
        <f t="shared" si="1"/>
        <v>-291.42361999999957</v>
      </c>
    </row>
    <row r="40" spans="1:7" s="6" customFormat="1" ht="20.25" customHeight="1">
      <c r="A40" s="3">
        <v>2000000000</v>
      </c>
      <c r="B40" s="4" t="s">
        <v>17</v>
      </c>
      <c r="C40" s="5">
        <f>C41+C43+C45+C46+C48+C49+C42+C44+C51+C47</f>
        <v>14862.764200000001</v>
      </c>
      <c r="D40" s="224">
        <f>D41+D43+D45+D46+D48+D49+D42+D44+D51</f>
        <v>14746.343390000002</v>
      </c>
      <c r="E40" s="5">
        <f t="shared" si="0"/>
        <v>99.216694765298115</v>
      </c>
      <c r="F40" s="5">
        <f t="shared" si="1"/>
        <v>-116.42080999999962</v>
      </c>
      <c r="G40" s="19"/>
    </row>
    <row r="41" spans="1:7" ht="15.75" customHeight="1">
      <c r="A41" s="16">
        <v>2021000000</v>
      </c>
      <c r="B41" s="17" t="s">
        <v>18</v>
      </c>
      <c r="C41" s="12">
        <v>1479.2</v>
      </c>
      <c r="D41" s="20">
        <v>1479.2</v>
      </c>
      <c r="E41" s="9">
        <f t="shared" si="0"/>
        <v>100</v>
      </c>
      <c r="F41" s="9">
        <f t="shared" si="1"/>
        <v>0</v>
      </c>
    </row>
    <row r="42" spans="1:7" ht="15.75" hidden="1" customHeight="1">
      <c r="A42" s="16">
        <v>2020100310</v>
      </c>
      <c r="B42" s="17" t="s">
        <v>224</v>
      </c>
      <c r="C42" s="12">
        <v>0</v>
      </c>
      <c r="D42" s="20">
        <v>0</v>
      </c>
      <c r="E42" s="9" t="e">
        <f t="shared" si="0"/>
        <v>#DIV/0!</v>
      </c>
      <c r="F42" s="9">
        <f t="shared" si="1"/>
        <v>0</v>
      </c>
    </row>
    <row r="43" spans="1:7" ht="15.75" customHeight="1">
      <c r="A43" s="16">
        <v>2022000000</v>
      </c>
      <c r="B43" s="17" t="s">
        <v>19</v>
      </c>
      <c r="C43" s="12">
        <v>9585.9362700000001</v>
      </c>
      <c r="D43" s="10">
        <v>9480.7693099999997</v>
      </c>
      <c r="E43" s="9">
        <f t="shared" si="0"/>
        <v>98.902903617989523</v>
      </c>
      <c r="F43" s="9">
        <f t="shared" si="1"/>
        <v>-105.16696000000047</v>
      </c>
    </row>
    <row r="44" spans="1:7" hidden="1">
      <c r="A44" s="16">
        <v>2022999910</v>
      </c>
      <c r="B44" s="18" t="s">
        <v>324</v>
      </c>
      <c r="C44" s="12">
        <v>0</v>
      </c>
      <c r="D44" s="10">
        <v>0</v>
      </c>
      <c r="E44" s="9" t="e">
        <f>SUM(D44/C44*100)</f>
        <v>#DIV/0!</v>
      </c>
      <c r="F44" s="9">
        <f>SUM(D44-C44)</f>
        <v>0</v>
      </c>
    </row>
    <row r="45" spans="1:7" ht="15" customHeight="1">
      <c r="A45" s="16">
        <v>2023000000</v>
      </c>
      <c r="B45" s="17" t="s">
        <v>20</v>
      </c>
      <c r="C45" s="12">
        <v>100.99429000000001</v>
      </c>
      <c r="D45" s="180">
        <v>100.99429000000001</v>
      </c>
      <c r="E45" s="9">
        <f t="shared" si="0"/>
        <v>100</v>
      </c>
      <c r="F45" s="9">
        <f t="shared" si="1"/>
        <v>0</v>
      </c>
    </row>
    <row r="46" spans="1:7" ht="12.75" customHeight="1">
      <c r="A46" s="16">
        <v>2020400000</v>
      </c>
      <c r="B46" s="17" t="s">
        <v>21</v>
      </c>
      <c r="C46" s="12">
        <v>3696.63364</v>
      </c>
      <c r="D46" s="181">
        <v>3685.37979</v>
      </c>
      <c r="E46" s="9">
        <f t="shared" si="0"/>
        <v>99.695564908617769</v>
      </c>
      <c r="F46" s="9">
        <f t="shared" si="1"/>
        <v>-11.253850000000057</v>
      </c>
    </row>
    <row r="47" spans="1:7" ht="0.75" customHeight="1">
      <c r="A47" s="16">
        <v>2020700000</v>
      </c>
      <c r="B47" s="17" t="s">
        <v>331</v>
      </c>
      <c r="C47" s="12">
        <v>0</v>
      </c>
      <c r="D47" s="181"/>
      <c r="E47" s="9"/>
      <c r="F47" s="9"/>
    </row>
    <row r="48" spans="1:7" ht="15" hidden="1" customHeight="1">
      <c r="A48" s="16">
        <v>2020900000</v>
      </c>
      <c r="B48" s="18" t="s">
        <v>22</v>
      </c>
      <c r="C48" s="12">
        <v>0</v>
      </c>
      <c r="D48" s="181">
        <v>0</v>
      </c>
      <c r="E48" s="9" t="e">
        <f t="shared" si="0"/>
        <v>#DIV/0!</v>
      </c>
      <c r="F48" s="9">
        <f t="shared" si="1"/>
        <v>0</v>
      </c>
    </row>
    <row r="49" spans="1:7" ht="15.75" customHeight="1">
      <c r="A49" s="7">
        <v>2190500005</v>
      </c>
      <c r="B49" s="11" t="s">
        <v>23</v>
      </c>
      <c r="C49" s="14">
        <v>0</v>
      </c>
      <c r="D49" s="14">
        <v>0</v>
      </c>
      <c r="E49" s="5" t="e">
        <f>SUM(D49/C49*100)</f>
        <v>#DIV/0!</v>
      </c>
      <c r="F49" s="5">
        <f>SUM(D49-C49)</f>
        <v>0</v>
      </c>
    </row>
    <row r="50" spans="1:7" s="6" customFormat="1" ht="18" hidden="1" customHeight="1">
      <c r="A50" s="3">
        <v>3000000000</v>
      </c>
      <c r="B50" s="13" t="s">
        <v>24</v>
      </c>
      <c r="C50" s="184">
        <v>0</v>
      </c>
      <c r="D50" s="14">
        <v>0</v>
      </c>
      <c r="E50" s="5" t="e">
        <f t="shared" si="0"/>
        <v>#DIV/0!</v>
      </c>
      <c r="F50" s="5">
        <f t="shared" si="1"/>
        <v>0</v>
      </c>
    </row>
    <row r="51" spans="1:7" s="6" customFormat="1" ht="17.25" customHeight="1">
      <c r="A51" s="7">
        <v>2070500010</v>
      </c>
      <c r="B51" s="8" t="s">
        <v>326</v>
      </c>
      <c r="C51" s="12"/>
      <c r="D51" s="10"/>
      <c r="E51" s="9" t="e">
        <f t="shared" si="0"/>
        <v>#DIV/0!</v>
      </c>
      <c r="F51" s="9">
        <f t="shared" si="1"/>
        <v>0</v>
      </c>
    </row>
    <row r="52" spans="1:7" s="6" customFormat="1" ht="15.75" customHeight="1">
      <c r="A52" s="3"/>
      <c r="B52" s="4" t="s">
        <v>25</v>
      </c>
      <c r="C52" s="240">
        <f>C39+C40</f>
        <v>22750.406780000001</v>
      </c>
      <c r="D52" s="241">
        <f>D39+D40</f>
        <v>22342.56235</v>
      </c>
      <c r="E52" s="5">
        <f t="shared" si="0"/>
        <v>98.207309284867208</v>
      </c>
      <c r="F52" s="5">
        <f t="shared" si="1"/>
        <v>-407.84443000000101</v>
      </c>
      <c r="G52" s="93"/>
    </row>
    <row r="53" spans="1:7" s="6" customFormat="1">
      <c r="A53" s="3"/>
      <c r="B53" s="21" t="s">
        <v>301</v>
      </c>
      <c r="C53" s="92">
        <f>C52-C103</f>
        <v>-753.31070999999793</v>
      </c>
      <c r="D53" s="92">
        <f>D52-D103</f>
        <v>20.698469999999361</v>
      </c>
      <c r="E53" s="22"/>
      <c r="F53" s="22"/>
    </row>
    <row r="54" spans="1:7">
      <c r="A54" s="23"/>
      <c r="B54" s="24"/>
      <c r="C54" s="179"/>
      <c r="D54" s="179"/>
      <c r="E54" s="26"/>
      <c r="F54" s="91"/>
    </row>
    <row r="55" spans="1:7" ht="42.75" customHeight="1">
      <c r="A55" s="28" t="s">
        <v>0</v>
      </c>
      <c r="B55" s="28" t="s">
        <v>26</v>
      </c>
      <c r="C55" s="72" t="s">
        <v>396</v>
      </c>
      <c r="D55" s="400" t="s">
        <v>411</v>
      </c>
      <c r="E55" s="72" t="s">
        <v>2</v>
      </c>
      <c r="F55" s="73" t="s">
        <v>3</v>
      </c>
    </row>
    <row r="56" spans="1:7">
      <c r="A56" s="88">
        <v>1</v>
      </c>
      <c r="B56" s="28">
        <v>2</v>
      </c>
      <c r="C56" s="86">
        <v>3</v>
      </c>
      <c r="D56" s="86">
        <v>4</v>
      </c>
      <c r="E56" s="86">
        <v>5</v>
      </c>
      <c r="F56" s="86">
        <v>6</v>
      </c>
    </row>
    <row r="57" spans="1:7" s="6" customFormat="1" ht="29.25" customHeight="1">
      <c r="A57" s="30" t="s">
        <v>27</v>
      </c>
      <c r="B57" s="31" t="s">
        <v>28</v>
      </c>
      <c r="C57" s="176">
        <f>C58+C59+C60+C61+C62+C64+C63</f>
        <v>2831.9647500000001</v>
      </c>
      <c r="D57" s="32">
        <f>D58+D59+D60+D61+D62+D64+D63</f>
        <v>2787.7168799999999</v>
      </c>
      <c r="E57" s="34">
        <f>SUM(D57/C57*100)</f>
        <v>98.437555764068037</v>
      </c>
      <c r="F57" s="34">
        <f>SUM(D57-C57)</f>
        <v>-44.247870000000148</v>
      </c>
    </row>
    <row r="58" spans="1:7" s="6" customFormat="1" ht="31.5" hidden="1">
      <c r="A58" s="35" t="s">
        <v>29</v>
      </c>
      <c r="B58" s="36" t="s">
        <v>30</v>
      </c>
      <c r="C58" s="37"/>
      <c r="D58" s="37"/>
      <c r="E58" s="38"/>
      <c r="F58" s="38"/>
    </row>
    <row r="59" spans="1:7">
      <c r="A59" s="35" t="s">
        <v>31</v>
      </c>
      <c r="B59" s="39" t="s">
        <v>32</v>
      </c>
      <c r="C59" s="37">
        <v>2660.6980800000001</v>
      </c>
      <c r="D59" s="37">
        <v>2617.45021</v>
      </c>
      <c r="E59" s="38">
        <f t="shared" ref="E59:E103" si="3">SUM(D59/C59*100)</f>
        <v>98.374566797898382</v>
      </c>
      <c r="F59" s="38">
        <f t="shared" ref="F59:F103" si="4">SUM(D59-C59)</f>
        <v>-43.247870000000148</v>
      </c>
    </row>
    <row r="60" spans="1:7" ht="0.75" hidden="1" customHeight="1">
      <c r="A60" s="35" t="s">
        <v>33</v>
      </c>
      <c r="B60" s="39" t="s">
        <v>34</v>
      </c>
      <c r="C60" s="37"/>
      <c r="D60" s="37"/>
      <c r="E60" s="38"/>
      <c r="F60" s="38">
        <f t="shared" si="4"/>
        <v>0</v>
      </c>
    </row>
    <row r="61" spans="1:7" ht="31.5" hidden="1" customHeight="1">
      <c r="A61" s="35" t="s">
        <v>35</v>
      </c>
      <c r="B61" s="39" t="s">
        <v>36</v>
      </c>
      <c r="C61" s="37"/>
      <c r="D61" s="37"/>
      <c r="E61" s="38" t="e">
        <f t="shared" si="3"/>
        <v>#DIV/0!</v>
      </c>
      <c r="F61" s="38">
        <f t="shared" si="4"/>
        <v>0</v>
      </c>
    </row>
    <row r="62" spans="1:7">
      <c r="A62" s="35" t="s">
        <v>37</v>
      </c>
      <c r="B62" s="39" t="s">
        <v>38</v>
      </c>
      <c r="C62" s="37"/>
      <c r="D62" s="37">
        <v>0</v>
      </c>
      <c r="E62" s="38" t="e">
        <f t="shared" si="3"/>
        <v>#DIV/0!</v>
      </c>
      <c r="F62" s="38">
        <f t="shared" si="4"/>
        <v>0</v>
      </c>
    </row>
    <row r="63" spans="1:7" ht="15.75" customHeight="1">
      <c r="A63" s="35" t="s">
        <v>39</v>
      </c>
      <c r="B63" s="39" t="s">
        <v>40</v>
      </c>
      <c r="C63" s="40">
        <v>1</v>
      </c>
      <c r="D63" s="40">
        <v>0</v>
      </c>
      <c r="E63" s="38">
        <f>SUM(D63/C63*100)</f>
        <v>0</v>
      </c>
      <c r="F63" s="38">
        <f t="shared" si="4"/>
        <v>-1</v>
      </c>
    </row>
    <row r="64" spans="1:7" ht="18" customHeight="1">
      <c r="A64" s="35" t="s">
        <v>41</v>
      </c>
      <c r="B64" s="39" t="s">
        <v>42</v>
      </c>
      <c r="C64" s="37">
        <v>170.26667</v>
      </c>
      <c r="D64" s="37">
        <v>170.26667</v>
      </c>
      <c r="E64" s="38">
        <f t="shared" si="3"/>
        <v>100</v>
      </c>
      <c r="F64" s="38">
        <f t="shared" si="4"/>
        <v>0</v>
      </c>
    </row>
    <row r="65" spans="1:7" s="6" customFormat="1">
      <c r="A65" s="41" t="s">
        <v>43</v>
      </c>
      <c r="B65" s="42" t="s">
        <v>44</v>
      </c>
      <c r="C65" s="32">
        <f>C66</f>
        <v>100.99429000000001</v>
      </c>
      <c r="D65" s="32">
        <f>D66</f>
        <v>100.99429000000001</v>
      </c>
      <c r="E65" s="34">
        <f t="shared" si="3"/>
        <v>100</v>
      </c>
      <c r="F65" s="34">
        <f t="shared" si="4"/>
        <v>0</v>
      </c>
    </row>
    <row r="66" spans="1:7">
      <c r="A66" s="43" t="s">
        <v>45</v>
      </c>
      <c r="B66" s="44" t="s">
        <v>46</v>
      </c>
      <c r="C66" s="37">
        <v>100.99429000000001</v>
      </c>
      <c r="D66" s="37">
        <v>100.99429000000001</v>
      </c>
      <c r="E66" s="38">
        <f t="shared" si="3"/>
        <v>100</v>
      </c>
      <c r="F66" s="38">
        <f t="shared" si="4"/>
        <v>0</v>
      </c>
    </row>
    <row r="67" spans="1:7" s="6" customFormat="1" ht="15" customHeight="1">
      <c r="A67" s="30" t="s">
        <v>47</v>
      </c>
      <c r="B67" s="31" t="s">
        <v>48</v>
      </c>
      <c r="C67" s="32">
        <f>C70+C71+C72</f>
        <v>10.5</v>
      </c>
      <c r="D67" s="32">
        <f>D70+D71+D72</f>
        <v>8</v>
      </c>
      <c r="E67" s="34">
        <f t="shared" si="3"/>
        <v>76.19047619047619</v>
      </c>
      <c r="F67" s="34">
        <f t="shared" si="4"/>
        <v>-2.5</v>
      </c>
    </row>
    <row r="68" spans="1:7" hidden="1">
      <c r="A68" s="35" t="s">
        <v>49</v>
      </c>
      <c r="B68" s="39" t="s">
        <v>50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idden="1">
      <c r="A69" s="45" t="s">
        <v>51</v>
      </c>
      <c r="B69" s="39" t="s">
        <v>52</v>
      </c>
      <c r="C69" s="37"/>
      <c r="D69" s="37"/>
      <c r="E69" s="34" t="e">
        <f t="shared" si="3"/>
        <v>#DIV/0!</v>
      </c>
      <c r="F69" s="34">
        <f t="shared" si="4"/>
        <v>0</v>
      </c>
    </row>
    <row r="70" spans="1:7" ht="17.25" customHeight="1">
      <c r="A70" s="46" t="s">
        <v>53</v>
      </c>
      <c r="B70" s="47" t="s">
        <v>54</v>
      </c>
      <c r="C70" s="95">
        <v>0</v>
      </c>
      <c r="D70" s="37">
        <v>0</v>
      </c>
      <c r="E70" s="34" t="e">
        <f t="shared" si="3"/>
        <v>#DIV/0!</v>
      </c>
      <c r="F70" s="34">
        <f t="shared" si="4"/>
        <v>0</v>
      </c>
    </row>
    <row r="71" spans="1:7" ht="15.75" customHeight="1">
      <c r="A71" s="46" t="s">
        <v>211</v>
      </c>
      <c r="B71" s="47" t="s">
        <v>212</v>
      </c>
      <c r="C71" s="37">
        <v>8.5</v>
      </c>
      <c r="D71" s="37">
        <v>6</v>
      </c>
      <c r="E71" s="34">
        <f t="shared" si="3"/>
        <v>70.588235294117652</v>
      </c>
      <c r="F71" s="34">
        <f t="shared" si="4"/>
        <v>-2.5</v>
      </c>
    </row>
    <row r="72" spans="1:7" ht="15.75" customHeight="1">
      <c r="A72" s="46" t="s">
        <v>332</v>
      </c>
      <c r="B72" s="47" t="s">
        <v>388</v>
      </c>
      <c r="C72" s="37">
        <v>2</v>
      </c>
      <c r="D72" s="37">
        <v>2</v>
      </c>
      <c r="E72" s="34"/>
      <c r="F72" s="34"/>
    </row>
    <row r="73" spans="1:7" s="6" customFormat="1" ht="17.25" customHeight="1">
      <c r="A73" s="30" t="s">
        <v>55</v>
      </c>
      <c r="B73" s="31" t="s">
        <v>56</v>
      </c>
      <c r="C73" s="48">
        <f>SUM(C74:C77)</f>
        <v>4577.6575700000003</v>
      </c>
      <c r="D73" s="48">
        <f>SUM(D74:D77)</f>
        <v>4574.0727299999999</v>
      </c>
      <c r="E73" s="34">
        <f t="shared" si="3"/>
        <v>99.92168833196493</v>
      </c>
      <c r="F73" s="34">
        <f t="shared" si="4"/>
        <v>-3.5848400000004403</v>
      </c>
    </row>
    <row r="74" spans="1:7" ht="15" hidden="1" customHeight="1">
      <c r="A74" s="35" t="s">
        <v>57</v>
      </c>
      <c r="B74" s="39" t="s">
        <v>58</v>
      </c>
      <c r="C74" s="49">
        <v>0</v>
      </c>
      <c r="D74" s="37">
        <v>0</v>
      </c>
      <c r="E74" s="38" t="e">
        <f t="shared" si="3"/>
        <v>#DIV/0!</v>
      </c>
      <c r="F74" s="38">
        <f t="shared" si="4"/>
        <v>0</v>
      </c>
    </row>
    <row r="75" spans="1:7" s="6" customFormat="1" ht="15" hidden="1" customHeight="1">
      <c r="A75" s="35" t="s">
        <v>59</v>
      </c>
      <c r="B75" s="39" t="s">
        <v>60</v>
      </c>
      <c r="C75" s="49"/>
      <c r="D75" s="37">
        <v>0</v>
      </c>
      <c r="E75" s="38" t="e">
        <f t="shared" si="3"/>
        <v>#DIV/0!</v>
      </c>
      <c r="F75" s="38">
        <f t="shared" si="4"/>
        <v>0</v>
      </c>
      <c r="G75" s="50"/>
    </row>
    <row r="76" spans="1:7">
      <c r="A76" s="35" t="s">
        <v>61</v>
      </c>
      <c r="B76" s="39" t="s">
        <v>62</v>
      </c>
      <c r="C76" s="49">
        <v>4138.0205100000003</v>
      </c>
      <c r="D76" s="37">
        <v>4137.4356699999998</v>
      </c>
      <c r="E76" s="38">
        <f t="shared" si="3"/>
        <v>99.985866672275137</v>
      </c>
      <c r="F76" s="38">
        <f t="shared" si="4"/>
        <v>-0.58484000000044034</v>
      </c>
    </row>
    <row r="77" spans="1:7">
      <c r="A77" s="35" t="s">
        <v>63</v>
      </c>
      <c r="B77" s="39" t="s">
        <v>64</v>
      </c>
      <c r="C77" s="49">
        <v>439.63706000000002</v>
      </c>
      <c r="D77" s="37">
        <v>436.63706000000002</v>
      </c>
      <c r="E77" s="38">
        <f t="shared" si="3"/>
        <v>99.31761894686494</v>
      </c>
      <c r="F77" s="38">
        <f t="shared" si="4"/>
        <v>-3</v>
      </c>
    </row>
    <row r="78" spans="1:7" s="6" customFormat="1" ht="17.25" customHeight="1">
      <c r="A78" s="30" t="s">
        <v>65</v>
      </c>
      <c r="B78" s="31" t="s">
        <v>66</v>
      </c>
      <c r="C78" s="32">
        <f>SUM(C79:C82)</f>
        <v>14680.54888</v>
      </c>
      <c r="D78" s="32">
        <f>SUM(D79:D82)</f>
        <v>14467.794980000001</v>
      </c>
      <c r="E78" s="34">
        <f t="shared" si="3"/>
        <v>98.550776937980544</v>
      </c>
      <c r="F78" s="34">
        <f t="shared" si="4"/>
        <v>-212.7538999999997</v>
      </c>
    </row>
    <row r="79" spans="1:7" ht="15.75" hidden="1" customHeight="1">
      <c r="A79" s="35" t="s">
        <v>67</v>
      </c>
      <c r="B79" s="51" t="s">
        <v>68</v>
      </c>
      <c r="C79" s="37">
        <v>0</v>
      </c>
      <c r="D79" s="37">
        <v>0</v>
      </c>
      <c r="E79" s="38" t="e">
        <f t="shared" si="3"/>
        <v>#DIV/0!</v>
      </c>
      <c r="F79" s="38">
        <f t="shared" si="4"/>
        <v>0</v>
      </c>
    </row>
    <row r="80" spans="1:7" ht="17.25" customHeight="1">
      <c r="A80" s="35" t="s">
        <v>69</v>
      </c>
      <c r="B80" s="51" t="s">
        <v>70</v>
      </c>
      <c r="C80" s="37">
        <v>12688.308580000001</v>
      </c>
      <c r="D80" s="37">
        <v>12475.70498</v>
      </c>
      <c r="E80" s="38">
        <f t="shared" si="3"/>
        <v>98.324413386862943</v>
      </c>
      <c r="F80" s="38">
        <f t="shared" si="4"/>
        <v>-212.60360000000037</v>
      </c>
    </row>
    <row r="81" spans="1:6" ht="18" customHeight="1">
      <c r="A81" s="35" t="s">
        <v>71</v>
      </c>
      <c r="B81" s="39" t="s">
        <v>72</v>
      </c>
      <c r="C81" s="37">
        <v>1992.2402999999999</v>
      </c>
      <c r="D81" s="37">
        <v>1992.09</v>
      </c>
      <c r="E81" s="38">
        <f t="shared" si="3"/>
        <v>99.992455729361566</v>
      </c>
      <c r="F81" s="38">
        <f t="shared" si="4"/>
        <v>-0.15030000000001564</v>
      </c>
    </row>
    <row r="82" spans="1:6" hidden="1">
      <c r="A82" s="35" t="s">
        <v>248</v>
      </c>
      <c r="B82" s="39" t="s">
        <v>249</v>
      </c>
      <c r="C82" s="37">
        <v>0</v>
      </c>
      <c r="D82" s="37">
        <v>0</v>
      </c>
      <c r="E82" s="38" t="e">
        <f t="shared" si="3"/>
        <v>#DIV/0!</v>
      </c>
      <c r="F82" s="38">
        <f t="shared" si="4"/>
        <v>0</v>
      </c>
    </row>
    <row r="83" spans="1:6" s="6" customFormat="1" ht="20.25" customHeight="1">
      <c r="A83" s="30" t="s">
        <v>81</v>
      </c>
      <c r="B83" s="31" t="s">
        <v>82</v>
      </c>
      <c r="C83" s="32">
        <f>C84+C85</f>
        <v>1263.0519999999999</v>
      </c>
      <c r="D83" s="32">
        <f>D84+D85</f>
        <v>344.28500000000003</v>
      </c>
      <c r="E83" s="34">
        <f t="shared" si="3"/>
        <v>27.258180977505287</v>
      </c>
      <c r="F83" s="34">
        <f t="shared" si="4"/>
        <v>-918.76699999999983</v>
      </c>
    </row>
    <row r="84" spans="1:6" ht="18" customHeight="1">
      <c r="A84" s="35" t="s">
        <v>83</v>
      </c>
      <c r="B84" s="39" t="s">
        <v>226</v>
      </c>
      <c r="C84" s="37">
        <v>1263.0519999999999</v>
      </c>
      <c r="D84" s="37">
        <v>344.28500000000003</v>
      </c>
      <c r="E84" s="38">
        <f t="shared" si="3"/>
        <v>27.258180977505287</v>
      </c>
      <c r="F84" s="38">
        <f t="shared" si="4"/>
        <v>-918.76699999999983</v>
      </c>
    </row>
    <row r="85" spans="1:6" hidden="1">
      <c r="A85" s="35" t="s">
        <v>255</v>
      </c>
      <c r="B85" s="39" t="s">
        <v>256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s="6" customFormat="1" ht="21" customHeight="1">
      <c r="A86" s="52">
        <v>1000</v>
      </c>
      <c r="B86" s="31" t="s">
        <v>84</v>
      </c>
      <c r="C86" s="32">
        <f>SUM(C87:C90)</f>
        <v>4</v>
      </c>
      <c r="D86" s="32">
        <f>SUM(D87:D90)</f>
        <v>4</v>
      </c>
      <c r="E86" s="38">
        <f t="shared" si="3"/>
        <v>100</v>
      </c>
      <c r="F86" s="38">
        <f t="shared" si="4"/>
        <v>0</v>
      </c>
    </row>
    <row r="87" spans="1:6" ht="22.5" hidden="1" customHeight="1">
      <c r="A87" s="53">
        <v>1001</v>
      </c>
      <c r="B87" s="54" t="s">
        <v>85</v>
      </c>
      <c r="C87" s="37"/>
      <c r="D87" s="37"/>
      <c r="E87" s="38" t="e">
        <f t="shared" si="3"/>
        <v>#DIV/0!</v>
      </c>
      <c r="F87" s="38">
        <f t="shared" si="4"/>
        <v>0</v>
      </c>
    </row>
    <row r="88" spans="1:6" ht="20.25" customHeight="1">
      <c r="A88" s="53">
        <v>1003</v>
      </c>
      <c r="B88" s="54" t="s">
        <v>86</v>
      </c>
      <c r="C88" s="37">
        <v>4</v>
      </c>
      <c r="D88" s="37">
        <v>4</v>
      </c>
      <c r="E88" s="38">
        <f t="shared" si="3"/>
        <v>100</v>
      </c>
      <c r="F88" s="38">
        <f t="shared" si="4"/>
        <v>0</v>
      </c>
    </row>
    <row r="89" spans="1:6" ht="22.5" hidden="1" customHeight="1">
      <c r="A89" s="53">
        <v>1004</v>
      </c>
      <c r="B89" s="54" t="s">
        <v>87</v>
      </c>
      <c r="C89" s="37">
        <v>0</v>
      </c>
      <c r="D89" s="55">
        <v>0</v>
      </c>
      <c r="E89" s="38" t="e">
        <f t="shared" si="3"/>
        <v>#DIV/0!</v>
      </c>
      <c r="F89" s="38">
        <f t="shared" si="4"/>
        <v>0</v>
      </c>
    </row>
    <row r="90" spans="1:6" ht="1.5" customHeight="1">
      <c r="A90" s="35" t="s">
        <v>88</v>
      </c>
      <c r="B90" s="39" t="s">
        <v>89</v>
      </c>
      <c r="C90" s="37">
        <v>0</v>
      </c>
      <c r="D90" s="37">
        <v>0</v>
      </c>
      <c r="E90" s="38" t="e">
        <f t="shared" si="3"/>
        <v>#DIV/0!</v>
      </c>
      <c r="F90" s="38">
        <f t="shared" si="4"/>
        <v>0</v>
      </c>
    </row>
    <row r="91" spans="1:6" ht="0.75" customHeight="1">
      <c r="A91" s="52">
        <v>1000</v>
      </c>
      <c r="B91" s="31" t="s">
        <v>84</v>
      </c>
      <c r="C91" s="32">
        <f>SUM(C92)</f>
        <v>0</v>
      </c>
      <c r="D91" s="32">
        <f>SUM(D92)</f>
        <v>0</v>
      </c>
      <c r="E91" s="34" t="e">
        <f t="shared" si="3"/>
        <v>#DIV/0!</v>
      </c>
      <c r="F91" s="34">
        <f t="shared" si="4"/>
        <v>0</v>
      </c>
    </row>
    <row r="92" spans="1:6" ht="19.5" hidden="1" customHeight="1">
      <c r="A92" s="53">
        <v>1006</v>
      </c>
      <c r="B92" s="54" t="s">
        <v>85</v>
      </c>
      <c r="C92" s="37">
        <v>0</v>
      </c>
      <c r="D92" s="37">
        <v>0</v>
      </c>
      <c r="E92" s="38" t="e">
        <f t="shared" si="3"/>
        <v>#DIV/0!</v>
      </c>
      <c r="F92" s="38">
        <f t="shared" si="4"/>
        <v>0</v>
      </c>
    </row>
    <row r="93" spans="1:6" ht="16.5" customHeight="1">
      <c r="A93" s="53">
        <v>1100</v>
      </c>
      <c r="B93" s="56" t="s">
        <v>91</v>
      </c>
      <c r="C93" s="32">
        <f>C94+C95+C96+C97+C98</f>
        <v>35</v>
      </c>
      <c r="D93" s="32">
        <f>D94+D95+D96+D97+D98</f>
        <v>35</v>
      </c>
      <c r="E93" s="38">
        <f t="shared" si="3"/>
        <v>100</v>
      </c>
      <c r="F93" s="22">
        <f>F94+F95+F96+F97+F98</f>
        <v>0</v>
      </c>
    </row>
    <row r="94" spans="1:6" ht="18.75" customHeight="1">
      <c r="A94" s="53">
        <v>1101</v>
      </c>
      <c r="B94" s="54" t="s">
        <v>93</v>
      </c>
      <c r="C94" s="37">
        <v>35</v>
      </c>
      <c r="D94" s="37">
        <v>35</v>
      </c>
      <c r="E94" s="38">
        <f t="shared" si="3"/>
        <v>100</v>
      </c>
      <c r="F94" s="38">
        <f>SUM(D94-C94)</f>
        <v>0</v>
      </c>
    </row>
    <row r="95" spans="1:6" ht="0.75" hidden="1" customHeight="1">
      <c r="A95" s="35" t="s">
        <v>88</v>
      </c>
      <c r="B95" s="39" t="s">
        <v>89</v>
      </c>
      <c r="C95" s="37"/>
      <c r="D95" s="37"/>
      <c r="E95" s="38" t="e">
        <f t="shared" si="3"/>
        <v>#DIV/0!</v>
      </c>
      <c r="F95" s="38">
        <f>SUM(D95-C95)</f>
        <v>0</v>
      </c>
    </row>
    <row r="96" spans="1:6" ht="18" hidden="1" customHeight="1">
      <c r="A96" s="35" t="s">
        <v>96</v>
      </c>
      <c r="B96" s="39" t="s">
        <v>97</v>
      </c>
      <c r="C96" s="37"/>
      <c r="D96" s="37"/>
      <c r="E96" s="38" t="e">
        <f t="shared" si="3"/>
        <v>#DIV/0!</v>
      </c>
      <c r="F96" s="38"/>
    </row>
    <row r="97" spans="1:6" ht="17.25" hidden="1" customHeight="1">
      <c r="A97" s="35" t="s">
        <v>98</v>
      </c>
      <c r="B97" s="39" t="s">
        <v>99</v>
      </c>
      <c r="C97" s="37"/>
      <c r="D97" s="37"/>
      <c r="E97" s="38" t="e">
        <f t="shared" si="3"/>
        <v>#DIV/0!</v>
      </c>
      <c r="F97" s="38"/>
    </row>
    <row r="98" spans="1:6" ht="18" hidden="1" customHeight="1">
      <c r="A98" s="35" t="s">
        <v>100</v>
      </c>
      <c r="B98" s="39" t="s">
        <v>101</v>
      </c>
      <c r="C98" s="37"/>
      <c r="D98" s="37"/>
      <c r="E98" s="38" t="e">
        <f t="shared" si="3"/>
        <v>#DIV/0!</v>
      </c>
      <c r="F98" s="38"/>
    </row>
    <row r="99" spans="1:6" s="6" customFormat="1" ht="57.75" hidden="1" customHeight="1">
      <c r="A99" s="52">
        <v>1400</v>
      </c>
      <c r="B99" s="56" t="s">
        <v>110</v>
      </c>
      <c r="C99" s="48">
        <f>C100+C101+C102</f>
        <v>0</v>
      </c>
      <c r="D99" s="48">
        <f>SUM(D100:D102)</f>
        <v>0</v>
      </c>
      <c r="E99" s="34" t="e">
        <f t="shared" si="3"/>
        <v>#DIV/0!</v>
      </c>
      <c r="F99" s="34">
        <f t="shared" si="4"/>
        <v>0</v>
      </c>
    </row>
    <row r="100" spans="1:6" ht="1.5" hidden="1" customHeight="1">
      <c r="A100" s="53">
        <v>1401</v>
      </c>
      <c r="B100" s="54" t="s">
        <v>111</v>
      </c>
      <c r="C100" s="49"/>
      <c r="D100" s="37"/>
      <c r="E100" s="38" t="e">
        <f t="shared" si="3"/>
        <v>#DIV/0!</v>
      </c>
      <c r="F100" s="38">
        <f t="shared" si="4"/>
        <v>0</v>
      </c>
    </row>
    <row r="101" spans="1:6" ht="16.5" hidden="1" customHeight="1">
      <c r="A101" s="53">
        <v>1402</v>
      </c>
      <c r="B101" s="54" t="s">
        <v>112</v>
      </c>
      <c r="C101" s="49"/>
      <c r="D101" s="37"/>
      <c r="E101" s="38" t="e">
        <f t="shared" si="3"/>
        <v>#DIV/0!</v>
      </c>
      <c r="F101" s="38">
        <f t="shared" si="4"/>
        <v>0</v>
      </c>
    </row>
    <row r="102" spans="1:6" ht="20.25" hidden="1" customHeight="1">
      <c r="A102" s="53">
        <v>1403</v>
      </c>
      <c r="B102" s="54" t="s">
        <v>113</v>
      </c>
      <c r="C102" s="49"/>
      <c r="D102" s="37"/>
      <c r="E102" s="38" t="e">
        <f t="shared" si="3"/>
        <v>#DIV/0!</v>
      </c>
      <c r="F102" s="38">
        <f t="shared" si="4"/>
        <v>0</v>
      </c>
    </row>
    <row r="103" spans="1:6" s="6" customFormat="1" ht="14.25" customHeight="1">
      <c r="A103" s="52"/>
      <c r="B103" s="57" t="s">
        <v>114</v>
      </c>
      <c r="C103" s="243">
        <f>C57+C65+C67+C73+C78+C83+C86+C93+C99+C91</f>
        <v>23503.717489999999</v>
      </c>
      <c r="D103" s="243">
        <f>D57+D65+D67+D73+D78+D83+D86+D93+D99+D91</f>
        <v>22321.863880000001</v>
      </c>
      <c r="E103" s="34">
        <f t="shared" si="3"/>
        <v>94.971631145146134</v>
      </c>
      <c r="F103" s="34">
        <f t="shared" si="4"/>
        <v>-1181.8536099999983</v>
      </c>
    </row>
    <row r="104" spans="1:6">
      <c r="D104" s="175"/>
    </row>
    <row r="105" spans="1:6" s="65" customFormat="1" ht="12.75">
      <c r="A105" s="63" t="s">
        <v>115</v>
      </c>
      <c r="B105" s="63"/>
      <c r="C105" s="117"/>
      <c r="D105" s="64"/>
    </row>
    <row r="106" spans="1:6" s="65" customFormat="1" ht="18.75" customHeight="1">
      <c r="A106" s="66" t="s">
        <v>116</v>
      </c>
      <c r="B106" s="66"/>
      <c r="C106" s="65" t="s">
        <v>117</v>
      </c>
    </row>
    <row r="143" hidden="1"/>
  </sheetData>
  <customSheetViews>
    <customSheetView guid="{61528DAC-5C4C-48F4-ADE2-8A724B05A086}" scale="70" showPageBreaks="1" hiddenRows="1" state="hidden" view="pageBreakPreview" topLeftCell="A31">
      <selection activeCell="D70" sqref="D70"/>
      <pageMargins left="0.70866141732283472" right="0.70866141732283472" top="0.74803149606299213" bottom="0.74803149606299213" header="0.31496062992125984" footer="0.31496062992125984"/>
      <pageSetup paperSize="9" scale="57" orientation="portrait" r:id="rId1"/>
    </customSheetView>
    <customSheetView guid="{5C539BE6-C8E0-453F-AB5E-9E58094195EA}" scale="70" showPageBreaks="1" hiddenRows="1" view="pageBreakPreview" topLeftCell="A34">
      <selection activeCell="D94" sqref="D94"/>
      <pageMargins left="0.70866141732283472" right="0.70866141732283472" top="0.74803149606299213" bottom="0.74803149606299213" header="0.31496062992125984" footer="0.31496062992125984"/>
      <pageSetup paperSize="9" scale="60" orientation="portrait" r:id="rId2"/>
    </customSheetView>
    <customSheetView guid="{42584DC0-1D41-4C93-9B38-C388E7B8DAC4}" scale="70" showPageBreaks="1" hiddenRows="1" view="pageBreakPreview" topLeftCell="A61">
      <selection activeCell="D101" sqref="C101:D101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A54C432C-6C68-4B53-A75C-446EB3A61B2B}" scale="70" showPageBreaks="1" hiddenRows="1" view="pageBreakPreview" topLeftCell="A50">
      <selection activeCell="D81" sqref="D81"/>
      <pageMargins left="0.70866141732283472" right="0.70866141732283472" top="0.74803149606299213" bottom="0.74803149606299213" header="0.31496062992125984" footer="0.31496062992125984"/>
      <pageSetup paperSize="9" scale="64" orientation="portrait" r:id="rId4"/>
    </customSheetView>
    <customSheetView guid="{1A52382B-3765-4E8C-903F-6B8919B7242E}" scale="86" showPageBreaks="1" hiddenRows="1" view="pageBreakPreview" topLeftCell="A46">
      <selection activeCell="J91" sqref="J91"/>
      <pageMargins left="0.7" right="0.7" top="0.75" bottom="0.75" header="0.3" footer="0.3"/>
      <pageSetup paperSize="9" scale="52" orientation="portrait" r:id="rId5"/>
    </customSheetView>
    <customSheetView guid="{B31C8DB7-3E78-4144-A6B5-8DE36DE63F0E}" scale="86" showPageBreaks="1" hiddenRows="1" view="pageBreakPreview" topLeftCell="A4">
      <selection activeCell="D27" sqref="D27"/>
      <pageMargins left="0.7" right="0.7" top="0.75" bottom="0.75" header="0.3" footer="0.3"/>
      <pageSetup paperSize="9" scale="53" orientation="portrait" r:id="rId6"/>
    </customSheetView>
    <customSheetView guid="{5BFCA170-DEAE-4D2C-98A0-1E68B427AC01}" scale="86" showPageBreaks="1" hiddenRows="1" view="pageBreakPreview" topLeftCell="A7">
      <selection activeCell="C47" sqref="C47"/>
      <pageMargins left="0.7" right="0.7" top="0.75" bottom="0.75" header="0.3" footer="0.3"/>
      <pageSetup paperSize="9" scale="53" orientation="portrait" r:id="rId7"/>
    </customSheetView>
    <customSheetView guid="{B30CE22D-C12F-4E12-8BB9-3AAE0A6991CC}" scale="70" showPageBreaks="1" hiddenRows="1" view="pageBreakPreview" topLeftCell="A28">
      <selection activeCell="C94" sqref="C94"/>
      <pageMargins left="0.70866141732283472" right="0.70866141732283472" top="0.74803149606299213" bottom="0.74803149606299213" header="0.31496062992125984" footer="0.31496062992125984"/>
      <pageSetup paperSize="9" scale="60" orientation="portrait" r:id="rId8"/>
    </customSheetView>
    <customSheetView guid="{1718F1EE-9F48-4DBE-9531-3B70F9C4A5DD}" scale="70" showPageBreaks="1" hiddenRows="1" view="pageBreakPreview">
      <selection activeCell="D3" sqref="D3"/>
      <pageMargins left="0.7" right="0.7" top="0.75" bottom="0.75" header="0.3" footer="0.3"/>
      <pageSetup paperSize="9" scale="39" orientation="portrait" r:id="rId9"/>
    </customSheetView>
    <customSheetView guid="{3DCB9AAA-F09C-4EA6-B992-F93E466D374A}" scale="70" showPageBreaks="1" hiddenRows="1" view="pageBreakPreview" topLeftCell="A4">
      <selection activeCell="C47" sqref="C47"/>
      <pageMargins left="0.7" right="0.7" top="0.75" bottom="0.75" header="0.3" footer="0.3"/>
      <pageSetup paperSize="9" scale="53" orientation="portrait" r:id="rId10"/>
    </customSheetView>
    <customSheetView guid="{F85EE840-0C31-454A-8951-832C2E9E0600}" scale="70" showPageBreaks="1" hiddenRows="1" state="hidden" view="pageBreakPreview" topLeftCell="A37">
      <selection activeCell="C69" sqref="C69"/>
      <pageMargins left="0.70866141732283472" right="0.70866141732283472" top="0.74803149606299213" bottom="0.74803149606299213" header="0.31496062992125984" footer="0.31496062992125984"/>
      <pageSetup paperSize="9" scale="58" orientation="portrait" r:id="rId11"/>
    </customSheetView>
    <customSheetView guid="{F1E84C44-1ACD-474A-BDE0-C7088DB6C590}" scale="70" showPageBreaks="1" hiddenRows="1" state="hidden" view="pageBreakPreview" topLeftCell="A31">
      <selection activeCell="D70" sqref="D70"/>
      <pageMargins left="0.70866141732283472" right="0.70866141732283472" top="0.74803149606299213" bottom="0.74803149606299213" header="0.31496062992125984" footer="0.31496062992125984"/>
      <pageSetup paperSize="9" scale="57" orientation="portrait" r:id="rId12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7" orientation="portrait" r:id="rId13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0"/>
  <dimension ref="A1:G143"/>
  <sheetViews>
    <sheetView view="pageBreakPreview" topLeftCell="A12" zoomScale="70" zoomScaleNormal="100" zoomScaleSheetLayoutView="70" workbookViewId="0">
      <selection activeCell="D29" sqref="D29"/>
    </sheetView>
  </sheetViews>
  <sheetFormatPr defaultRowHeight="15.75"/>
  <cols>
    <col min="1" max="1" width="14.7109375" style="58" customWidth="1"/>
    <col min="2" max="2" width="57.5703125" style="59" customWidth="1"/>
    <col min="3" max="3" width="17" style="62" customWidth="1"/>
    <col min="4" max="4" width="15" style="62" customWidth="1"/>
    <col min="5" max="5" width="14.140625" style="62" customWidth="1"/>
    <col min="6" max="6" width="10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97" t="s">
        <v>421</v>
      </c>
      <c r="B1" s="597"/>
      <c r="C1" s="597"/>
      <c r="D1" s="597"/>
      <c r="E1" s="597"/>
      <c r="F1" s="597"/>
    </row>
    <row r="2" spans="1:6">
      <c r="A2" s="597"/>
      <c r="B2" s="597"/>
      <c r="C2" s="597"/>
      <c r="D2" s="597"/>
      <c r="E2" s="597"/>
      <c r="F2" s="597"/>
    </row>
    <row r="3" spans="1:6" ht="66.75" customHeight="1">
      <c r="A3" s="2" t="s">
        <v>0</v>
      </c>
      <c r="B3" s="2" t="s">
        <v>1</v>
      </c>
      <c r="C3" s="72" t="s">
        <v>396</v>
      </c>
      <c r="D3" s="400" t="s">
        <v>411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2301.8199999999997</v>
      </c>
      <c r="D4" s="5">
        <f>D5+D12+D14+D17+D7</f>
        <v>2570.5387599999999</v>
      </c>
      <c r="E4" s="5">
        <f>SUM(D4/C4*100)</f>
        <v>111.6741865132808</v>
      </c>
      <c r="F4" s="5">
        <f>SUM(D4-C4)</f>
        <v>268.7187600000002</v>
      </c>
    </row>
    <row r="5" spans="1:6" s="6" customFormat="1">
      <c r="A5" s="68">
        <v>1010000000</v>
      </c>
      <c r="B5" s="67" t="s">
        <v>5</v>
      </c>
      <c r="C5" s="5">
        <f>C6</f>
        <v>273</v>
      </c>
      <c r="D5" s="5">
        <f>D6</f>
        <v>323.16827000000001</v>
      </c>
      <c r="E5" s="5">
        <f t="shared" ref="E5:E52" si="0">SUM(D5/C5*100)</f>
        <v>118.37665567765568</v>
      </c>
      <c r="F5" s="5">
        <f t="shared" ref="F5:F52" si="1">SUM(D5-C5)</f>
        <v>50.168270000000007</v>
      </c>
    </row>
    <row r="6" spans="1:6">
      <c r="A6" s="7">
        <v>1010200001</v>
      </c>
      <c r="B6" s="8" t="s">
        <v>221</v>
      </c>
      <c r="C6" s="9">
        <v>273</v>
      </c>
      <c r="D6" s="10">
        <v>323.16827000000001</v>
      </c>
      <c r="E6" s="9">
        <f t="shared" ref="E6:E11" si="2">SUM(D6/C6*100)</f>
        <v>118.37665567765568</v>
      </c>
      <c r="F6" s="9">
        <f t="shared" si="1"/>
        <v>50.168270000000007</v>
      </c>
    </row>
    <row r="7" spans="1:6" ht="31.5">
      <c r="A7" s="3">
        <v>1030000000</v>
      </c>
      <c r="B7" s="13" t="s">
        <v>260</v>
      </c>
      <c r="C7" s="5">
        <f>C8+C10+C9</f>
        <v>550.81999999999994</v>
      </c>
      <c r="D7" s="242">
        <f>D8+D9+D10+D11</f>
        <v>651.2116299999999</v>
      </c>
      <c r="E7" s="9">
        <f t="shared" si="2"/>
        <v>118.22585055008896</v>
      </c>
      <c r="F7" s="9">
        <f t="shared" si="1"/>
        <v>100.39162999999996</v>
      </c>
    </row>
    <row r="8" spans="1:6">
      <c r="A8" s="7">
        <v>1030223001</v>
      </c>
      <c r="B8" s="8" t="s">
        <v>262</v>
      </c>
      <c r="C8" s="9">
        <v>205.45599999999999</v>
      </c>
      <c r="D8" s="10">
        <v>326.45697999999999</v>
      </c>
      <c r="E8" s="9">
        <f t="shared" si="2"/>
        <v>158.89386535316567</v>
      </c>
      <c r="F8" s="9">
        <f t="shared" si="1"/>
        <v>121.00098</v>
      </c>
    </row>
    <row r="9" spans="1:6">
      <c r="A9" s="7">
        <v>1030224001</v>
      </c>
      <c r="B9" s="8" t="s">
        <v>268</v>
      </c>
      <c r="C9" s="9">
        <v>2.2029999999999998</v>
      </c>
      <c r="D9" s="10">
        <v>1.7633799999999999</v>
      </c>
      <c r="E9" s="9">
        <f t="shared" si="2"/>
        <v>80.044484793463468</v>
      </c>
      <c r="F9" s="9">
        <f t="shared" si="1"/>
        <v>-0.4396199999999999</v>
      </c>
    </row>
    <row r="10" spans="1:6">
      <c r="A10" s="7">
        <v>1030225001</v>
      </c>
      <c r="B10" s="8" t="s">
        <v>261</v>
      </c>
      <c r="C10" s="9">
        <v>343.161</v>
      </c>
      <c r="D10" s="10">
        <v>360.44537000000003</v>
      </c>
      <c r="E10" s="9">
        <f t="shared" si="2"/>
        <v>105.03681070984175</v>
      </c>
      <c r="F10" s="9">
        <f t="shared" si="1"/>
        <v>17.284370000000024</v>
      </c>
    </row>
    <row r="11" spans="1:6">
      <c r="A11" s="7">
        <v>1030265001</v>
      </c>
      <c r="B11" s="8" t="s">
        <v>270</v>
      </c>
      <c r="C11" s="9">
        <v>0</v>
      </c>
      <c r="D11" s="10">
        <v>-37.454099999999997</v>
      </c>
      <c r="E11" s="9" t="e">
        <f t="shared" si="2"/>
        <v>#DIV/0!</v>
      </c>
      <c r="F11" s="9">
        <f t="shared" si="1"/>
        <v>-37.454099999999997</v>
      </c>
    </row>
    <row r="12" spans="1:6" s="6" customFormat="1">
      <c r="A12" s="68">
        <v>1050000000</v>
      </c>
      <c r="B12" s="67" t="s">
        <v>6</v>
      </c>
      <c r="C12" s="5">
        <f>SUM(C13:C13)</f>
        <v>10</v>
      </c>
      <c r="D12" s="5">
        <f>SUM(D13:D13)</f>
        <v>3.70086</v>
      </c>
      <c r="E12" s="5">
        <f t="shared" si="0"/>
        <v>37.008600000000001</v>
      </c>
      <c r="F12" s="5">
        <f t="shared" si="1"/>
        <v>-6.2991399999999995</v>
      </c>
    </row>
    <row r="13" spans="1:6" ht="15.75" customHeight="1">
      <c r="A13" s="7">
        <v>1050300000</v>
      </c>
      <c r="B13" s="11" t="s">
        <v>222</v>
      </c>
      <c r="C13" s="12">
        <v>10</v>
      </c>
      <c r="D13" s="10">
        <v>3.70086</v>
      </c>
      <c r="E13" s="9">
        <f t="shared" si="0"/>
        <v>37.008600000000001</v>
      </c>
      <c r="F13" s="9">
        <f t="shared" si="1"/>
        <v>-6.2991399999999995</v>
      </c>
    </row>
    <row r="14" spans="1:6" s="6" customFormat="1" ht="15.75" customHeight="1">
      <c r="A14" s="68">
        <v>1060000000</v>
      </c>
      <c r="B14" s="67" t="s">
        <v>130</v>
      </c>
      <c r="C14" s="5">
        <f>C15+C16</f>
        <v>1460</v>
      </c>
      <c r="D14" s="5">
        <f>D15+D16</f>
        <v>1587.6179999999999</v>
      </c>
      <c r="E14" s="5">
        <f t="shared" si="0"/>
        <v>108.74095890410958</v>
      </c>
      <c r="F14" s="5">
        <f t="shared" si="1"/>
        <v>127.61799999999994</v>
      </c>
    </row>
    <row r="15" spans="1:6" s="6" customFormat="1" ht="15.75" customHeight="1">
      <c r="A15" s="7">
        <v>1060100000</v>
      </c>
      <c r="B15" s="11" t="s">
        <v>8</v>
      </c>
      <c r="C15" s="9">
        <v>360</v>
      </c>
      <c r="D15" s="10">
        <v>371.22931</v>
      </c>
      <c r="E15" s="9">
        <f t="shared" si="0"/>
        <v>103.11925277777777</v>
      </c>
      <c r="F15" s="9">
        <f>SUM(D15-C15)</f>
        <v>11.229309999999998</v>
      </c>
    </row>
    <row r="16" spans="1:6" ht="15.75" customHeight="1">
      <c r="A16" s="7">
        <v>1060600000</v>
      </c>
      <c r="B16" s="11" t="s">
        <v>7</v>
      </c>
      <c r="C16" s="9">
        <v>1100</v>
      </c>
      <c r="D16" s="10">
        <v>1216.38869</v>
      </c>
      <c r="E16" s="9">
        <f t="shared" si="0"/>
        <v>110.58079000000001</v>
      </c>
      <c r="F16" s="9">
        <f t="shared" si="1"/>
        <v>116.38869</v>
      </c>
    </row>
    <row r="17" spans="1:6" s="6" customFormat="1">
      <c r="A17" s="3">
        <v>1080000000</v>
      </c>
      <c r="B17" s="4" t="s">
        <v>10</v>
      </c>
      <c r="C17" s="5">
        <f>C18</f>
        <v>8</v>
      </c>
      <c r="D17" s="5">
        <f>D18</f>
        <v>4.84</v>
      </c>
      <c r="E17" s="5">
        <f t="shared" si="0"/>
        <v>60.5</v>
      </c>
      <c r="F17" s="5">
        <f t="shared" si="1"/>
        <v>-3.16</v>
      </c>
    </row>
    <row r="18" spans="1:6" ht="18" customHeight="1">
      <c r="A18" s="7">
        <v>1080400001</v>
      </c>
      <c r="B18" s="8" t="s">
        <v>220</v>
      </c>
      <c r="C18" s="9">
        <v>8</v>
      </c>
      <c r="D18" s="9">
        <v>4.84</v>
      </c>
      <c r="E18" s="9">
        <f t="shared" si="0"/>
        <v>60.5</v>
      </c>
      <c r="F18" s="9">
        <f t="shared" si="1"/>
        <v>-3.16</v>
      </c>
    </row>
    <row r="19" spans="1:6" ht="47.2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118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119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120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121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122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C26+C30+C32+C37</f>
        <v>956.66285000000005</v>
      </c>
      <c r="D25" s="5">
        <f>D26+D30+D32+D37+D35</f>
        <v>1731.2947799999999</v>
      </c>
      <c r="E25" s="5">
        <f t="shared" si="0"/>
        <v>180.97230178845138</v>
      </c>
      <c r="F25" s="5">
        <f t="shared" si="1"/>
        <v>774.6319299999999</v>
      </c>
    </row>
    <row r="26" spans="1:6" s="6" customFormat="1" ht="30" customHeight="1">
      <c r="A26" s="68">
        <v>1110000000</v>
      </c>
      <c r="B26" s="69" t="s">
        <v>123</v>
      </c>
      <c r="C26" s="5">
        <f>C27+C28</f>
        <v>130</v>
      </c>
      <c r="D26" s="224">
        <f>D27+D28+D29</f>
        <v>203.25954000000002</v>
      </c>
      <c r="E26" s="5">
        <f t="shared" si="0"/>
        <v>156.35349230769231</v>
      </c>
      <c r="F26" s="5">
        <f t="shared" si="1"/>
        <v>73.259540000000015</v>
      </c>
    </row>
    <row r="27" spans="1:6" ht="15.75" customHeight="1">
      <c r="A27" s="16">
        <v>1110502510</v>
      </c>
      <c r="B27" s="17" t="s">
        <v>218</v>
      </c>
      <c r="C27" s="12">
        <v>100</v>
      </c>
      <c r="D27" s="12">
        <v>149.25879</v>
      </c>
      <c r="E27" s="9">
        <f t="shared" si="0"/>
        <v>149.25879</v>
      </c>
      <c r="F27" s="9">
        <f t="shared" si="1"/>
        <v>49.258790000000005</v>
      </c>
    </row>
    <row r="28" spans="1:6" ht="17.25" customHeight="1">
      <c r="A28" s="7">
        <v>1110503510</v>
      </c>
      <c r="B28" s="11" t="s">
        <v>217</v>
      </c>
      <c r="C28" s="12">
        <v>30</v>
      </c>
      <c r="D28" s="10">
        <v>54.000749999999996</v>
      </c>
      <c r="E28" s="9">
        <f t="shared" si="0"/>
        <v>180.0025</v>
      </c>
      <c r="F28" s="9">
        <f t="shared" si="1"/>
        <v>24.000749999999996</v>
      </c>
    </row>
    <row r="29" spans="1:6" ht="33" customHeight="1">
      <c r="A29" s="7">
        <v>1110532000</v>
      </c>
      <c r="B29" s="8" t="s">
        <v>409</v>
      </c>
      <c r="C29" s="12"/>
      <c r="D29" s="10">
        <v>0</v>
      </c>
      <c r="E29" s="9"/>
      <c r="F29" s="9"/>
    </row>
    <row r="30" spans="1:6" s="15" customFormat="1" ht="15" customHeight="1">
      <c r="A30" s="68">
        <v>1130000000</v>
      </c>
      <c r="B30" s="69" t="s">
        <v>125</v>
      </c>
      <c r="C30" s="5">
        <f>C31</f>
        <v>50</v>
      </c>
      <c r="D30" s="5">
        <f>D31</f>
        <v>63.020650000000003</v>
      </c>
      <c r="E30" s="5">
        <f t="shared" si="0"/>
        <v>126.04130000000001</v>
      </c>
      <c r="F30" s="5">
        <f t="shared" si="1"/>
        <v>13.020650000000003</v>
      </c>
    </row>
    <row r="31" spans="1:6" ht="15.75" customHeight="1">
      <c r="A31" s="7">
        <v>1130206005</v>
      </c>
      <c r="B31" s="8" t="s">
        <v>216</v>
      </c>
      <c r="C31" s="9">
        <v>50</v>
      </c>
      <c r="D31" s="10">
        <v>63.020650000000003</v>
      </c>
      <c r="E31" s="9">
        <f t="shared" si="0"/>
        <v>126.04130000000001</v>
      </c>
      <c r="F31" s="9">
        <f t="shared" si="1"/>
        <v>13.020650000000003</v>
      </c>
    </row>
    <row r="32" spans="1:6" ht="18.75" customHeight="1">
      <c r="A32" s="70">
        <v>1140000000</v>
      </c>
      <c r="B32" s="71" t="s">
        <v>126</v>
      </c>
      <c r="C32" s="5">
        <f>C33+C34</f>
        <v>0</v>
      </c>
      <c r="D32" s="5">
        <f>D33+D34</f>
        <v>97.840500000000006</v>
      </c>
      <c r="E32" s="5" t="e">
        <f t="shared" si="0"/>
        <v>#DIV/0!</v>
      </c>
      <c r="F32" s="5">
        <f t="shared" si="1"/>
        <v>97.840500000000006</v>
      </c>
    </row>
    <row r="33" spans="1:7" ht="21.75" customHeight="1">
      <c r="A33" s="16">
        <v>1140200000</v>
      </c>
      <c r="B33" s="18" t="s">
        <v>127</v>
      </c>
      <c r="C33" s="9"/>
      <c r="D33" s="10">
        <v>97.840500000000006</v>
      </c>
      <c r="E33" s="9" t="e">
        <f t="shared" si="0"/>
        <v>#DIV/0!</v>
      </c>
      <c r="F33" s="9">
        <f t="shared" si="1"/>
        <v>97.840500000000006</v>
      </c>
    </row>
    <row r="34" spans="1:7" ht="21.75" customHeight="1">
      <c r="A34" s="7">
        <v>1140600000</v>
      </c>
      <c r="B34" s="8" t="s">
        <v>215</v>
      </c>
      <c r="C34" s="9">
        <v>0</v>
      </c>
      <c r="D34" s="10">
        <v>0</v>
      </c>
      <c r="E34" s="9" t="e">
        <f t="shared" si="0"/>
        <v>#DIV/0!</v>
      </c>
      <c r="F34" s="9">
        <f t="shared" si="1"/>
        <v>0</v>
      </c>
    </row>
    <row r="35" spans="1:7" ht="20.25" customHeight="1">
      <c r="A35" s="7">
        <v>1169000000</v>
      </c>
      <c r="B35" s="13" t="s">
        <v>317</v>
      </c>
      <c r="C35" s="9">
        <v>0</v>
      </c>
      <c r="D35" s="10">
        <f>D36</f>
        <v>218.01411999999999</v>
      </c>
      <c r="E35" s="9" t="e">
        <f>SUM(D35/C35*100)</f>
        <v>#DIV/0!</v>
      </c>
      <c r="F35" s="9">
        <f>SUM(D35-C35)</f>
        <v>218.01411999999999</v>
      </c>
    </row>
    <row r="36" spans="1:7" ht="30.75" customHeight="1">
      <c r="A36" s="7">
        <v>1160701010</v>
      </c>
      <c r="B36" s="8" t="s">
        <v>402</v>
      </c>
      <c r="C36" s="9">
        <v>0</v>
      </c>
      <c r="D36" s="10">
        <v>218.01411999999999</v>
      </c>
      <c r="E36" s="9" t="e">
        <f>SUM(D36/C36*100)</f>
        <v>#DIV/0!</v>
      </c>
      <c r="F36" s="9">
        <f>SUM(D36-C36)</f>
        <v>218.01411999999999</v>
      </c>
    </row>
    <row r="37" spans="1:7" ht="19.5" customHeight="1">
      <c r="A37" s="3">
        <v>1170000000</v>
      </c>
      <c r="B37" s="13" t="s">
        <v>129</v>
      </c>
      <c r="C37" s="5">
        <f>C38+C39</f>
        <v>776.66285000000005</v>
      </c>
      <c r="D37" s="5">
        <f>D38+D39</f>
        <v>1149.1599699999999</v>
      </c>
      <c r="E37" s="5">
        <f t="shared" si="0"/>
        <v>147.9612382644541</v>
      </c>
      <c r="F37" s="5">
        <f t="shared" si="1"/>
        <v>372.49711999999988</v>
      </c>
    </row>
    <row r="38" spans="1:7" ht="15.75" customHeight="1">
      <c r="A38" s="7">
        <v>1170105005</v>
      </c>
      <c r="B38" s="8" t="s">
        <v>15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 ht="18.75" customHeight="1">
      <c r="A39" s="7">
        <v>1171503010</v>
      </c>
      <c r="B39" s="11" t="s">
        <v>408</v>
      </c>
      <c r="C39" s="9">
        <v>776.66285000000005</v>
      </c>
      <c r="D39" s="10">
        <v>1149.1599699999999</v>
      </c>
      <c r="E39" s="9">
        <f t="shared" si="0"/>
        <v>147.9612382644541</v>
      </c>
      <c r="F39" s="9">
        <f t="shared" si="1"/>
        <v>372.49711999999988</v>
      </c>
    </row>
    <row r="40" spans="1:7" s="6" customFormat="1" ht="20.25" customHeight="1">
      <c r="A40" s="3">
        <v>1000000000</v>
      </c>
      <c r="B40" s="4" t="s">
        <v>16</v>
      </c>
      <c r="C40" s="252">
        <f>SUM(C4,C25)</f>
        <v>3258.4828499999999</v>
      </c>
      <c r="D40" s="252">
        <f>SUM(D4,D25)</f>
        <v>4301.8335399999996</v>
      </c>
      <c r="E40" s="5">
        <f t="shared" si="0"/>
        <v>132.01952374860588</v>
      </c>
      <c r="F40" s="5">
        <f t="shared" si="1"/>
        <v>1043.3506899999998</v>
      </c>
    </row>
    <row r="41" spans="1:7" s="6" customFormat="1">
      <c r="A41" s="3">
        <v>2000000000</v>
      </c>
      <c r="B41" s="4" t="s">
        <v>17</v>
      </c>
      <c r="C41" s="5">
        <f>C42+C44+C46+C47+C49+C50+C48+C43+C45</f>
        <v>11167.23504</v>
      </c>
      <c r="D41" s="224">
        <f>D42+D44+D46+D47+D49+D50+D43+D48</f>
        <v>10911.96184</v>
      </c>
      <c r="E41" s="5">
        <f t="shared" si="0"/>
        <v>97.714087694172875</v>
      </c>
      <c r="F41" s="5">
        <f t="shared" si="1"/>
        <v>-255.27319999999963</v>
      </c>
      <c r="G41" s="19"/>
    </row>
    <row r="42" spans="1:7">
      <c r="A42" s="16">
        <v>2021000000</v>
      </c>
      <c r="B42" s="17" t="s">
        <v>18</v>
      </c>
      <c r="C42" s="98">
        <v>3478.3</v>
      </c>
      <c r="D42" s="20">
        <v>3478.3</v>
      </c>
      <c r="E42" s="9">
        <f t="shared" si="0"/>
        <v>100</v>
      </c>
      <c r="F42" s="9">
        <f t="shared" si="1"/>
        <v>0</v>
      </c>
    </row>
    <row r="43" spans="1:7" ht="17.25" hidden="1" customHeight="1">
      <c r="A43" s="16">
        <v>2021500200</v>
      </c>
      <c r="B43" s="17" t="s">
        <v>224</v>
      </c>
      <c r="C43" s="12"/>
      <c r="D43" s="20">
        <v>0</v>
      </c>
      <c r="E43" s="9" t="e">
        <f>SUM(D43/C43*100)</f>
        <v>#DIV/0!</v>
      </c>
      <c r="F43" s="9">
        <f>SUM(D43-C43)</f>
        <v>0</v>
      </c>
    </row>
    <row r="44" spans="1:7" ht="19.5" customHeight="1">
      <c r="A44" s="16">
        <v>2022000000</v>
      </c>
      <c r="B44" s="17" t="s">
        <v>19</v>
      </c>
      <c r="C44" s="12">
        <v>5605.0820800000001</v>
      </c>
      <c r="D44" s="10">
        <v>5434.8999400000002</v>
      </c>
      <c r="E44" s="9">
        <f t="shared" si="0"/>
        <v>96.963788619487985</v>
      </c>
      <c r="F44" s="9">
        <f t="shared" si="1"/>
        <v>-170.18213999999989</v>
      </c>
    </row>
    <row r="45" spans="1:7" hidden="1">
      <c r="A45" s="16">
        <v>2022999910</v>
      </c>
      <c r="B45" s="18" t="s">
        <v>324</v>
      </c>
      <c r="C45" s="12">
        <v>0</v>
      </c>
      <c r="D45" s="10">
        <v>0</v>
      </c>
      <c r="E45" s="9" t="e">
        <f>SUM(D45/C45*100)</f>
        <v>#DIV/0!</v>
      </c>
      <c r="F45" s="9">
        <f>SUM(D45-C45)</f>
        <v>0</v>
      </c>
    </row>
    <row r="46" spans="1:7" ht="17.25" customHeight="1">
      <c r="A46" s="16">
        <v>2023000000</v>
      </c>
      <c r="B46" s="17" t="s">
        <v>20</v>
      </c>
      <c r="C46" s="12">
        <v>278.29858999999999</v>
      </c>
      <c r="D46" s="180">
        <v>278.29858999999999</v>
      </c>
      <c r="E46" s="9">
        <f t="shared" si="0"/>
        <v>100</v>
      </c>
      <c r="F46" s="9">
        <f t="shared" si="1"/>
        <v>0</v>
      </c>
    </row>
    <row r="47" spans="1:7" ht="19.5" customHeight="1">
      <c r="A47" s="16">
        <v>2020400000</v>
      </c>
      <c r="B47" s="17" t="s">
        <v>21</v>
      </c>
      <c r="C47" s="12">
        <v>1805.5543700000001</v>
      </c>
      <c r="D47" s="181">
        <v>1720.4633100000001</v>
      </c>
      <c r="E47" s="9">
        <f t="shared" si="0"/>
        <v>95.287261274774011</v>
      </c>
      <c r="F47" s="9">
        <f t="shared" si="1"/>
        <v>-85.09105999999997</v>
      </c>
    </row>
    <row r="48" spans="1:7" ht="20.25" customHeight="1">
      <c r="A48" s="7">
        <v>2070500010</v>
      </c>
      <c r="B48" s="18" t="s">
        <v>277</v>
      </c>
      <c r="C48" s="12"/>
      <c r="D48" s="181"/>
      <c r="E48" s="9" t="e">
        <f t="shared" si="0"/>
        <v>#DIV/0!</v>
      </c>
      <c r="F48" s="9">
        <f t="shared" si="1"/>
        <v>0</v>
      </c>
    </row>
    <row r="49" spans="1:7" ht="19.5" hidden="1" customHeight="1">
      <c r="A49" s="16">
        <v>2020900000</v>
      </c>
      <c r="B49" s="18" t="s">
        <v>22</v>
      </c>
      <c r="C49" s="12"/>
      <c r="D49" s="181"/>
      <c r="E49" s="9" t="e">
        <f t="shared" si="0"/>
        <v>#DIV/0!</v>
      </c>
      <c r="F49" s="9">
        <f t="shared" si="1"/>
        <v>0</v>
      </c>
    </row>
    <row r="50" spans="1:7" ht="0.75" hidden="1" customHeight="1">
      <c r="A50" s="7">
        <v>2190500005</v>
      </c>
      <c r="B50" s="11" t="s">
        <v>23</v>
      </c>
      <c r="C50" s="14"/>
      <c r="D50" s="14"/>
      <c r="E50" s="5"/>
      <c r="F50" s="5">
        <f>SUM(D50-C50)</f>
        <v>0</v>
      </c>
    </row>
    <row r="51" spans="1:7" s="6" customFormat="1" ht="3" hidden="1" customHeight="1">
      <c r="A51" s="3">
        <v>3000000000</v>
      </c>
      <c r="B51" s="13" t="s">
        <v>24</v>
      </c>
      <c r="C51" s="120">
        <v>0</v>
      </c>
      <c r="D51" s="14">
        <v>0</v>
      </c>
      <c r="E51" s="5" t="e">
        <f t="shared" si="0"/>
        <v>#DIV/0!</v>
      </c>
      <c r="F51" s="5">
        <f t="shared" si="1"/>
        <v>0</v>
      </c>
    </row>
    <row r="52" spans="1:7" s="6" customFormat="1" ht="17.25" customHeight="1">
      <c r="A52" s="3"/>
      <c r="B52" s="4" t="s">
        <v>25</v>
      </c>
      <c r="C52" s="240">
        <f>C40+C41</f>
        <v>14425.71789</v>
      </c>
      <c r="D52" s="241">
        <f>D40+D41</f>
        <v>15213.79538</v>
      </c>
      <c r="E52" s="5">
        <f t="shared" si="0"/>
        <v>105.46300361624499</v>
      </c>
      <c r="F52" s="5">
        <f t="shared" si="1"/>
        <v>788.07748999999967</v>
      </c>
      <c r="G52" s="193"/>
    </row>
    <row r="53" spans="1:7" s="6" customFormat="1">
      <c r="A53" s="3"/>
      <c r="B53" s="21" t="s">
        <v>300</v>
      </c>
      <c r="C53" s="92">
        <f>C52-C100</f>
        <v>-310.18125999999938</v>
      </c>
      <c r="D53" s="92">
        <f>D52-D100</f>
        <v>1636.5421000000006</v>
      </c>
      <c r="E53" s="22"/>
      <c r="F53" s="22"/>
    </row>
    <row r="54" spans="1:7" ht="23.25" customHeight="1">
      <c r="A54" s="23"/>
      <c r="B54" s="24"/>
      <c r="C54" s="173"/>
      <c r="D54" s="173"/>
      <c r="E54" s="130"/>
      <c r="F54" s="91"/>
    </row>
    <row r="55" spans="1:7" ht="65.25" customHeight="1">
      <c r="A55" s="28" t="s">
        <v>0</v>
      </c>
      <c r="B55" s="28" t="s">
        <v>26</v>
      </c>
      <c r="C55" s="72" t="s">
        <v>396</v>
      </c>
      <c r="D55" s="400" t="s">
        <v>411</v>
      </c>
      <c r="E55" s="72" t="s">
        <v>2</v>
      </c>
      <c r="F55" s="73" t="s">
        <v>3</v>
      </c>
    </row>
    <row r="56" spans="1:7" ht="19.5" customHeight="1">
      <c r="A56" s="29">
        <v>1</v>
      </c>
      <c r="B56" s="28">
        <v>2</v>
      </c>
      <c r="C56" s="86">
        <v>3</v>
      </c>
      <c r="D56" s="86">
        <v>4</v>
      </c>
      <c r="E56" s="86">
        <v>5</v>
      </c>
      <c r="F56" s="86">
        <v>6</v>
      </c>
    </row>
    <row r="57" spans="1:7" s="6" customFormat="1">
      <c r="A57" s="30" t="s">
        <v>27</v>
      </c>
      <c r="B57" s="31" t="s">
        <v>28</v>
      </c>
      <c r="C57" s="32">
        <f>C58+C59+C60+C61+C62+C64+C63</f>
        <v>1880.068</v>
      </c>
      <c r="D57" s="33">
        <f>D58+D59+D60+D61+D62+D64+D63</f>
        <v>1734.7407799999999</v>
      </c>
      <c r="E57" s="34">
        <f>SUM(D57/C57*100)</f>
        <v>92.270108315231141</v>
      </c>
      <c r="F57" s="34">
        <f>SUM(D57-C57)</f>
        <v>-145.32722000000012</v>
      </c>
    </row>
    <row r="58" spans="1:7" s="6" customFormat="1" ht="0.75" hidden="1" customHeight="1">
      <c r="A58" s="35" t="s">
        <v>29</v>
      </c>
      <c r="B58" s="36" t="s">
        <v>30</v>
      </c>
      <c r="C58" s="37"/>
      <c r="D58" s="37"/>
      <c r="E58" s="38"/>
      <c r="F58" s="38"/>
    </row>
    <row r="59" spans="1:7" ht="18" customHeight="1">
      <c r="A59" s="35" t="s">
        <v>31</v>
      </c>
      <c r="B59" s="39" t="s">
        <v>32</v>
      </c>
      <c r="C59" s="37">
        <v>1853.566</v>
      </c>
      <c r="D59" s="37">
        <v>1718.2387799999999</v>
      </c>
      <c r="E59" s="38">
        <f t="shared" ref="E59:E100" si="3">SUM(D59/C59*100)</f>
        <v>92.699088136057725</v>
      </c>
      <c r="F59" s="38">
        <f t="shared" ref="F59:F100" si="4">SUM(D59-C59)</f>
        <v>-135.32722000000012</v>
      </c>
    </row>
    <row r="60" spans="1:7" ht="16.5" hidden="1" customHeight="1">
      <c r="A60" s="35" t="s">
        <v>33</v>
      </c>
      <c r="B60" s="39" t="s">
        <v>34</v>
      </c>
      <c r="C60" s="37"/>
      <c r="D60" s="37"/>
      <c r="E60" s="38"/>
      <c r="F60" s="38">
        <f t="shared" si="4"/>
        <v>0</v>
      </c>
    </row>
    <row r="61" spans="1:7" ht="31.5" hidden="1" customHeight="1">
      <c r="A61" s="35" t="s">
        <v>35</v>
      </c>
      <c r="B61" s="39" t="s">
        <v>36</v>
      </c>
      <c r="C61" s="37"/>
      <c r="D61" s="37"/>
      <c r="E61" s="38" t="e">
        <f t="shared" si="3"/>
        <v>#DIV/0!</v>
      </c>
      <c r="F61" s="38">
        <f t="shared" si="4"/>
        <v>0</v>
      </c>
    </row>
    <row r="62" spans="1:7" ht="15.75" customHeight="1">
      <c r="A62" s="35" t="s">
        <v>37</v>
      </c>
      <c r="B62" s="39" t="s">
        <v>38</v>
      </c>
      <c r="C62" s="37"/>
      <c r="D62" s="37">
        <v>0</v>
      </c>
      <c r="E62" s="38" t="e">
        <f t="shared" si="3"/>
        <v>#DIV/0!</v>
      </c>
      <c r="F62" s="38">
        <f t="shared" si="4"/>
        <v>0</v>
      </c>
    </row>
    <row r="63" spans="1:7" ht="15.75" customHeight="1">
      <c r="A63" s="35" t="s">
        <v>39</v>
      </c>
      <c r="B63" s="39" t="s">
        <v>40</v>
      </c>
      <c r="C63" s="40">
        <v>10</v>
      </c>
      <c r="D63" s="40">
        <v>0</v>
      </c>
      <c r="E63" s="38">
        <f t="shared" si="3"/>
        <v>0</v>
      </c>
      <c r="F63" s="38">
        <f t="shared" si="4"/>
        <v>-10</v>
      </c>
    </row>
    <row r="64" spans="1:7" ht="18" customHeight="1">
      <c r="A64" s="35" t="s">
        <v>41</v>
      </c>
      <c r="B64" s="39" t="s">
        <v>42</v>
      </c>
      <c r="C64" s="37">
        <v>16.501999999999999</v>
      </c>
      <c r="D64" s="37">
        <v>16.501999999999999</v>
      </c>
      <c r="E64" s="38">
        <f t="shared" si="3"/>
        <v>100</v>
      </c>
      <c r="F64" s="38">
        <f t="shared" si="4"/>
        <v>0</v>
      </c>
    </row>
    <row r="65" spans="1:7" s="6" customFormat="1">
      <c r="A65" s="41" t="s">
        <v>43</v>
      </c>
      <c r="B65" s="42" t="s">
        <v>44</v>
      </c>
      <c r="C65" s="32">
        <f>C66</f>
        <v>264.00599</v>
      </c>
      <c r="D65" s="32">
        <f>D66</f>
        <v>264.00599</v>
      </c>
      <c r="E65" s="34">
        <f t="shared" si="3"/>
        <v>100</v>
      </c>
      <c r="F65" s="34">
        <f t="shared" si="4"/>
        <v>0</v>
      </c>
    </row>
    <row r="66" spans="1:7">
      <c r="A66" s="43" t="s">
        <v>45</v>
      </c>
      <c r="B66" s="44" t="s">
        <v>46</v>
      </c>
      <c r="C66" s="37">
        <v>264.00599</v>
      </c>
      <c r="D66" s="37">
        <v>264.00599</v>
      </c>
      <c r="E66" s="38">
        <f t="shared" si="3"/>
        <v>100</v>
      </c>
      <c r="F66" s="38">
        <f t="shared" si="4"/>
        <v>0</v>
      </c>
    </row>
    <row r="67" spans="1:7" s="6" customFormat="1" ht="18.75" customHeight="1">
      <c r="A67" s="30" t="s">
        <v>47</v>
      </c>
      <c r="B67" s="31" t="s">
        <v>48</v>
      </c>
      <c r="C67" s="32">
        <f>C71+C70+C69+C68+C72</f>
        <v>18.5</v>
      </c>
      <c r="D67" s="32">
        <f>SUM(D70+D71+D72)</f>
        <v>11.561340000000001</v>
      </c>
      <c r="E67" s="34">
        <f t="shared" si="3"/>
        <v>62.493729729729743</v>
      </c>
      <c r="F67" s="34">
        <f t="shared" si="4"/>
        <v>-6.9386599999999987</v>
      </c>
    </row>
    <row r="68" spans="1:7" hidden="1">
      <c r="A68" s="35" t="s">
        <v>49</v>
      </c>
      <c r="B68" s="39" t="s">
        <v>50</v>
      </c>
      <c r="C68" s="37"/>
      <c r="D68" s="37"/>
      <c r="E68" s="38" t="e">
        <f t="shared" si="3"/>
        <v>#DIV/0!</v>
      </c>
      <c r="F68" s="38">
        <f t="shared" si="4"/>
        <v>0</v>
      </c>
    </row>
    <row r="69" spans="1:7" hidden="1">
      <c r="A69" s="45" t="s">
        <v>51</v>
      </c>
      <c r="B69" s="39" t="s">
        <v>52</v>
      </c>
      <c r="C69" s="37"/>
      <c r="D69" s="37"/>
      <c r="E69" s="38" t="e">
        <f t="shared" si="3"/>
        <v>#DIV/0!</v>
      </c>
      <c r="F69" s="38">
        <f t="shared" si="4"/>
        <v>0</v>
      </c>
    </row>
    <row r="70" spans="1:7" ht="15.75" customHeight="1">
      <c r="A70" s="46" t="s">
        <v>53</v>
      </c>
      <c r="B70" s="47" t="s">
        <v>54</v>
      </c>
      <c r="C70" s="37">
        <v>3</v>
      </c>
      <c r="D70" s="37">
        <v>2.83134</v>
      </c>
      <c r="E70" s="38">
        <f t="shared" si="3"/>
        <v>94.378</v>
      </c>
      <c r="F70" s="38">
        <f t="shared" si="4"/>
        <v>-0.16866000000000003</v>
      </c>
    </row>
    <row r="71" spans="1:7" ht="15.75" customHeight="1">
      <c r="A71" s="46" t="s">
        <v>211</v>
      </c>
      <c r="B71" s="47" t="s">
        <v>212</v>
      </c>
      <c r="C71" s="37">
        <v>13.5</v>
      </c>
      <c r="D71" s="37">
        <v>6.73</v>
      </c>
      <c r="E71" s="38">
        <f>SUM(D71/C71*100)</f>
        <v>49.851851851851855</v>
      </c>
      <c r="F71" s="38">
        <f>SUM(D71-C71)</f>
        <v>-6.77</v>
      </c>
    </row>
    <row r="72" spans="1:7" ht="15.75" customHeight="1">
      <c r="A72" s="46" t="s">
        <v>332</v>
      </c>
      <c r="B72" s="47" t="s">
        <v>387</v>
      </c>
      <c r="C72" s="37">
        <v>2</v>
      </c>
      <c r="D72" s="37">
        <v>2</v>
      </c>
      <c r="E72" s="38"/>
      <c r="F72" s="38"/>
    </row>
    <row r="73" spans="1:7" s="6" customFormat="1">
      <c r="A73" s="30" t="s">
        <v>55</v>
      </c>
      <c r="B73" s="31" t="s">
        <v>56</v>
      </c>
      <c r="C73" s="48">
        <f>SUM(C74:C77)</f>
        <v>7933.1311699999997</v>
      </c>
      <c r="D73" s="48">
        <f>SUM(D74:D77)</f>
        <v>7505.4548999999997</v>
      </c>
      <c r="E73" s="34">
        <f t="shared" si="3"/>
        <v>94.608985269053605</v>
      </c>
      <c r="F73" s="34">
        <f t="shared" si="4"/>
        <v>-427.67626999999993</v>
      </c>
    </row>
    <row r="74" spans="1:7" ht="20.25" customHeight="1">
      <c r="A74" s="35" t="s">
        <v>57</v>
      </c>
      <c r="B74" s="39" t="s">
        <v>58</v>
      </c>
      <c r="C74" s="49">
        <v>14.2926</v>
      </c>
      <c r="D74" s="37">
        <v>14.2926</v>
      </c>
      <c r="E74" s="38">
        <f t="shared" si="3"/>
        <v>100</v>
      </c>
      <c r="F74" s="38">
        <f t="shared" si="4"/>
        <v>0</v>
      </c>
    </row>
    <row r="75" spans="1:7" s="6" customFormat="1" ht="21" hidden="1" customHeight="1">
      <c r="A75" s="35" t="s">
        <v>59</v>
      </c>
      <c r="B75" s="39" t="s">
        <v>60</v>
      </c>
      <c r="C75" s="49"/>
      <c r="D75" s="37">
        <v>0</v>
      </c>
      <c r="E75" s="38" t="e">
        <f t="shared" si="3"/>
        <v>#DIV/0!</v>
      </c>
      <c r="F75" s="38">
        <f t="shared" si="4"/>
        <v>0</v>
      </c>
      <c r="G75" s="50"/>
    </row>
    <row r="76" spans="1:7">
      <c r="A76" s="35" t="s">
        <v>61</v>
      </c>
      <c r="B76" s="39" t="s">
        <v>62</v>
      </c>
      <c r="C76" s="49">
        <v>7731.5635700000003</v>
      </c>
      <c r="D76" s="37">
        <v>7431.6623</v>
      </c>
      <c r="E76" s="38">
        <f t="shared" si="3"/>
        <v>96.121078650071809</v>
      </c>
      <c r="F76" s="38">
        <f t="shared" si="4"/>
        <v>-299.9012700000003</v>
      </c>
    </row>
    <row r="77" spans="1:7">
      <c r="A77" s="35" t="s">
        <v>63</v>
      </c>
      <c r="B77" s="39" t="s">
        <v>64</v>
      </c>
      <c r="C77" s="49">
        <v>187.27500000000001</v>
      </c>
      <c r="D77" s="37">
        <v>59.5</v>
      </c>
      <c r="E77" s="38">
        <f t="shared" si="3"/>
        <v>31.771459084234415</v>
      </c>
      <c r="F77" s="38">
        <f t="shared" si="4"/>
        <v>-127.77500000000001</v>
      </c>
    </row>
    <row r="78" spans="1:7" s="6" customFormat="1" ht="18" customHeight="1">
      <c r="A78" s="30" t="s">
        <v>65</v>
      </c>
      <c r="B78" s="31" t="s">
        <v>66</v>
      </c>
      <c r="C78" s="32">
        <f>SUM(C79:C82)</f>
        <v>2777.0939900000003</v>
      </c>
      <c r="D78" s="32">
        <f>SUM(D79:D82)</f>
        <v>2203.6188700000002</v>
      </c>
      <c r="E78" s="34">
        <f t="shared" si="3"/>
        <v>79.349812355468757</v>
      </c>
      <c r="F78" s="34">
        <f t="shared" si="4"/>
        <v>-573.47512000000006</v>
      </c>
    </row>
    <row r="79" spans="1:7" hidden="1">
      <c r="A79" s="35" t="s">
        <v>67</v>
      </c>
      <c r="B79" s="51" t="s">
        <v>68</v>
      </c>
      <c r="C79" s="37"/>
      <c r="D79" s="37"/>
      <c r="E79" s="38" t="e">
        <f t="shared" si="3"/>
        <v>#DIV/0!</v>
      </c>
      <c r="F79" s="38">
        <f t="shared" si="4"/>
        <v>0</v>
      </c>
    </row>
    <row r="80" spans="1:7" ht="15.75" customHeight="1">
      <c r="A80" s="35" t="s">
        <v>69</v>
      </c>
      <c r="B80" s="51" t="s">
        <v>70</v>
      </c>
      <c r="C80" s="37">
        <v>1404.96199</v>
      </c>
      <c r="D80" s="37">
        <v>1130.10887</v>
      </c>
      <c r="E80" s="38">
        <f t="shared" si="3"/>
        <v>80.436971109802059</v>
      </c>
      <c r="F80" s="38">
        <f t="shared" si="4"/>
        <v>-274.85311999999999</v>
      </c>
    </row>
    <row r="81" spans="1:6" ht="16.5" customHeight="1">
      <c r="A81" s="35" t="s">
        <v>71</v>
      </c>
      <c r="B81" s="39" t="s">
        <v>72</v>
      </c>
      <c r="C81" s="37">
        <v>1372.1320000000001</v>
      </c>
      <c r="D81" s="37">
        <v>1073.51</v>
      </c>
      <c r="E81" s="38">
        <f t="shared" si="3"/>
        <v>78.236641955730207</v>
      </c>
      <c r="F81" s="38">
        <f t="shared" si="4"/>
        <v>-298.62200000000007</v>
      </c>
    </row>
    <row r="82" spans="1:6" ht="31.5" hidden="1">
      <c r="A82" s="35" t="s">
        <v>248</v>
      </c>
      <c r="B82" s="39" t="s">
        <v>258</v>
      </c>
      <c r="C82" s="37">
        <v>0</v>
      </c>
      <c r="D82" s="37">
        <v>0</v>
      </c>
      <c r="E82" s="38" t="e">
        <f t="shared" si="3"/>
        <v>#DIV/0!</v>
      </c>
      <c r="F82" s="38">
        <f t="shared" si="4"/>
        <v>0</v>
      </c>
    </row>
    <row r="83" spans="1:6" s="6" customFormat="1">
      <c r="A83" s="30" t="s">
        <v>81</v>
      </c>
      <c r="B83" s="31" t="s">
        <v>82</v>
      </c>
      <c r="C83" s="32">
        <f>C84</f>
        <v>1819.1</v>
      </c>
      <c r="D83" s="32">
        <f>SUM(D84)</f>
        <v>1813.8714</v>
      </c>
      <c r="E83" s="34">
        <f t="shared" si="3"/>
        <v>99.712572151063711</v>
      </c>
      <c r="F83" s="34">
        <f t="shared" si="4"/>
        <v>-5.2285999999999149</v>
      </c>
    </row>
    <row r="84" spans="1:6" ht="16.5" customHeight="1">
      <c r="A84" s="35" t="s">
        <v>83</v>
      </c>
      <c r="B84" s="39" t="s">
        <v>226</v>
      </c>
      <c r="C84" s="37">
        <v>1819.1</v>
      </c>
      <c r="D84" s="37">
        <v>1813.8714</v>
      </c>
      <c r="E84" s="38">
        <f t="shared" si="3"/>
        <v>99.712572151063711</v>
      </c>
      <c r="F84" s="38">
        <f t="shared" si="4"/>
        <v>-5.2285999999999149</v>
      </c>
    </row>
    <row r="85" spans="1:6" s="6" customFormat="1" ht="18" hidden="1" customHeight="1">
      <c r="A85" s="52">
        <v>1000</v>
      </c>
      <c r="B85" s="31" t="s">
        <v>84</v>
      </c>
      <c r="C85" s="32">
        <f>SUM(C86:C89)</f>
        <v>0</v>
      </c>
      <c r="D85" s="32">
        <f>SUM(D86:D89)</f>
        <v>0</v>
      </c>
      <c r="E85" s="34" t="e">
        <f t="shared" si="3"/>
        <v>#DIV/0!</v>
      </c>
      <c r="F85" s="34">
        <f t="shared" si="4"/>
        <v>0</v>
      </c>
    </row>
    <row r="86" spans="1:6" ht="0.75" hidden="1" customHeight="1">
      <c r="A86" s="53">
        <v>1001</v>
      </c>
      <c r="B86" s="54" t="s">
        <v>85</v>
      </c>
      <c r="C86" s="37"/>
      <c r="D86" s="32">
        <v>0</v>
      </c>
      <c r="E86" s="38" t="e">
        <f t="shared" si="3"/>
        <v>#DIV/0!</v>
      </c>
      <c r="F86" s="38">
        <f t="shared" si="4"/>
        <v>0</v>
      </c>
    </row>
    <row r="87" spans="1:6" ht="18.75" hidden="1" customHeight="1">
      <c r="A87" s="53">
        <v>1003</v>
      </c>
      <c r="B87" s="54" t="s">
        <v>86</v>
      </c>
      <c r="C87" s="37">
        <v>0</v>
      </c>
      <c r="D87" s="32">
        <v>0</v>
      </c>
      <c r="E87" s="38" t="e">
        <f t="shared" si="3"/>
        <v>#DIV/0!</v>
      </c>
      <c r="F87" s="38">
        <f t="shared" si="4"/>
        <v>0</v>
      </c>
    </row>
    <row r="88" spans="1:6" ht="19.5" hidden="1" customHeight="1">
      <c r="A88" s="53">
        <v>1004</v>
      </c>
      <c r="B88" s="54" t="s">
        <v>87</v>
      </c>
      <c r="C88" s="37">
        <v>0</v>
      </c>
      <c r="D88" s="32">
        <v>0</v>
      </c>
      <c r="E88" s="38" t="e">
        <f t="shared" si="3"/>
        <v>#DIV/0!</v>
      </c>
      <c r="F88" s="38">
        <f t="shared" si="4"/>
        <v>0</v>
      </c>
    </row>
    <row r="89" spans="1:6" ht="18" hidden="1" customHeight="1">
      <c r="A89" s="35" t="s">
        <v>88</v>
      </c>
      <c r="B89" s="39" t="s">
        <v>89</v>
      </c>
      <c r="C89" s="37">
        <v>0</v>
      </c>
      <c r="D89" s="37">
        <v>0</v>
      </c>
      <c r="E89" s="38"/>
      <c r="F89" s="38">
        <f t="shared" si="4"/>
        <v>0</v>
      </c>
    </row>
    <row r="90" spans="1:6" ht="15.75" customHeight="1">
      <c r="A90" s="30" t="s">
        <v>90</v>
      </c>
      <c r="B90" s="31" t="s">
        <v>91</v>
      </c>
      <c r="C90" s="32">
        <f>C91+C92+C93+C94+C95</f>
        <v>44</v>
      </c>
      <c r="D90" s="32">
        <f>D91+D92+D93+D94+D95</f>
        <v>44</v>
      </c>
      <c r="E90" s="38">
        <f t="shared" si="3"/>
        <v>100</v>
      </c>
      <c r="F90" s="22">
        <f>F91+F92+F93+F94+F95</f>
        <v>0</v>
      </c>
    </row>
    <row r="91" spans="1:6" ht="19.5" customHeight="1">
      <c r="A91" s="35" t="s">
        <v>92</v>
      </c>
      <c r="B91" s="39" t="s">
        <v>93</v>
      </c>
      <c r="C91" s="37">
        <v>44</v>
      </c>
      <c r="D91" s="37">
        <v>44</v>
      </c>
      <c r="E91" s="38">
        <f t="shared" si="3"/>
        <v>100</v>
      </c>
      <c r="F91" s="38">
        <f>SUM(D91-C91)</f>
        <v>0</v>
      </c>
    </row>
    <row r="92" spans="1:6" ht="15" hidden="1" customHeight="1">
      <c r="A92" s="35" t="s">
        <v>94</v>
      </c>
      <c r="B92" s="39" t="s">
        <v>95</v>
      </c>
      <c r="C92" s="37"/>
      <c r="D92" s="37"/>
      <c r="E92" s="38" t="e">
        <f t="shared" si="3"/>
        <v>#DIV/0!</v>
      </c>
      <c r="F92" s="38">
        <f>SUM(D92-C92)</f>
        <v>0</v>
      </c>
    </row>
    <row r="93" spans="1:6" ht="15" hidden="1" customHeight="1">
      <c r="A93" s="35" t="s">
        <v>96</v>
      </c>
      <c r="B93" s="39" t="s">
        <v>97</v>
      </c>
      <c r="C93" s="37"/>
      <c r="D93" s="37"/>
      <c r="E93" s="38" t="e">
        <f t="shared" si="3"/>
        <v>#DIV/0!</v>
      </c>
      <c r="F93" s="38"/>
    </row>
    <row r="94" spans="1:6" ht="15" hidden="1" customHeight="1">
      <c r="A94" s="35" t="s">
        <v>98</v>
      </c>
      <c r="B94" s="39" t="s">
        <v>99</v>
      </c>
      <c r="C94" s="37"/>
      <c r="D94" s="37"/>
      <c r="E94" s="38" t="e">
        <f t="shared" si="3"/>
        <v>#DIV/0!</v>
      </c>
      <c r="F94" s="38"/>
    </row>
    <row r="95" spans="1:6" ht="13.5" hidden="1" customHeight="1">
      <c r="A95" s="35" t="s">
        <v>100</v>
      </c>
      <c r="B95" s="39" t="s">
        <v>101</v>
      </c>
      <c r="C95" s="37"/>
      <c r="D95" s="37"/>
      <c r="E95" s="38" t="e">
        <f t="shared" si="3"/>
        <v>#DIV/0!</v>
      </c>
      <c r="F95" s="38"/>
    </row>
    <row r="96" spans="1:6" s="6" customFormat="1" ht="0.75" hidden="1" customHeight="1">
      <c r="A96" s="52">
        <v>1400</v>
      </c>
      <c r="B96" s="56" t="s">
        <v>110</v>
      </c>
      <c r="C96" s="48">
        <f>C97+C98+C99</f>
        <v>0</v>
      </c>
      <c r="D96" s="48">
        <f>SUM(D97:D99)</f>
        <v>0</v>
      </c>
      <c r="E96" s="34" t="e">
        <f t="shared" si="3"/>
        <v>#DIV/0!</v>
      </c>
      <c r="F96" s="34">
        <f t="shared" si="4"/>
        <v>0</v>
      </c>
    </row>
    <row r="97" spans="1:6" ht="15" hidden="1" customHeight="1">
      <c r="A97" s="53">
        <v>1401</v>
      </c>
      <c r="B97" s="54" t="s">
        <v>111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6" ht="57.75" hidden="1" customHeight="1">
      <c r="A98" s="53">
        <v>1402</v>
      </c>
      <c r="B98" s="54" t="s">
        <v>112</v>
      </c>
      <c r="C98" s="49"/>
      <c r="D98" s="37"/>
      <c r="E98" s="38" t="e">
        <f t="shared" si="3"/>
        <v>#DIV/0!</v>
      </c>
      <c r="F98" s="38">
        <f t="shared" si="4"/>
        <v>0</v>
      </c>
    </row>
    <row r="99" spans="1:6" ht="15" hidden="1" customHeight="1">
      <c r="A99" s="53">
        <v>1403</v>
      </c>
      <c r="B99" s="54" t="s">
        <v>113</v>
      </c>
      <c r="C99" s="49">
        <v>0</v>
      </c>
      <c r="D99" s="37">
        <v>0</v>
      </c>
      <c r="E99" s="38" t="e">
        <f t="shared" si="3"/>
        <v>#DIV/0!</v>
      </c>
      <c r="F99" s="38">
        <f t="shared" si="4"/>
        <v>0</v>
      </c>
    </row>
    <row r="100" spans="1:6" s="6" customFormat="1" ht="16.5" customHeight="1">
      <c r="A100" s="52"/>
      <c r="B100" s="57" t="s">
        <v>114</v>
      </c>
      <c r="C100" s="243">
        <f>C57+C65+C67+C73+C78+C83+C85+C90+C96</f>
        <v>14735.899149999999</v>
      </c>
      <c r="D100" s="243">
        <f>D57+D65+D67+D73+D78+D83+D85+D90+D96</f>
        <v>13577.253279999999</v>
      </c>
      <c r="E100" s="34">
        <f t="shared" si="3"/>
        <v>92.137257060421717</v>
      </c>
      <c r="F100" s="34">
        <f t="shared" si="4"/>
        <v>-1158.6458700000003</v>
      </c>
    </row>
    <row r="101" spans="1:6" ht="20.25" customHeight="1">
      <c r="C101" s="225"/>
      <c r="D101" s="226"/>
    </row>
    <row r="102" spans="1:6" s="65" customFormat="1" ht="13.5" customHeight="1">
      <c r="A102" s="63" t="s">
        <v>115</v>
      </c>
      <c r="B102" s="63"/>
      <c r="C102" s="64"/>
      <c r="D102" s="64"/>
    </row>
    <row r="103" spans="1:6" s="65" customFormat="1" ht="12.75">
      <c r="A103" s="66" t="s">
        <v>116</v>
      </c>
      <c r="B103" s="66"/>
      <c r="C103" s="132" t="s">
        <v>117</v>
      </c>
      <c r="D103" s="132"/>
    </row>
    <row r="104" spans="1:6" ht="5.25" customHeight="1"/>
    <row r="143" hidden="1"/>
  </sheetData>
  <customSheetViews>
    <customSheetView guid="{61528DAC-5C4C-48F4-ADE2-8A724B05A086}" scale="70" showPageBreaks="1" hiddenRows="1" state="hidden" view="pageBreakPreview" topLeftCell="A12">
      <selection activeCell="D29" sqref="D29"/>
      <pageMargins left="0.70866141732283472" right="0.70866141732283472" top="0.74803149606299213" bottom="0.74803149606299213" header="0.31496062992125984" footer="0.31496062992125984"/>
      <pageSetup paperSize="9" scale="55" orientation="portrait" r:id="rId1"/>
    </customSheetView>
    <customSheetView guid="{5C539BE6-C8E0-453F-AB5E-9E58094195EA}" scale="70" showPageBreaks="1" hiddenRows="1" view="pageBreakPreview">
      <selection activeCell="D35" sqref="D35"/>
      <pageMargins left="0.70866141732283472" right="0.70866141732283472" top="0.74803149606299213" bottom="0.74803149606299213" header="0.31496062992125984" footer="0.31496062992125984"/>
      <pageSetup paperSize="9" scale="60" orientation="portrait" r:id="rId2"/>
    </customSheetView>
    <customSheetView guid="{42584DC0-1D41-4C93-9B38-C388E7B8DAC4}" scale="70" showPageBreaks="1" hiddenRows="1" view="pageBreakPreview" topLeftCell="A69">
      <selection activeCell="C98" sqref="C98:D98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A54C432C-6C68-4B53-A75C-446EB3A61B2B}" scale="70" showPageBreaks="1" hiddenRows="1" view="pageBreakPreview" topLeftCell="A51">
      <selection activeCell="D88" sqref="D88"/>
      <pageMargins left="0.70866141732283472" right="0.70866141732283472" top="0.74803149606299213" bottom="0.74803149606299213" header="0.31496062992125984" footer="0.31496062992125984"/>
      <pageSetup paperSize="9" scale="63" orientation="portrait" r:id="rId4"/>
    </customSheetView>
    <customSheetView guid="{1A52382B-3765-4E8C-903F-6B8919B7242E}" scale="70" showPageBreaks="1" hiddenRows="1" view="pageBreakPreview" topLeftCell="A40">
      <selection activeCell="D90" sqref="D90"/>
      <pageMargins left="0.7" right="0.7" top="0.75" bottom="0.75" header="0.3" footer="0.3"/>
      <pageSetup paperSize="9" scale="57" orientation="portrait" r:id="rId5"/>
    </customSheetView>
    <customSheetView guid="{B31C8DB7-3E78-4144-A6B5-8DE36DE63F0E}" hiddenRows="1" topLeftCell="A31">
      <selection activeCell="D46" sqref="D46"/>
      <pageMargins left="0.7" right="0.7" top="0.75" bottom="0.75" header="0.3" footer="0.3"/>
      <pageSetup paperSize="9" scale="57" orientation="portrait" r:id="rId6"/>
    </customSheetView>
    <customSheetView guid="{5BFCA170-DEAE-4D2C-98A0-1E68B427AC01}" showPageBreaks="1" hiddenRows="1" topLeftCell="A51">
      <selection activeCell="D98" sqref="D98"/>
      <pageMargins left="0.7" right="0.7" top="0.75" bottom="0.75" header="0.3" footer="0.3"/>
      <pageSetup paperSize="9" scale="57" orientation="portrait" r:id="rId7"/>
    </customSheetView>
    <customSheetView guid="{B30CE22D-C12F-4E12-8BB9-3AAE0A6991CC}" scale="70" showPageBreaks="1" hiddenRows="1" view="pageBreakPreview" topLeftCell="A28">
      <selection activeCell="C90" sqref="C90"/>
      <pageMargins left="0.70866141732283472" right="0.70866141732283472" top="0.74803149606299213" bottom="0.74803149606299213" header="0.31496062992125984" footer="0.31496062992125984"/>
      <pageSetup paperSize="9" scale="60" orientation="portrait" r:id="rId8"/>
    </customSheetView>
    <customSheetView guid="{1718F1EE-9F48-4DBE-9531-3B70F9C4A5DD}" scale="70" showPageBreaks="1" hiddenRows="1" view="pageBreakPreview" topLeftCell="A3">
      <selection activeCell="E6" sqref="E6"/>
      <pageMargins left="0.7" right="0.7" top="0.75" bottom="0.75" header="0.3" footer="0.3"/>
      <pageSetup paperSize="9" scale="40" orientation="portrait" r:id="rId9"/>
    </customSheetView>
    <customSheetView guid="{3DCB9AAA-F09C-4EA6-B992-F93E466D374A}" hiddenRows="1" topLeftCell="A43">
      <selection activeCell="B100" sqref="B100"/>
      <pageMargins left="0.7" right="0.7" top="0.75" bottom="0.75" header="0.3" footer="0.3"/>
      <pageSetup paperSize="9" scale="57" orientation="portrait" r:id="rId10"/>
    </customSheetView>
    <customSheetView guid="{F85EE840-0C31-454A-8951-832C2E9E0600}" scale="70" showPageBreaks="1" hiddenRows="1" state="hidden" view="pageBreakPreview" topLeftCell="A18">
      <selection activeCell="C69" sqref="C69"/>
      <pageMargins left="0.70866141732283472" right="0.70866141732283472" top="0.74803149606299213" bottom="0.74803149606299213" header="0.31496062992125984" footer="0.31496062992125984"/>
      <pageSetup paperSize="9" scale="55" orientation="portrait" r:id="rId11"/>
    </customSheetView>
    <customSheetView guid="{F1E84C44-1ACD-474A-BDE0-C7088DB6C590}" scale="70" showPageBreaks="1" hiddenRows="1" state="hidden" view="pageBreakPreview" topLeftCell="A12">
      <selection activeCell="D29" sqref="D29"/>
      <pageMargins left="0.70866141732283472" right="0.70866141732283472" top="0.74803149606299213" bottom="0.74803149606299213" header="0.31496062992125984" footer="0.31496062992125984"/>
      <pageSetup paperSize="9" scale="55" orientation="portrait" r:id="rId12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5" orientation="portrait" r:id="rId13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1"/>
  <dimension ref="A1:G143"/>
  <sheetViews>
    <sheetView view="pageBreakPreview" topLeftCell="A34" zoomScale="70" zoomScaleNormal="100" zoomScaleSheetLayoutView="70" workbookViewId="0">
      <selection activeCell="D89" sqref="D89"/>
    </sheetView>
  </sheetViews>
  <sheetFormatPr defaultRowHeight="15.75"/>
  <cols>
    <col min="1" max="1" width="18" style="58" customWidth="1"/>
    <col min="2" max="2" width="57.5703125" style="59" customWidth="1"/>
    <col min="3" max="3" width="16.5703125" style="62" customWidth="1"/>
    <col min="4" max="4" width="16.28515625" style="62" customWidth="1"/>
    <col min="5" max="5" width="13.85546875" style="62" customWidth="1"/>
    <col min="6" max="6" width="12.570312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97" t="s">
        <v>420</v>
      </c>
      <c r="B1" s="597"/>
      <c r="C1" s="597"/>
      <c r="D1" s="597"/>
      <c r="E1" s="597"/>
      <c r="F1" s="597"/>
    </row>
    <row r="2" spans="1:6">
      <c r="A2" s="597"/>
      <c r="B2" s="597"/>
      <c r="C2" s="597"/>
      <c r="D2" s="597"/>
      <c r="E2" s="597"/>
      <c r="F2" s="597"/>
    </row>
    <row r="3" spans="1:6" ht="63">
      <c r="A3" s="2" t="s">
        <v>0</v>
      </c>
      <c r="B3" s="2" t="s">
        <v>1</v>
      </c>
      <c r="C3" s="72" t="s">
        <v>396</v>
      </c>
      <c r="D3" s="400" t="s">
        <v>411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1933.92697</v>
      </c>
      <c r="D4" s="5">
        <f>D5+D12+D14+D17+D7+D20</f>
        <v>1923.4324299999998</v>
      </c>
      <c r="E4" s="5">
        <f>SUM(D4/C4*100)</f>
        <v>99.457345589425231</v>
      </c>
      <c r="F4" s="5">
        <f>SUM(D4-C4)</f>
        <v>-10.494540000000143</v>
      </c>
    </row>
    <row r="5" spans="1:6" s="6" customFormat="1">
      <c r="A5" s="68">
        <v>1010000000</v>
      </c>
      <c r="B5" s="67" t="s">
        <v>5</v>
      </c>
      <c r="C5" s="5">
        <f>C6</f>
        <v>162</v>
      </c>
      <c r="D5" s="5">
        <f>D6</f>
        <v>190.92481000000001</v>
      </c>
      <c r="E5" s="5">
        <f t="shared" ref="E5:E51" si="0">SUM(D5/C5*100)</f>
        <v>117.85482098765432</v>
      </c>
      <c r="F5" s="5">
        <f t="shared" ref="F5:F48" si="1">SUM(D5-C5)</f>
        <v>28.924810000000008</v>
      </c>
    </row>
    <row r="6" spans="1:6">
      <c r="A6" s="7">
        <v>1010200001</v>
      </c>
      <c r="B6" s="8" t="s">
        <v>221</v>
      </c>
      <c r="C6" s="9">
        <v>162</v>
      </c>
      <c r="D6" s="10">
        <v>190.92481000000001</v>
      </c>
      <c r="E6" s="9">
        <f t="shared" ref="E6:E11" si="2">SUM(D6/C6*100)</f>
        <v>117.85482098765432</v>
      </c>
      <c r="F6" s="9">
        <f t="shared" si="1"/>
        <v>28.924810000000008</v>
      </c>
    </row>
    <row r="7" spans="1:6" ht="31.5">
      <c r="A7" s="3">
        <v>1030000000</v>
      </c>
      <c r="B7" s="13" t="s">
        <v>260</v>
      </c>
      <c r="C7" s="5">
        <f>C8+C10+C9</f>
        <v>779.92696999999998</v>
      </c>
      <c r="D7" s="5">
        <f>D8+D10+D9+D11</f>
        <v>808.97937999999999</v>
      </c>
      <c r="E7" s="9">
        <f t="shared" si="2"/>
        <v>103.72501671534708</v>
      </c>
      <c r="F7" s="9">
        <f t="shared" si="1"/>
        <v>29.052410000000009</v>
      </c>
    </row>
    <row r="8" spans="1:6">
      <c r="A8" s="7">
        <v>1030223001</v>
      </c>
      <c r="B8" s="8" t="s">
        <v>262</v>
      </c>
      <c r="C8" s="9">
        <v>350.88997000000001</v>
      </c>
      <c r="D8" s="10">
        <v>405.54705999999999</v>
      </c>
      <c r="E8" s="9">
        <f t="shared" si="2"/>
        <v>115.57670343213286</v>
      </c>
      <c r="F8" s="9">
        <f t="shared" si="1"/>
        <v>54.657089999999982</v>
      </c>
    </row>
    <row r="9" spans="1:6">
      <c r="A9" s="7">
        <v>1030224001</v>
      </c>
      <c r="B9" s="8" t="s">
        <v>268</v>
      </c>
      <c r="C9" s="9">
        <v>2.7370000000000001</v>
      </c>
      <c r="D9" s="10">
        <v>2.1905800000000002</v>
      </c>
      <c r="E9" s="9">
        <f t="shared" si="2"/>
        <v>80.03580562659846</v>
      </c>
      <c r="F9" s="9">
        <f t="shared" si="1"/>
        <v>-0.54641999999999991</v>
      </c>
    </row>
    <row r="10" spans="1:6">
      <c r="A10" s="7">
        <v>1030225001</v>
      </c>
      <c r="B10" s="8" t="s">
        <v>261</v>
      </c>
      <c r="C10" s="9">
        <v>426.3</v>
      </c>
      <c r="D10" s="10">
        <v>447.76974999999999</v>
      </c>
      <c r="E10" s="9">
        <f t="shared" si="2"/>
        <v>105.03630072718741</v>
      </c>
      <c r="F10" s="9">
        <f t="shared" si="1"/>
        <v>21.469749999999976</v>
      </c>
    </row>
    <row r="11" spans="1:6">
      <c r="A11" s="7">
        <v>1030226001</v>
      </c>
      <c r="B11" s="8" t="s">
        <v>270</v>
      </c>
      <c r="C11" s="9">
        <v>0</v>
      </c>
      <c r="D11" s="10">
        <v>-46.528010000000002</v>
      </c>
      <c r="E11" s="9" t="e">
        <f t="shared" si="2"/>
        <v>#DIV/0!</v>
      </c>
      <c r="F11" s="9">
        <f t="shared" si="1"/>
        <v>-46.528010000000002</v>
      </c>
    </row>
    <row r="12" spans="1:6" s="6" customFormat="1">
      <c r="A12" s="68">
        <v>1050000000</v>
      </c>
      <c r="B12" s="67" t="s">
        <v>6</v>
      </c>
      <c r="C12" s="5">
        <f>SUM(C13:C13)</f>
        <v>30</v>
      </c>
      <c r="D12" s="5">
        <f>D13</f>
        <v>2.0487000000000002</v>
      </c>
      <c r="E12" s="5">
        <f t="shared" si="0"/>
        <v>6.8290000000000006</v>
      </c>
      <c r="F12" s="5">
        <f t="shared" si="1"/>
        <v>-27.9513</v>
      </c>
    </row>
    <row r="13" spans="1:6" ht="15.75" customHeight="1">
      <c r="A13" s="7">
        <v>1050300000</v>
      </c>
      <c r="B13" s="11" t="s">
        <v>222</v>
      </c>
      <c r="C13" s="12">
        <v>30</v>
      </c>
      <c r="D13" s="10">
        <v>2.0487000000000002</v>
      </c>
      <c r="E13" s="9">
        <f t="shared" si="0"/>
        <v>6.8290000000000006</v>
      </c>
      <c r="F13" s="9">
        <f t="shared" si="1"/>
        <v>-27.9513</v>
      </c>
    </row>
    <row r="14" spans="1:6" s="6" customFormat="1" ht="15.75" customHeight="1">
      <c r="A14" s="68">
        <v>1060000000</v>
      </c>
      <c r="B14" s="67" t="s">
        <v>130</v>
      </c>
      <c r="C14" s="5">
        <f>C15+C16</f>
        <v>958</v>
      </c>
      <c r="D14" s="5">
        <f>D15+D16</f>
        <v>914.17953999999997</v>
      </c>
      <c r="E14" s="5">
        <f t="shared" si="0"/>
        <v>95.425839248434229</v>
      </c>
      <c r="F14" s="5">
        <f t="shared" si="1"/>
        <v>-43.820460000000026</v>
      </c>
    </row>
    <row r="15" spans="1:6" s="6" customFormat="1" ht="15.75" customHeight="1">
      <c r="A15" s="7">
        <v>1060100000</v>
      </c>
      <c r="B15" s="11" t="s">
        <v>8</v>
      </c>
      <c r="C15" s="9">
        <v>198</v>
      </c>
      <c r="D15" s="10">
        <v>199.17413999999999</v>
      </c>
      <c r="E15" s="9">
        <f t="shared" si="0"/>
        <v>100.593</v>
      </c>
      <c r="F15" s="9">
        <f>SUM(D15-C15)</f>
        <v>1.1741399999999942</v>
      </c>
    </row>
    <row r="16" spans="1:6" ht="15.75" customHeight="1">
      <c r="A16" s="7">
        <v>1060600000</v>
      </c>
      <c r="B16" s="11" t="s">
        <v>7</v>
      </c>
      <c r="C16" s="9">
        <v>760</v>
      </c>
      <c r="D16" s="10">
        <v>715.00540000000001</v>
      </c>
      <c r="E16" s="9">
        <f t="shared" si="0"/>
        <v>94.07965789473684</v>
      </c>
      <c r="F16" s="9">
        <f t="shared" si="1"/>
        <v>-44.994599999999991</v>
      </c>
    </row>
    <row r="17" spans="1:6" s="6" customFormat="1">
      <c r="A17" s="3">
        <v>1080000000</v>
      </c>
      <c r="B17" s="4" t="s">
        <v>10</v>
      </c>
      <c r="C17" s="5">
        <f>C18+C19</f>
        <v>4</v>
      </c>
      <c r="D17" s="5">
        <f>D18+D19</f>
        <v>7.3</v>
      </c>
      <c r="E17" s="5">
        <f t="shared" si="0"/>
        <v>182.5</v>
      </c>
      <c r="F17" s="5">
        <f t="shared" si="1"/>
        <v>3.3</v>
      </c>
    </row>
    <row r="18" spans="1:6" ht="18" customHeight="1">
      <c r="A18" s="7">
        <v>1080400001</v>
      </c>
      <c r="B18" s="8" t="s">
        <v>220</v>
      </c>
      <c r="C18" s="9">
        <v>4</v>
      </c>
      <c r="D18" s="10">
        <v>7.3</v>
      </c>
      <c r="E18" s="9">
        <f t="shared" si="0"/>
        <v>182.5</v>
      </c>
      <c r="F18" s="9">
        <f t="shared" si="1"/>
        <v>3.3</v>
      </c>
    </row>
    <row r="19" spans="1:6" ht="36.7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2.25" hidden="1" customHeight="1">
      <c r="A20" s="68">
        <v>1090000000</v>
      </c>
      <c r="B20" s="69" t="s">
        <v>118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4.75" hidden="1" customHeight="1">
      <c r="A21" s="7">
        <v>1090100000</v>
      </c>
      <c r="B21" s="8" t="s">
        <v>119</v>
      </c>
      <c r="C21" s="9">
        <v>0</v>
      </c>
      <c r="D21" s="10">
        <v>0</v>
      </c>
      <c r="E21" s="9" t="e">
        <f t="shared" si="0"/>
        <v>#DIV/0!</v>
      </c>
      <c r="F21" s="9">
        <f t="shared" si="1"/>
        <v>0</v>
      </c>
    </row>
    <row r="22" spans="1:6" s="15" customFormat="1" ht="18.75" hidden="1" customHeight="1">
      <c r="A22" s="7">
        <v>1090400000</v>
      </c>
      <c r="B22" s="8" t="s">
        <v>120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18" hidden="1" customHeight="1">
      <c r="A23" s="7">
        <v>1090600000</v>
      </c>
      <c r="B23" s="8" t="s">
        <v>121</v>
      </c>
      <c r="C23" s="9">
        <v>0</v>
      </c>
      <c r="D23" s="10">
        <v>0</v>
      </c>
      <c r="E23" s="9" t="e">
        <f t="shared" si="0"/>
        <v>#DIV/0!</v>
      </c>
      <c r="F23" s="9">
        <f t="shared" si="1"/>
        <v>0</v>
      </c>
    </row>
    <row r="24" spans="1:6" s="15" customFormat="1" ht="28.5" hidden="1" customHeight="1">
      <c r="A24" s="3">
        <v>1090700000</v>
      </c>
      <c r="B24" s="13" t="s">
        <v>122</v>
      </c>
      <c r="C24" s="5">
        <v>0</v>
      </c>
      <c r="D24" s="14">
        <v>0</v>
      </c>
      <c r="E24" s="9" t="e">
        <f t="shared" si="0"/>
        <v>#DIV/0!</v>
      </c>
      <c r="F24" s="9">
        <f t="shared" si="1"/>
        <v>0</v>
      </c>
    </row>
    <row r="25" spans="1:6" s="6" customFormat="1" ht="17.25" customHeight="1">
      <c r="A25" s="3"/>
      <c r="B25" s="4" t="s">
        <v>12</v>
      </c>
      <c r="C25" s="5">
        <f>C26+C29+C31+C36+C34</f>
        <v>675.05020000000002</v>
      </c>
      <c r="D25" s="5">
        <f>D26+D29+D31+D36+D34</f>
        <v>698.76235999999994</v>
      </c>
      <c r="E25" s="5">
        <f t="shared" si="0"/>
        <v>103.5126513554103</v>
      </c>
      <c r="F25" s="5">
        <f t="shared" si="1"/>
        <v>23.712159999999926</v>
      </c>
    </row>
    <row r="26" spans="1:6" s="6" customFormat="1" ht="30" customHeight="1">
      <c r="A26" s="68">
        <v>1110000000</v>
      </c>
      <c r="B26" s="69" t="s">
        <v>123</v>
      </c>
      <c r="C26" s="5">
        <f>C27+C28</f>
        <v>213.87064000000001</v>
      </c>
      <c r="D26" s="242">
        <f>D27+D28</f>
        <v>211.31376</v>
      </c>
      <c r="E26" s="5">
        <f t="shared" si="0"/>
        <v>98.804473582722707</v>
      </c>
      <c r="F26" s="5">
        <f t="shared" si="1"/>
        <v>-2.5568800000000067</v>
      </c>
    </row>
    <row r="27" spans="1:6">
      <c r="A27" s="16">
        <v>1110502510</v>
      </c>
      <c r="B27" s="17" t="s">
        <v>218</v>
      </c>
      <c r="C27" s="12">
        <v>207.87064000000001</v>
      </c>
      <c r="D27" s="10">
        <v>204.54</v>
      </c>
      <c r="E27" s="9">
        <f t="shared" si="0"/>
        <v>98.397734283206134</v>
      </c>
      <c r="F27" s="9">
        <f t="shared" si="1"/>
        <v>-3.3306400000000167</v>
      </c>
    </row>
    <row r="28" spans="1:6" ht="18" customHeight="1">
      <c r="A28" s="7">
        <v>1110503510</v>
      </c>
      <c r="B28" s="11" t="s">
        <v>217</v>
      </c>
      <c r="C28" s="12">
        <v>6</v>
      </c>
      <c r="D28" s="10">
        <v>6.7737600000000002</v>
      </c>
      <c r="E28" s="9">
        <f t="shared" si="0"/>
        <v>112.896</v>
      </c>
      <c r="F28" s="9">
        <f t="shared" si="1"/>
        <v>0.77376000000000023</v>
      </c>
    </row>
    <row r="29" spans="1:6" s="15" customFormat="1" ht="29.25">
      <c r="A29" s="68">
        <v>1130000000</v>
      </c>
      <c r="B29" s="69" t="s">
        <v>125</v>
      </c>
      <c r="C29" s="5">
        <f>C30</f>
        <v>10</v>
      </c>
      <c r="D29" s="5">
        <f>D30</f>
        <v>7.5</v>
      </c>
      <c r="E29" s="5">
        <f t="shared" si="0"/>
        <v>75</v>
      </c>
      <c r="F29" s="5">
        <f t="shared" si="1"/>
        <v>-2.5</v>
      </c>
    </row>
    <row r="30" spans="1:6" ht="17.25" customHeight="1">
      <c r="A30" s="7">
        <v>1130206005</v>
      </c>
      <c r="B30" s="8" t="s">
        <v>216</v>
      </c>
      <c r="C30" s="9">
        <v>10</v>
      </c>
      <c r="D30" s="10">
        <v>7.5</v>
      </c>
      <c r="E30" s="9">
        <f t="shared" si="0"/>
        <v>75</v>
      </c>
      <c r="F30" s="9">
        <f t="shared" si="1"/>
        <v>-2.5</v>
      </c>
    </row>
    <row r="31" spans="1:6" ht="23.25" customHeight="1">
      <c r="A31" s="70">
        <v>1140000000</v>
      </c>
      <c r="B31" s="71" t="s">
        <v>126</v>
      </c>
      <c r="C31" s="5">
        <f>C32+C33</f>
        <v>13.4</v>
      </c>
      <c r="D31" s="5">
        <f>D32+D33</f>
        <v>64.994699999999995</v>
      </c>
      <c r="E31" s="5">
        <f t="shared" si="0"/>
        <v>485.03507462686565</v>
      </c>
      <c r="F31" s="5">
        <f t="shared" si="1"/>
        <v>51.594699999999996</v>
      </c>
    </row>
    <row r="32" spans="1:6" ht="22.5" customHeight="1">
      <c r="A32" s="16">
        <v>1140200000</v>
      </c>
      <c r="B32" s="18" t="s">
        <v>214</v>
      </c>
      <c r="C32" s="9">
        <v>13.4</v>
      </c>
      <c r="D32" s="10">
        <v>64.994699999999995</v>
      </c>
      <c r="E32" s="9">
        <f t="shared" si="0"/>
        <v>485.03507462686565</v>
      </c>
      <c r="F32" s="9">
        <f t="shared" si="1"/>
        <v>51.594699999999996</v>
      </c>
    </row>
    <row r="33" spans="1:7" ht="21.75" customHeight="1">
      <c r="A33" s="7">
        <v>1140600000</v>
      </c>
      <c r="B33" s="8" t="s">
        <v>215</v>
      </c>
      <c r="C33" s="9">
        <v>0</v>
      </c>
      <c r="D33" s="10">
        <v>0</v>
      </c>
      <c r="E33" s="9" t="e">
        <f>SUM(D33/C33*100)</f>
        <v>#DIV/0!</v>
      </c>
      <c r="F33" s="9">
        <f t="shared" si="1"/>
        <v>0</v>
      </c>
    </row>
    <row r="34" spans="1:7" ht="22.5" customHeight="1">
      <c r="A34" s="3">
        <v>1160000000</v>
      </c>
      <c r="B34" s="13" t="s">
        <v>237</v>
      </c>
      <c r="C34" s="5">
        <f>C35</f>
        <v>0</v>
      </c>
      <c r="D34" s="5">
        <f>D35</f>
        <v>0</v>
      </c>
      <c r="E34" s="9" t="e">
        <f>SUM(D34/C34*100)</f>
        <v>#DIV/0!</v>
      </c>
      <c r="F34" s="9">
        <f>SUM(D34-C34)</f>
        <v>0</v>
      </c>
    </row>
    <row r="35" spans="1:7" ht="29.25" customHeight="1">
      <c r="A35" s="7">
        <v>1163305010</v>
      </c>
      <c r="B35" s="8" t="s">
        <v>252</v>
      </c>
      <c r="C35" s="9">
        <v>0</v>
      </c>
      <c r="D35" s="10">
        <v>0</v>
      </c>
      <c r="E35" s="9" t="e">
        <f>SUM(D35/C35*100)</f>
        <v>#DIV/0!</v>
      </c>
      <c r="F35" s="9">
        <f>SUM(D35-C35)</f>
        <v>0</v>
      </c>
    </row>
    <row r="36" spans="1:7" ht="17.25" customHeight="1">
      <c r="A36" s="3">
        <v>1170000000</v>
      </c>
      <c r="B36" s="13" t="s">
        <v>129</v>
      </c>
      <c r="C36" s="5">
        <f>C37+C38</f>
        <v>437.77956</v>
      </c>
      <c r="D36" s="5">
        <f>D37+D38</f>
        <v>414.95389999999998</v>
      </c>
      <c r="E36" s="5">
        <f t="shared" si="0"/>
        <v>94.786037977652498</v>
      </c>
      <c r="F36" s="5">
        <f t="shared" si="1"/>
        <v>-22.825660000000028</v>
      </c>
    </row>
    <row r="37" spans="1:7" ht="17.25" customHeight="1">
      <c r="A37" s="7">
        <v>1171503010</v>
      </c>
      <c r="B37" s="11" t="s">
        <v>408</v>
      </c>
      <c r="C37" s="9">
        <v>437.77956</v>
      </c>
      <c r="D37" s="9">
        <v>414.95389999999998</v>
      </c>
      <c r="E37" s="9">
        <f t="shared" si="0"/>
        <v>94.786037977652498</v>
      </c>
      <c r="F37" s="9">
        <f t="shared" si="1"/>
        <v>-22.825660000000028</v>
      </c>
    </row>
    <row r="38" spans="1:7" ht="19.5" hidden="1" customHeight="1">
      <c r="A38" s="7">
        <v>1170505005</v>
      </c>
      <c r="B38" s="11" t="s">
        <v>213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15" customHeight="1">
      <c r="A39" s="3">
        <v>1000000000</v>
      </c>
      <c r="B39" s="4" t="s">
        <v>16</v>
      </c>
      <c r="C39" s="125">
        <f>SUM(C4,C25)</f>
        <v>2608.9771700000001</v>
      </c>
      <c r="D39" s="125">
        <f>SUM(D4,D25)</f>
        <v>2622.1947899999996</v>
      </c>
      <c r="E39" s="5">
        <f t="shared" si="0"/>
        <v>100.50662076126942</v>
      </c>
      <c r="F39" s="5">
        <f t="shared" si="1"/>
        <v>13.217619999999442</v>
      </c>
    </row>
    <row r="40" spans="1:7" s="6" customFormat="1">
      <c r="A40" s="3">
        <v>2000000000</v>
      </c>
      <c r="B40" s="4" t="s">
        <v>17</v>
      </c>
      <c r="C40" s="224">
        <f>C41+C42+C43+C44+C48+C49</f>
        <v>16619.14644</v>
      </c>
      <c r="D40" s="224">
        <f>D41+D42+D43+D44+D48+D49+D50</f>
        <v>16592.246439999999</v>
      </c>
      <c r="E40" s="5">
        <f t="shared" si="0"/>
        <v>99.838138498284991</v>
      </c>
      <c r="F40" s="5">
        <f t="shared" si="1"/>
        <v>-26.900000000001455</v>
      </c>
      <c r="G40" s="19"/>
    </row>
    <row r="41" spans="1:7">
      <c r="A41" s="16">
        <v>2021000000</v>
      </c>
      <c r="B41" s="17" t="s">
        <v>18</v>
      </c>
      <c r="C41" s="12">
        <v>4849.2</v>
      </c>
      <c r="D41" s="20">
        <v>4849.2</v>
      </c>
      <c r="E41" s="9">
        <f t="shared" si="0"/>
        <v>100</v>
      </c>
      <c r="F41" s="9">
        <f t="shared" si="1"/>
        <v>0</v>
      </c>
    </row>
    <row r="42" spans="1:7" ht="17.25" customHeight="1">
      <c r="A42" s="16">
        <v>2021500200</v>
      </c>
      <c r="B42" s="17" t="s">
        <v>224</v>
      </c>
      <c r="C42" s="12">
        <v>0</v>
      </c>
      <c r="D42" s="20">
        <v>0</v>
      </c>
      <c r="E42" s="9" t="e">
        <f>SUM(D42/C42*100)</f>
        <v>#DIV/0!</v>
      </c>
      <c r="F42" s="9">
        <f>SUM(D42-C42)</f>
        <v>0</v>
      </c>
    </row>
    <row r="43" spans="1:7">
      <c r="A43" s="16">
        <v>2022000000</v>
      </c>
      <c r="B43" s="17" t="s">
        <v>19</v>
      </c>
      <c r="C43" s="12">
        <v>10736.637360000001</v>
      </c>
      <c r="D43" s="10">
        <v>10709.737359999999</v>
      </c>
      <c r="E43" s="9">
        <f t="shared" si="0"/>
        <v>99.749456006587138</v>
      </c>
      <c r="F43" s="9">
        <f t="shared" si="1"/>
        <v>-26.900000000001455</v>
      </c>
    </row>
    <row r="44" spans="1:7" ht="18" customHeight="1">
      <c r="A44" s="16">
        <v>2023000000</v>
      </c>
      <c r="B44" s="17" t="s">
        <v>20</v>
      </c>
      <c r="C44" s="12">
        <v>266.97908999999999</v>
      </c>
      <c r="D44" s="180">
        <v>266.97908999999999</v>
      </c>
      <c r="E44" s="9">
        <f t="shared" si="0"/>
        <v>100</v>
      </c>
      <c r="F44" s="9">
        <f t="shared" si="1"/>
        <v>0</v>
      </c>
    </row>
    <row r="45" spans="1:7" ht="0.75" hidden="1" customHeight="1">
      <c r="A45" s="16">
        <v>2020400000</v>
      </c>
      <c r="B45" s="17" t="s">
        <v>21</v>
      </c>
      <c r="C45" s="12"/>
      <c r="D45" s="181"/>
      <c r="E45" s="9" t="e">
        <f t="shared" si="0"/>
        <v>#DIV/0!</v>
      </c>
      <c r="F45" s="9">
        <f t="shared" si="1"/>
        <v>0</v>
      </c>
    </row>
    <row r="46" spans="1:7" ht="18" hidden="1" customHeight="1">
      <c r="A46" s="16">
        <v>2020900000</v>
      </c>
      <c r="B46" s="18" t="s">
        <v>22</v>
      </c>
      <c r="C46" s="12"/>
      <c r="D46" s="181"/>
      <c r="E46" s="9" t="e">
        <f t="shared" si="0"/>
        <v>#DIV/0!</v>
      </c>
      <c r="F46" s="9">
        <f t="shared" si="1"/>
        <v>0</v>
      </c>
    </row>
    <row r="47" spans="1:7" hidden="1">
      <c r="A47" s="7">
        <v>2190500005</v>
      </c>
      <c r="B47" s="11" t="s">
        <v>23</v>
      </c>
      <c r="C47" s="14"/>
      <c r="D47" s="14"/>
      <c r="E47" s="5"/>
      <c r="F47" s="5">
        <f>SUM(D47-C47)</f>
        <v>0</v>
      </c>
    </row>
    <row r="48" spans="1:7" s="6" customFormat="1" ht="18" customHeight="1">
      <c r="A48" s="7">
        <v>2024000000</v>
      </c>
      <c r="B48" s="8" t="s">
        <v>21</v>
      </c>
      <c r="C48" s="12">
        <v>766.32998999999995</v>
      </c>
      <c r="D48" s="10">
        <v>766.32998999999995</v>
      </c>
      <c r="E48" s="9">
        <f t="shared" si="0"/>
        <v>100</v>
      </c>
      <c r="F48" s="9">
        <f t="shared" si="1"/>
        <v>0</v>
      </c>
    </row>
    <row r="49" spans="1:7" s="6" customFormat="1" ht="18.75" customHeight="1">
      <c r="A49" s="7">
        <v>2070500010</v>
      </c>
      <c r="B49" s="8" t="s">
        <v>327</v>
      </c>
      <c r="C49" s="12"/>
      <c r="D49" s="10"/>
      <c r="E49" s="9" t="e">
        <f>SUM(D49/C49*100)</f>
        <v>#DIV/0!</v>
      </c>
      <c r="F49" s="9">
        <f>SUM(D49-C49)</f>
        <v>0</v>
      </c>
    </row>
    <row r="50" spans="1:7" s="6" customFormat="1" ht="18.75" customHeight="1">
      <c r="A50" s="7">
        <v>2190500005</v>
      </c>
      <c r="B50" s="11" t="s">
        <v>23</v>
      </c>
      <c r="C50" s="12">
        <v>0</v>
      </c>
      <c r="D50" s="10">
        <v>0</v>
      </c>
      <c r="E50" s="9"/>
      <c r="F50" s="9"/>
    </row>
    <row r="51" spans="1:7" s="6" customFormat="1" ht="19.5" customHeight="1">
      <c r="A51" s="3"/>
      <c r="B51" s="4" t="s">
        <v>25</v>
      </c>
      <c r="C51" s="240">
        <f>C39+C40</f>
        <v>19228.123610000002</v>
      </c>
      <c r="D51" s="240">
        <f>SUM(D39,D40,)</f>
        <v>19214.441229999997</v>
      </c>
      <c r="E51" s="5">
        <f t="shared" si="0"/>
        <v>99.928841834608917</v>
      </c>
      <c r="F51" s="5">
        <f>SUM(D51-C51)</f>
        <v>-13.682380000005651</v>
      </c>
      <c r="G51" s="193"/>
    </row>
    <row r="52" spans="1:7" s="6" customFormat="1">
      <c r="A52" s="3"/>
      <c r="B52" s="21" t="s">
        <v>300</v>
      </c>
      <c r="C52" s="240">
        <f>C51-C98</f>
        <v>-659.32935999999609</v>
      </c>
      <c r="D52" s="240">
        <f>D51-D98</f>
        <v>-169.32279000000563</v>
      </c>
      <c r="E52" s="22"/>
      <c r="F52" s="22"/>
    </row>
    <row r="53" spans="1:7">
      <c r="A53" s="23"/>
      <c r="B53" s="24"/>
      <c r="C53" s="179"/>
      <c r="D53" s="179"/>
      <c r="E53" s="26"/>
      <c r="F53" s="91"/>
    </row>
    <row r="54" spans="1:7" ht="60" customHeight="1">
      <c r="A54" s="28" t="s">
        <v>0</v>
      </c>
      <c r="B54" s="28" t="s">
        <v>26</v>
      </c>
      <c r="C54" s="72" t="s">
        <v>396</v>
      </c>
      <c r="D54" s="400" t="s">
        <v>411</v>
      </c>
      <c r="E54" s="72" t="s">
        <v>2</v>
      </c>
      <c r="F54" s="73" t="s">
        <v>3</v>
      </c>
    </row>
    <row r="55" spans="1:7">
      <c r="A55" s="29">
        <v>1</v>
      </c>
      <c r="B55" s="28">
        <v>2</v>
      </c>
      <c r="C55" s="86">
        <v>3</v>
      </c>
      <c r="D55" s="86">
        <v>4</v>
      </c>
      <c r="E55" s="86">
        <v>5</v>
      </c>
      <c r="F55" s="86">
        <v>6</v>
      </c>
    </row>
    <row r="56" spans="1:7" s="6" customFormat="1" ht="29.25" customHeight="1">
      <c r="A56" s="30" t="s">
        <v>27</v>
      </c>
      <c r="B56" s="31" t="s">
        <v>28</v>
      </c>
      <c r="C56" s="32">
        <f>C57+C58+C59+C60+C61+C63+C62</f>
        <v>1924.64084</v>
      </c>
      <c r="D56" s="176">
        <f>D57+D58+D59+D60+D61+D63+D62</f>
        <v>1770.5265400000001</v>
      </c>
      <c r="E56" s="34">
        <f>SUM(D56/C56*100)</f>
        <v>91.992568338100938</v>
      </c>
      <c r="F56" s="34">
        <f>SUM(D56-C56)</f>
        <v>-154.11429999999996</v>
      </c>
    </row>
    <row r="57" spans="1:7" s="6" customFormat="1" ht="31.5" hidden="1">
      <c r="A57" s="35" t="s">
        <v>29</v>
      </c>
      <c r="B57" s="36" t="s">
        <v>30</v>
      </c>
      <c r="C57" s="37"/>
      <c r="D57" s="37"/>
      <c r="E57" s="38"/>
      <c r="F57" s="38"/>
    </row>
    <row r="58" spans="1:7">
      <c r="A58" s="35" t="s">
        <v>31</v>
      </c>
      <c r="B58" s="39" t="s">
        <v>32</v>
      </c>
      <c r="C58" s="37">
        <v>1830.51</v>
      </c>
      <c r="D58" s="37">
        <v>1756.3957</v>
      </c>
      <c r="E58" s="38">
        <f t="shared" ref="E58:E98" si="3">SUM(D58/C58*100)</f>
        <v>95.951166614768567</v>
      </c>
      <c r="F58" s="38">
        <f t="shared" ref="F58:F98" si="4">SUM(D58-C58)</f>
        <v>-74.114299999999957</v>
      </c>
    </row>
    <row r="59" spans="1:7" ht="0.75" hidden="1" customHeight="1">
      <c r="A59" s="35" t="s">
        <v>33</v>
      </c>
      <c r="B59" s="39" t="s">
        <v>34</v>
      </c>
      <c r="C59" s="37"/>
      <c r="D59" s="37"/>
      <c r="E59" s="38"/>
      <c r="F59" s="38">
        <f t="shared" si="4"/>
        <v>0</v>
      </c>
    </row>
    <row r="60" spans="1:7" ht="31.5" hidden="1" customHeight="1">
      <c r="A60" s="35" t="s">
        <v>35</v>
      </c>
      <c r="B60" s="39" t="s">
        <v>36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7">
      <c r="A61" s="35" t="s">
        <v>37</v>
      </c>
      <c r="B61" s="39" t="s">
        <v>38</v>
      </c>
      <c r="C61" s="37"/>
      <c r="D61" s="37">
        <v>0</v>
      </c>
      <c r="E61" s="38" t="e">
        <f t="shared" si="3"/>
        <v>#DIV/0!</v>
      </c>
      <c r="F61" s="38">
        <f t="shared" si="4"/>
        <v>0</v>
      </c>
    </row>
    <row r="62" spans="1:7" ht="15.75" customHeight="1">
      <c r="A62" s="35" t="s">
        <v>39</v>
      </c>
      <c r="B62" s="39" t="s">
        <v>40</v>
      </c>
      <c r="C62" s="40">
        <v>10</v>
      </c>
      <c r="D62" s="40">
        <v>0</v>
      </c>
      <c r="E62" s="38">
        <f t="shared" si="3"/>
        <v>0</v>
      </c>
      <c r="F62" s="38">
        <f t="shared" si="4"/>
        <v>-10</v>
      </c>
    </row>
    <row r="63" spans="1:7" ht="18.75" customHeight="1">
      <c r="A63" s="35" t="s">
        <v>41</v>
      </c>
      <c r="B63" s="39" t="s">
        <v>42</v>
      </c>
      <c r="C63" s="37">
        <v>84.130840000000006</v>
      </c>
      <c r="D63" s="37">
        <v>14.130839999999999</v>
      </c>
      <c r="E63" s="38">
        <f t="shared" si="3"/>
        <v>16.796266386975333</v>
      </c>
      <c r="F63" s="38">
        <f t="shared" si="4"/>
        <v>-70</v>
      </c>
    </row>
    <row r="64" spans="1:7" s="6" customFormat="1">
      <c r="A64" s="41" t="s">
        <v>43</v>
      </c>
      <c r="B64" s="42" t="s">
        <v>44</v>
      </c>
      <c r="C64" s="32">
        <f>C65</f>
        <v>266.97908999999999</v>
      </c>
      <c r="D64" s="32">
        <f>D65</f>
        <v>266.97908999999999</v>
      </c>
      <c r="E64" s="34">
        <f>SUM(D64/C64*100)</f>
        <v>100</v>
      </c>
      <c r="F64" s="34">
        <f t="shared" si="4"/>
        <v>0</v>
      </c>
    </row>
    <row r="65" spans="1:7">
      <c r="A65" s="43" t="s">
        <v>45</v>
      </c>
      <c r="B65" s="44" t="s">
        <v>46</v>
      </c>
      <c r="C65" s="37">
        <v>266.97908999999999</v>
      </c>
      <c r="D65" s="37">
        <v>266.97908999999999</v>
      </c>
      <c r="E65" s="258">
        <f>SUM(D65/C65*100)</f>
        <v>100</v>
      </c>
      <c r="F65" s="38">
        <f t="shared" si="4"/>
        <v>0</v>
      </c>
    </row>
    <row r="66" spans="1:7" s="6" customFormat="1" ht="18" customHeight="1">
      <c r="A66" s="30" t="s">
        <v>47</v>
      </c>
      <c r="B66" s="31" t="s">
        <v>48</v>
      </c>
      <c r="C66" s="32">
        <f>C69+C70+C71</f>
        <v>12.5</v>
      </c>
      <c r="D66" s="32">
        <f>D69+D70+D71</f>
        <v>11.87134</v>
      </c>
      <c r="E66" s="34">
        <f t="shared" si="3"/>
        <v>94.97072</v>
      </c>
      <c r="F66" s="34">
        <f t="shared" si="4"/>
        <v>-0.62866</v>
      </c>
    </row>
    <row r="67" spans="1:7" hidden="1">
      <c r="A67" s="35" t="s">
        <v>49</v>
      </c>
      <c r="B67" s="39" t="s">
        <v>50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51</v>
      </c>
      <c r="B68" s="39" t="s">
        <v>52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7.25" customHeight="1">
      <c r="A69" s="46" t="s">
        <v>53</v>
      </c>
      <c r="B69" s="47" t="s">
        <v>54</v>
      </c>
      <c r="C69" s="37">
        <v>3</v>
      </c>
      <c r="D69" s="37">
        <v>2.83134</v>
      </c>
      <c r="E69" s="34">
        <f t="shared" si="3"/>
        <v>94.378</v>
      </c>
      <c r="F69" s="34">
        <f t="shared" si="4"/>
        <v>-0.16866000000000003</v>
      </c>
    </row>
    <row r="70" spans="1:7" ht="15.75" customHeight="1">
      <c r="A70" s="46" t="s">
        <v>211</v>
      </c>
      <c r="B70" s="47" t="s">
        <v>212</v>
      </c>
      <c r="C70" s="37">
        <v>7.5</v>
      </c>
      <c r="D70" s="37">
        <v>7.04</v>
      </c>
      <c r="E70" s="34">
        <f t="shared" si="3"/>
        <v>93.86666666666666</v>
      </c>
      <c r="F70" s="34">
        <f t="shared" si="4"/>
        <v>-0.45999999999999996</v>
      </c>
    </row>
    <row r="71" spans="1:7" ht="15.75" customHeight="1">
      <c r="A71" s="46" t="s">
        <v>332</v>
      </c>
      <c r="B71" s="47" t="s">
        <v>387</v>
      </c>
      <c r="C71" s="37">
        <v>2</v>
      </c>
      <c r="D71" s="37">
        <v>2</v>
      </c>
      <c r="E71" s="34"/>
      <c r="F71" s="34"/>
    </row>
    <row r="72" spans="1:7" s="6" customFormat="1" ht="16.5" customHeight="1">
      <c r="A72" s="30" t="s">
        <v>55</v>
      </c>
      <c r="B72" s="31" t="s">
        <v>56</v>
      </c>
      <c r="C72" s="48">
        <f>C73+C74+C75+C76</f>
        <v>6575.8638799999999</v>
      </c>
      <c r="D72" s="48">
        <f>SUM(D73:D76)</f>
        <v>6540.8638700000001</v>
      </c>
      <c r="E72" s="34">
        <f t="shared" si="3"/>
        <v>99.46775038780153</v>
      </c>
      <c r="F72" s="34">
        <f t="shared" si="4"/>
        <v>-35.000009999999747</v>
      </c>
    </row>
    <row r="73" spans="1:7" ht="15" customHeight="1">
      <c r="A73" s="35" t="s">
        <v>57</v>
      </c>
      <c r="B73" s="39" t="s">
        <v>58</v>
      </c>
      <c r="C73" s="49">
        <v>0</v>
      </c>
      <c r="D73" s="37">
        <v>0</v>
      </c>
      <c r="E73" s="38" t="e">
        <f t="shared" si="3"/>
        <v>#DIV/0!</v>
      </c>
      <c r="F73" s="38">
        <f t="shared" si="4"/>
        <v>0</v>
      </c>
    </row>
    <row r="74" spans="1:7" s="6" customFormat="1" ht="15" customHeight="1">
      <c r="A74" s="35" t="s">
        <v>59</v>
      </c>
      <c r="B74" s="39" t="s">
        <v>60</v>
      </c>
      <c r="C74" s="49"/>
      <c r="D74" s="37"/>
      <c r="E74" s="38" t="e">
        <f t="shared" si="3"/>
        <v>#DIV/0!</v>
      </c>
      <c r="F74" s="38">
        <f t="shared" si="4"/>
        <v>0</v>
      </c>
      <c r="G74" s="50"/>
    </row>
    <row r="75" spans="1:7">
      <c r="A75" s="35" t="s">
        <v>61</v>
      </c>
      <c r="B75" s="39" t="s">
        <v>62</v>
      </c>
      <c r="C75" s="49">
        <v>5775.8638799999999</v>
      </c>
      <c r="D75" s="37">
        <v>5775.8638700000001</v>
      </c>
      <c r="E75" s="38">
        <f t="shared" si="3"/>
        <v>99.999999826865732</v>
      </c>
      <c r="F75" s="38">
        <f t="shared" si="4"/>
        <v>-9.9999997473787516E-6</v>
      </c>
    </row>
    <row r="76" spans="1:7">
      <c r="A76" s="35" t="s">
        <v>63</v>
      </c>
      <c r="B76" s="39" t="s">
        <v>64</v>
      </c>
      <c r="C76" s="49">
        <v>800</v>
      </c>
      <c r="D76" s="37">
        <v>765</v>
      </c>
      <c r="E76" s="38">
        <f t="shared" si="3"/>
        <v>95.625</v>
      </c>
      <c r="F76" s="38">
        <f t="shared" si="4"/>
        <v>-35</v>
      </c>
    </row>
    <row r="77" spans="1:7" s="6" customFormat="1" ht="18" customHeight="1">
      <c r="A77" s="30" t="s">
        <v>65</v>
      </c>
      <c r="B77" s="31" t="s">
        <v>66</v>
      </c>
      <c r="C77" s="32">
        <f>SUM(C78:C80)</f>
        <v>1271.33916</v>
      </c>
      <c r="D77" s="32">
        <f>SUM(D78:D80)</f>
        <v>1020.83318</v>
      </c>
      <c r="E77" s="34">
        <f t="shared" si="3"/>
        <v>80.295896808527473</v>
      </c>
      <c r="F77" s="34">
        <f t="shared" si="4"/>
        <v>-250.50598000000002</v>
      </c>
    </row>
    <row r="78" spans="1:7" ht="14.25" hidden="1" customHeight="1">
      <c r="A78" s="35" t="s">
        <v>67</v>
      </c>
      <c r="B78" s="51" t="s">
        <v>68</v>
      </c>
      <c r="C78" s="37">
        <v>0</v>
      </c>
      <c r="D78" s="37">
        <v>0</v>
      </c>
      <c r="E78" s="34" t="e">
        <f t="shared" si="3"/>
        <v>#DIV/0!</v>
      </c>
      <c r="F78" s="34">
        <f t="shared" si="4"/>
        <v>0</v>
      </c>
    </row>
    <row r="79" spans="1:7" ht="17.25" customHeight="1">
      <c r="A79" s="35" t="s">
        <v>69</v>
      </c>
      <c r="B79" s="51" t="s">
        <v>70</v>
      </c>
      <c r="C79" s="37">
        <v>310.24400000000003</v>
      </c>
      <c r="D79" s="37">
        <v>280.27269999999999</v>
      </c>
      <c r="E79" s="34">
        <f t="shared" si="3"/>
        <v>90.339442503319958</v>
      </c>
      <c r="F79" s="34">
        <f t="shared" si="4"/>
        <v>-29.971300000000042</v>
      </c>
    </row>
    <row r="80" spans="1:7">
      <c r="A80" s="35" t="s">
        <v>71</v>
      </c>
      <c r="B80" s="39" t="s">
        <v>72</v>
      </c>
      <c r="C80" s="37">
        <v>961.09515999999996</v>
      </c>
      <c r="D80" s="37">
        <v>740.56047999999998</v>
      </c>
      <c r="E80" s="38">
        <f t="shared" si="3"/>
        <v>77.053814317408481</v>
      </c>
      <c r="F80" s="38">
        <f t="shared" si="4"/>
        <v>-220.53467999999998</v>
      </c>
    </row>
    <row r="81" spans="1:6" s="6" customFormat="1">
      <c r="A81" s="30" t="s">
        <v>81</v>
      </c>
      <c r="B81" s="31" t="s">
        <v>82</v>
      </c>
      <c r="C81" s="32">
        <f>C82</f>
        <v>9821.1299999999992</v>
      </c>
      <c r="D81" s="32">
        <f>D82</f>
        <v>9760.19</v>
      </c>
      <c r="E81" s="34">
        <f>SUM(D81/C81*100)</f>
        <v>99.379501136834563</v>
      </c>
      <c r="F81" s="34">
        <f t="shared" si="4"/>
        <v>-60.93999999999869</v>
      </c>
    </row>
    <row r="82" spans="1:6" ht="15.75" customHeight="1">
      <c r="A82" s="35" t="s">
        <v>83</v>
      </c>
      <c r="B82" s="39" t="s">
        <v>226</v>
      </c>
      <c r="C82" s="37">
        <v>9821.1299999999992</v>
      </c>
      <c r="D82" s="37">
        <v>9760.19</v>
      </c>
      <c r="E82" s="38">
        <f>SUM(D82/C82*100)</f>
        <v>99.379501136834563</v>
      </c>
      <c r="F82" s="38">
        <f t="shared" si="4"/>
        <v>-60.93999999999869</v>
      </c>
    </row>
    <row r="83" spans="1:6" s="6" customFormat="1" ht="1.5" hidden="1" customHeight="1">
      <c r="A83" s="52">
        <v>1000</v>
      </c>
      <c r="B83" s="31" t="s">
        <v>84</v>
      </c>
      <c r="C83" s="32">
        <f>SUM(C84:C87)</f>
        <v>0</v>
      </c>
      <c r="D83" s="32">
        <f>SUM(D84:D87)</f>
        <v>0</v>
      </c>
      <c r="E83" s="34" t="e">
        <f t="shared" si="3"/>
        <v>#DIV/0!</v>
      </c>
      <c r="F83" s="34">
        <f t="shared" si="4"/>
        <v>0</v>
      </c>
    </row>
    <row r="84" spans="1:6" ht="17.25" hidden="1" customHeight="1">
      <c r="A84" s="53">
        <v>1001</v>
      </c>
      <c r="B84" s="54" t="s">
        <v>85</v>
      </c>
      <c r="C84" s="37"/>
      <c r="D84" s="37"/>
      <c r="E84" s="38" t="e">
        <f t="shared" si="3"/>
        <v>#DIV/0!</v>
      </c>
      <c r="F84" s="38">
        <f t="shared" si="4"/>
        <v>0</v>
      </c>
    </row>
    <row r="85" spans="1:6" ht="15.75" hidden="1" customHeight="1">
      <c r="A85" s="53">
        <v>1003</v>
      </c>
      <c r="B85" s="54" t="s">
        <v>86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ht="17.25" hidden="1" customHeight="1">
      <c r="A86" s="53">
        <v>1004</v>
      </c>
      <c r="B86" s="54" t="s">
        <v>87</v>
      </c>
      <c r="C86" s="37"/>
      <c r="D86" s="55"/>
      <c r="E86" s="38" t="e">
        <f t="shared" si="3"/>
        <v>#DIV/0!</v>
      </c>
      <c r="F86" s="38">
        <f t="shared" si="4"/>
        <v>0</v>
      </c>
    </row>
    <row r="87" spans="1:6" ht="17.25" hidden="1" customHeight="1">
      <c r="A87" s="35" t="s">
        <v>88</v>
      </c>
      <c r="B87" s="39" t="s">
        <v>89</v>
      </c>
      <c r="C87" s="37">
        <v>0</v>
      </c>
      <c r="D87" s="37">
        <v>0</v>
      </c>
      <c r="E87" s="38"/>
      <c r="F87" s="38">
        <f t="shared" si="4"/>
        <v>0</v>
      </c>
    </row>
    <row r="88" spans="1:6">
      <c r="A88" s="30" t="s">
        <v>90</v>
      </c>
      <c r="B88" s="31" t="s">
        <v>91</v>
      </c>
      <c r="C88" s="32">
        <f>C89+C90+C91+C92+C93</f>
        <v>15</v>
      </c>
      <c r="D88" s="32">
        <f>D89+D90+D91+D92+D93</f>
        <v>12.5</v>
      </c>
      <c r="E88" s="38">
        <f t="shared" si="3"/>
        <v>83.333333333333343</v>
      </c>
      <c r="F88" s="22">
        <f>F89+F90+F91+F92+F93</f>
        <v>-2.5</v>
      </c>
    </row>
    <row r="89" spans="1:6" ht="18.75" customHeight="1">
      <c r="A89" s="35" t="s">
        <v>92</v>
      </c>
      <c r="B89" s="39" t="s">
        <v>93</v>
      </c>
      <c r="C89" s="37">
        <v>15</v>
      </c>
      <c r="D89" s="37">
        <v>12.5</v>
      </c>
      <c r="E89" s="38">
        <f t="shared" si="3"/>
        <v>83.333333333333343</v>
      </c>
      <c r="F89" s="38">
        <f>SUM(D89-C89)</f>
        <v>-2.5</v>
      </c>
    </row>
    <row r="90" spans="1:6" ht="15.75" hidden="1" customHeight="1">
      <c r="A90" s="35" t="s">
        <v>94</v>
      </c>
      <c r="B90" s="39" t="s">
        <v>95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6" ht="15.75" hidden="1" customHeight="1">
      <c r="A91" s="35" t="s">
        <v>96</v>
      </c>
      <c r="B91" s="39" t="s">
        <v>97</v>
      </c>
      <c r="C91" s="37"/>
      <c r="D91" s="37"/>
      <c r="E91" s="38" t="e">
        <f t="shared" si="3"/>
        <v>#DIV/0!</v>
      </c>
      <c r="F91" s="38"/>
    </row>
    <row r="92" spans="1:6" ht="15.75" hidden="1" customHeight="1">
      <c r="A92" s="35" t="s">
        <v>98</v>
      </c>
      <c r="B92" s="39" t="s">
        <v>99</v>
      </c>
      <c r="C92" s="37"/>
      <c r="D92" s="37"/>
      <c r="E92" s="38" t="e">
        <f t="shared" si="3"/>
        <v>#DIV/0!</v>
      </c>
      <c r="F92" s="38"/>
    </row>
    <row r="93" spans="1:6" ht="15.75" hidden="1" customHeight="1">
      <c r="A93" s="35" t="s">
        <v>100</v>
      </c>
      <c r="B93" s="39" t="s">
        <v>101</v>
      </c>
      <c r="C93" s="37"/>
      <c r="D93" s="37"/>
      <c r="E93" s="38" t="e">
        <f t="shared" si="3"/>
        <v>#DIV/0!</v>
      </c>
      <c r="F93" s="38"/>
    </row>
    <row r="94" spans="1:6" s="6" customFormat="1" ht="16.5" hidden="1" customHeight="1">
      <c r="A94" s="52">
        <v>1400</v>
      </c>
      <c r="B94" s="56" t="s">
        <v>110</v>
      </c>
      <c r="C94" s="48">
        <f>C95+C96+C97</f>
        <v>0</v>
      </c>
      <c r="D94" s="48">
        <f>SUM(D95:D97)</f>
        <v>0</v>
      </c>
      <c r="E94" s="34" t="e">
        <f t="shared" si="3"/>
        <v>#DIV/0!</v>
      </c>
      <c r="F94" s="34">
        <f t="shared" si="4"/>
        <v>0</v>
      </c>
    </row>
    <row r="95" spans="1:6" ht="0.75" hidden="1" customHeight="1">
      <c r="A95" s="53">
        <v>1401</v>
      </c>
      <c r="B95" s="54" t="s">
        <v>111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6" ht="19.5" hidden="1" customHeight="1">
      <c r="A96" s="53">
        <v>1402</v>
      </c>
      <c r="B96" s="54" t="s">
        <v>112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7" ht="18" hidden="1" customHeight="1">
      <c r="A97" s="53">
        <v>1403</v>
      </c>
      <c r="B97" s="54" t="s">
        <v>113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7" s="6" customFormat="1" ht="15.75" customHeight="1">
      <c r="A98" s="52"/>
      <c r="B98" s="57" t="s">
        <v>114</v>
      </c>
      <c r="C98" s="243">
        <f>C56+C64+C66+C72+C77+C81+C83+C88+C94</f>
        <v>19887.452969999998</v>
      </c>
      <c r="D98" s="243">
        <f>D56+D64+D66+D72+D77+D81+D83+D88+D94</f>
        <v>19383.764020000002</v>
      </c>
      <c r="E98" s="34">
        <f t="shared" si="3"/>
        <v>97.467302873023485</v>
      </c>
      <c r="F98" s="34">
        <f t="shared" si="4"/>
        <v>-503.68894999999611</v>
      </c>
      <c r="G98" s="193"/>
    </row>
    <row r="99" spans="1:7" ht="0.75" customHeight="1">
      <c r="C99" s="124"/>
      <c r="D99" s="100"/>
    </row>
    <row r="100" spans="1:7" s="65" customFormat="1" ht="16.5" customHeight="1">
      <c r="A100" s="63" t="s">
        <v>115</v>
      </c>
      <c r="B100" s="63"/>
      <c r="C100" s="178"/>
      <c r="D100" s="178"/>
    </row>
    <row r="101" spans="1:7" s="65" customFormat="1" ht="20.25" customHeight="1">
      <c r="A101" s="66" t="s">
        <v>116</v>
      </c>
      <c r="B101" s="66"/>
      <c r="C101" s="65" t="s">
        <v>117</v>
      </c>
    </row>
    <row r="102" spans="1:7" ht="13.5" customHeight="1">
      <c r="C102" s="118"/>
    </row>
    <row r="103" spans="1:7" ht="5.25" customHeight="1"/>
    <row r="143" hidden="1"/>
  </sheetData>
  <customSheetViews>
    <customSheetView guid="{61528DAC-5C4C-48F4-ADE2-8A724B05A086}" scale="70" showPageBreaks="1" hiddenRows="1" state="hidden" view="pageBreakPreview" topLeftCell="A34">
      <selection activeCell="D89" sqref="D89"/>
      <pageMargins left="0.70866141732283472" right="0.70866141732283472" top="0.74803149606299213" bottom="0.74803149606299213" header="0.31496062992125984" footer="0.31496062992125984"/>
      <pageSetup paperSize="9" scale="56" orientation="portrait" r:id="rId1"/>
    </customSheetView>
    <customSheetView guid="{5C539BE6-C8E0-453F-AB5E-9E58094195EA}" scale="70" showPageBreaks="1" hiddenRows="1" view="pageBreakPreview" topLeftCell="A37">
      <selection activeCell="C49" sqref="C49"/>
      <pageMargins left="0.70866141732283472" right="0.70866141732283472" top="0.74803149606299213" bottom="0.74803149606299213" header="0.31496062992125984" footer="0.31496062992125984"/>
      <pageSetup paperSize="9" scale="56" orientation="portrait" r:id="rId2"/>
    </customSheetView>
    <customSheetView guid="{42584DC0-1D41-4C93-9B38-C388E7B8DAC4}" scale="70" showPageBreaks="1" hiddenRows="1" view="pageBreakPreview" topLeftCell="C58">
      <selection activeCell="G98" sqref="G98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A54C432C-6C68-4B53-A75C-446EB3A61B2B}" scale="70" showPageBreaks="1" hiddenRows="1" view="pageBreakPreview" topLeftCell="A70">
      <selection activeCell="B88" sqref="B88"/>
      <pageMargins left="0.70866141732283472" right="0.70866141732283472" top="0.74803149606299213" bottom="0.74803149606299213" header="0.31496062992125984" footer="0.31496062992125984"/>
      <pageSetup paperSize="9" scale="64" orientation="portrait" r:id="rId4"/>
    </customSheetView>
    <customSheetView guid="{1A52382B-3765-4E8C-903F-6B8919B7242E}" scale="70" showPageBreaks="1" hiddenRows="1" view="pageBreakPreview" topLeftCell="A44">
      <selection activeCell="G99" sqref="G99"/>
      <pageMargins left="0.7" right="0.7" top="0.75" bottom="0.75" header="0.3" footer="0.3"/>
      <pageSetup paperSize="9" scale="49" orientation="portrait" r:id="rId5"/>
    </customSheetView>
    <customSheetView guid="{B31C8DB7-3E78-4144-A6B5-8DE36DE63F0E}" hiddenRows="1" topLeftCell="A26">
      <selection activeCell="D49" sqref="D49"/>
      <pageMargins left="0.7" right="0.7" top="0.75" bottom="0.75" header="0.3" footer="0.3"/>
      <pageSetup paperSize="9" scale="49" orientation="portrait" r:id="rId6"/>
    </customSheetView>
    <customSheetView guid="{5BFCA170-DEAE-4D2C-98A0-1E68B427AC01}" showPageBreaks="1" hiddenRows="1" topLeftCell="A10">
      <selection activeCell="C35" sqref="C35"/>
      <pageMargins left="0.7" right="0.7" top="0.75" bottom="0.75" header="0.3" footer="0.3"/>
      <pageSetup paperSize="9" scale="49" orientation="portrait" r:id="rId7"/>
    </customSheetView>
    <customSheetView guid="{B30CE22D-C12F-4E12-8BB9-3AAE0A6991CC}" scale="70" showPageBreaks="1" hiddenRows="1" view="pageBreakPreview" topLeftCell="A28">
      <selection activeCell="D98" sqref="D98"/>
      <pageMargins left="0.70866141732283472" right="0.70866141732283472" top="0.74803149606299213" bottom="0.74803149606299213" header="0.31496062992125984" footer="0.31496062992125984"/>
      <pageSetup paperSize="9" scale="59" orientation="portrait" r:id="rId8"/>
    </customSheetView>
    <customSheetView guid="{1718F1EE-9F48-4DBE-9531-3B70F9C4A5DD}" scale="70" showPageBreaks="1" hiddenRows="1" view="pageBreakPreview">
      <selection activeCell="D3" sqref="D3"/>
      <pageMargins left="0.7" right="0.7" top="0.75" bottom="0.75" header="0.3" footer="0.3"/>
      <pageSetup paperSize="9" scale="40" orientation="portrait" r:id="rId9"/>
    </customSheetView>
    <customSheetView guid="{3DCB9AAA-F09C-4EA6-B992-F93E466D374A}" hiddenRows="1" topLeftCell="A38">
      <selection activeCell="B100" sqref="B100"/>
      <pageMargins left="0.7" right="0.7" top="0.75" bottom="0.75" header="0.3" footer="0.3"/>
      <pageSetup paperSize="9" scale="49" orientation="portrait" r:id="rId10"/>
    </customSheetView>
    <customSheetView guid="{F85EE840-0C31-454A-8951-832C2E9E0600}" scale="70" showPageBreaks="1" hiddenRows="1" state="hidden" view="pageBreakPreview" topLeftCell="A37">
      <selection activeCell="C69" sqref="C69"/>
      <pageMargins left="0.70866141732283472" right="0.70866141732283472" top="0.74803149606299213" bottom="0.74803149606299213" header="0.31496062992125984" footer="0.31496062992125984"/>
      <pageSetup paperSize="9" scale="56" orientation="portrait" r:id="rId11"/>
    </customSheetView>
    <customSheetView guid="{F1E84C44-1ACD-474A-BDE0-C7088DB6C590}" scale="70" showPageBreaks="1" hiddenRows="1" state="hidden" view="pageBreakPreview" topLeftCell="A34">
      <selection activeCell="D89" sqref="D89"/>
      <pageMargins left="0.70866141732283472" right="0.70866141732283472" top="0.74803149606299213" bottom="0.74803149606299213" header="0.31496062992125984" footer="0.31496062992125984"/>
      <pageSetup paperSize="9" scale="56" orientation="portrait" r:id="rId12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6" orientation="portrait" r:id="rId13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2"/>
  <dimension ref="A1:H142"/>
  <sheetViews>
    <sheetView view="pageBreakPreview" topLeftCell="A31" zoomScale="70" zoomScaleNormal="100" zoomScaleSheetLayoutView="70" workbookViewId="0">
      <selection activeCell="C77" sqref="C77"/>
    </sheetView>
  </sheetViews>
  <sheetFormatPr defaultRowHeight="15.75"/>
  <cols>
    <col min="1" max="1" width="14.7109375" style="58" customWidth="1"/>
    <col min="2" max="2" width="57.5703125" style="59" customWidth="1"/>
    <col min="3" max="3" width="17.28515625" style="62" customWidth="1"/>
    <col min="4" max="4" width="16.5703125" style="62" customWidth="1"/>
    <col min="5" max="5" width="10.28515625" style="62" customWidth="1"/>
    <col min="6" max="6" width="12.140625" style="62" customWidth="1"/>
    <col min="7" max="7" width="15.42578125" style="1" bestFit="1" customWidth="1"/>
    <col min="8" max="8" width="12" style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97" t="s">
        <v>419</v>
      </c>
      <c r="B1" s="597"/>
      <c r="C1" s="597"/>
      <c r="D1" s="597"/>
      <c r="E1" s="597"/>
      <c r="F1" s="597"/>
    </row>
    <row r="2" spans="1:6">
      <c r="A2" s="597"/>
      <c r="B2" s="597"/>
      <c r="C2" s="597"/>
      <c r="D2" s="597"/>
      <c r="E2" s="597"/>
      <c r="F2" s="597"/>
    </row>
    <row r="3" spans="1:6" ht="63">
      <c r="A3" s="2" t="s">
        <v>0</v>
      </c>
      <c r="B3" s="2" t="s">
        <v>1</v>
      </c>
      <c r="C3" s="72" t="s">
        <v>396</v>
      </c>
      <c r="D3" s="400" t="s">
        <v>411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C5+C12+C14+C17+C20+C7</f>
        <v>1837.2266399999999</v>
      </c>
      <c r="D4" s="5">
        <f>D5+D12+D14+D17+D20+D7</f>
        <v>1876.6090900000002</v>
      </c>
      <c r="E4" s="5">
        <f>SUM(D4/C4*100)</f>
        <v>102.14358147996374</v>
      </c>
      <c r="F4" s="5">
        <f>SUM(D4-C4)</f>
        <v>39.38245000000029</v>
      </c>
    </row>
    <row r="5" spans="1:6" s="6" customFormat="1">
      <c r="A5" s="68">
        <v>1010000000</v>
      </c>
      <c r="B5" s="67" t="s">
        <v>5</v>
      </c>
      <c r="C5" s="5">
        <f>C6</f>
        <v>159</v>
      </c>
      <c r="D5" s="5">
        <f>D6</f>
        <v>173.74345</v>
      </c>
      <c r="E5" s="5">
        <f t="shared" ref="E5:E51" si="0">SUM(D5/C5*100)</f>
        <v>109.27261006289308</v>
      </c>
      <c r="F5" s="5">
        <f t="shared" ref="F5:F51" si="1">SUM(D5-C5)</f>
        <v>14.743449999999996</v>
      </c>
    </row>
    <row r="6" spans="1:6">
      <c r="A6" s="7">
        <v>1010200001</v>
      </c>
      <c r="B6" s="8" t="s">
        <v>221</v>
      </c>
      <c r="C6" s="9">
        <v>159</v>
      </c>
      <c r="D6" s="10">
        <v>173.74345</v>
      </c>
      <c r="E6" s="9">
        <f t="shared" ref="E6:E11" si="2">SUM(D6/C6*100)</f>
        <v>109.27261006289308</v>
      </c>
      <c r="F6" s="9">
        <f t="shared" si="1"/>
        <v>14.743449999999996</v>
      </c>
    </row>
    <row r="7" spans="1:6" ht="31.5">
      <c r="A7" s="3">
        <v>1030000000</v>
      </c>
      <c r="B7" s="13" t="s">
        <v>260</v>
      </c>
      <c r="C7" s="5">
        <f>C8+C10+C9</f>
        <v>938.22663999999997</v>
      </c>
      <c r="D7" s="5">
        <f>D8+D10+D9+D11</f>
        <v>1084.23377</v>
      </c>
      <c r="E7" s="5">
        <f t="shared" si="2"/>
        <v>115.56203200540118</v>
      </c>
      <c r="F7" s="5">
        <f t="shared" si="1"/>
        <v>146.00713000000007</v>
      </c>
    </row>
    <row r="8" spans="1:6">
      <c r="A8" s="7">
        <v>1030223001</v>
      </c>
      <c r="B8" s="8" t="s">
        <v>262</v>
      </c>
      <c r="C8" s="9">
        <v>363.20564000000002</v>
      </c>
      <c r="D8" s="10">
        <v>543.53403000000003</v>
      </c>
      <c r="E8" s="9">
        <f t="shared" si="2"/>
        <v>149.64911613156667</v>
      </c>
      <c r="F8" s="9">
        <f t="shared" si="1"/>
        <v>180.32839000000001</v>
      </c>
    </row>
    <row r="9" spans="1:6">
      <c r="A9" s="7">
        <v>1030224001</v>
      </c>
      <c r="B9" s="8" t="s">
        <v>268</v>
      </c>
      <c r="C9" s="9">
        <v>3.6680000000000001</v>
      </c>
      <c r="D9" s="10">
        <v>2.9359299999999999</v>
      </c>
      <c r="E9" s="9">
        <f>SUM(D9/C9*100)</f>
        <v>80.041712104689196</v>
      </c>
      <c r="F9" s="9">
        <f t="shared" si="1"/>
        <v>-0.73207000000000022</v>
      </c>
    </row>
    <row r="10" spans="1:6">
      <c r="A10" s="7">
        <v>1030225001</v>
      </c>
      <c r="B10" s="8" t="s">
        <v>261</v>
      </c>
      <c r="C10" s="9">
        <v>571.35299999999995</v>
      </c>
      <c r="D10" s="10">
        <v>600.12294999999995</v>
      </c>
      <c r="E10" s="9">
        <f t="shared" si="2"/>
        <v>105.0354071825999</v>
      </c>
      <c r="F10" s="9">
        <f t="shared" si="1"/>
        <v>28.769949999999994</v>
      </c>
    </row>
    <row r="11" spans="1:6">
      <c r="A11" s="7">
        <v>1030226001</v>
      </c>
      <c r="B11" s="8" t="s">
        <v>270</v>
      </c>
      <c r="C11" s="9">
        <v>0</v>
      </c>
      <c r="D11" s="10">
        <v>-62.359139999999996</v>
      </c>
      <c r="E11" s="9" t="e">
        <f t="shared" si="2"/>
        <v>#DIV/0!</v>
      </c>
      <c r="F11" s="9">
        <f t="shared" si="1"/>
        <v>-62.359139999999996</v>
      </c>
    </row>
    <row r="12" spans="1:6" s="6" customFormat="1">
      <c r="A12" s="68">
        <v>1050000000</v>
      </c>
      <c r="B12" s="67" t="s">
        <v>6</v>
      </c>
      <c r="C12" s="5">
        <f>SUM(C13:C13)</f>
        <v>30</v>
      </c>
      <c r="D12" s="5">
        <f>SUM(D13:D13)</f>
        <v>5.9820000000000002</v>
      </c>
      <c r="E12" s="5">
        <f t="shared" si="0"/>
        <v>19.939999999999998</v>
      </c>
      <c r="F12" s="5">
        <f t="shared" si="1"/>
        <v>-24.018000000000001</v>
      </c>
    </row>
    <row r="13" spans="1:6" ht="15.75" customHeight="1">
      <c r="A13" s="7">
        <v>1050300000</v>
      </c>
      <c r="B13" s="11" t="s">
        <v>222</v>
      </c>
      <c r="C13" s="12">
        <v>30</v>
      </c>
      <c r="D13" s="10">
        <v>5.9820000000000002</v>
      </c>
      <c r="E13" s="9">
        <f t="shared" si="0"/>
        <v>19.939999999999998</v>
      </c>
      <c r="F13" s="9">
        <f t="shared" si="1"/>
        <v>-24.018000000000001</v>
      </c>
    </row>
    <row r="14" spans="1:6" s="6" customFormat="1" ht="15.75" customHeight="1">
      <c r="A14" s="68">
        <v>1060000000</v>
      </c>
      <c r="B14" s="67" t="s">
        <v>130</v>
      </c>
      <c r="C14" s="5">
        <f>C15+C16</f>
        <v>702</v>
      </c>
      <c r="D14" s="5">
        <f>D15+D16</f>
        <v>606.54987000000006</v>
      </c>
      <c r="E14" s="5">
        <f t="shared" si="0"/>
        <v>86.40311538461539</v>
      </c>
      <c r="F14" s="5">
        <f t="shared" si="1"/>
        <v>-95.450129999999945</v>
      </c>
    </row>
    <row r="15" spans="1:6" s="6" customFormat="1" ht="15.75" customHeight="1">
      <c r="A15" s="7">
        <v>1060100000</v>
      </c>
      <c r="B15" s="11" t="s">
        <v>8</v>
      </c>
      <c r="C15" s="9">
        <v>247</v>
      </c>
      <c r="D15" s="10">
        <v>179.51551000000001</v>
      </c>
      <c r="E15" s="9">
        <f t="shared" si="0"/>
        <v>72.67834412955466</v>
      </c>
      <c r="F15" s="9">
        <f>SUM(D15-C15)</f>
        <v>-67.484489999999994</v>
      </c>
    </row>
    <row r="16" spans="1:6" ht="15.75" customHeight="1">
      <c r="A16" s="7">
        <v>1060600000</v>
      </c>
      <c r="B16" s="11" t="s">
        <v>7</v>
      </c>
      <c r="C16" s="9">
        <v>455</v>
      </c>
      <c r="D16" s="10">
        <v>427.03435999999999</v>
      </c>
      <c r="E16" s="9">
        <f t="shared" si="0"/>
        <v>93.85370549450549</v>
      </c>
      <c r="F16" s="9">
        <f t="shared" si="1"/>
        <v>-27.965640000000008</v>
      </c>
    </row>
    <row r="17" spans="1:6" s="6" customFormat="1">
      <c r="A17" s="3">
        <v>1080000000</v>
      </c>
      <c r="B17" s="4" t="s">
        <v>10</v>
      </c>
      <c r="C17" s="5">
        <f>C18</f>
        <v>8</v>
      </c>
      <c r="D17" s="5">
        <f>D18</f>
        <v>6.1</v>
      </c>
      <c r="E17" s="5">
        <f t="shared" si="0"/>
        <v>76.25</v>
      </c>
      <c r="F17" s="5">
        <f t="shared" si="1"/>
        <v>-1.9000000000000004</v>
      </c>
    </row>
    <row r="18" spans="1:6" ht="17.25" customHeight="1">
      <c r="A18" s="7">
        <v>1080400001</v>
      </c>
      <c r="B18" s="8" t="s">
        <v>220</v>
      </c>
      <c r="C18" s="9">
        <v>8</v>
      </c>
      <c r="D18" s="10">
        <v>6.1</v>
      </c>
      <c r="E18" s="9">
        <f t="shared" si="0"/>
        <v>76.25</v>
      </c>
      <c r="F18" s="9">
        <f t="shared" si="1"/>
        <v>-1.9000000000000004</v>
      </c>
    </row>
    <row r="19" spans="1:6" ht="15.7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3.75" hidden="1" customHeight="1">
      <c r="A20" s="68">
        <v>1090000000</v>
      </c>
      <c r="B20" s="69" t="s">
        <v>118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2.5" hidden="1" customHeight="1">
      <c r="A21" s="7">
        <v>1090100000</v>
      </c>
      <c r="B21" s="8" t="s">
        <v>119</v>
      </c>
      <c r="C21" s="9">
        <v>0</v>
      </c>
      <c r="D21" s="10">
        <v>0</v>
      </c>
      <c r="E21" s="9" t="e">
        <f t="shared" si="0"/>
        <v>#DIV/0!</v>
      </c>
      <c r="F21" s="9">
        <f t="shared" si="1"/>
        <v>0</v>
      </c>
    </row>
    <row r="22" spans="1:6" s="15" customFormat="1" ht="29.25" hidden="1" customHeight="1">
      <c r="A22" s="7">
        <v>1090400000</v>
      </c>
      <c r="B22" s="8" t="s">
        <v>225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26.25" hidden="1" customHeight="1">
      <c r="A23" s="7">
        <v>1090600000</v>
      </c>
      <c r="B23" s="8" t="s">
        <v>121</v>
      </c>
      <c r="C23" s="9">
        <v>0</v>
      </c>
      <c r="D23" s="10">
        <v>0</v>
      </c>
      <c r="E23" s="9" t="e">
        <f t="shared" si="0"/>
        <v>#DIV/0!</v>
      </c>
      <c r="F23" s="9">
        <f t="shared" si="1"/>
        <v>0</v>
      </c>
    </row>
    <row r="24" spans="1:6" s="15" customFormat="1" ht="18" hidden="1" customHeight="1">
      <c r="A24" s="7">
        <v>1090700000</v>
      </c>
      <c r="B24" s="8" t="s">
        <v>328</v>
      </c>
      <c r="C24" s="9">
        <v>0</v>
      </c>
      <c r="D24" s="10">
        <v>0</v>
      </c>
      <c r="E24" s="9" t="e">
        <f t="shared" si="0"/>
        <v>#DIV/0!</v>
      </c>
      <c r="F24" s="9">
        <f t="shared" si="1"/>
        <v>0</v>
      </c>
    </row>
    <row r="25" spans="1:6" s="6" customFormat="1" ht="15.75" customHeight="1">
      <c r="A25" s="3"/>
      <c r="B25" s="4" t="s">
        <v>12</v>
      </c>
      <c r="C25" s="5">
        <f>C26+C29+C32+C37+C35</f>
        <v>1036.78856</v>
      </c>
      <c r="D25" s="5">
        <f>D26+D29+D32+D37+D35</f>
        <v>1680.9267699999998</v>
      </c>
      <c r="E25" s="5">
        <f t="shared" si="0"/>
        <v>162.12821349031859</v>
      </c>
      <c r="F25" s="5">
        <f t="shared" si="1"/>
        <v>644.13820999999984</v>
      </c>
    </row>
    <row r="26" spans="1:6" s="6" customFormat="1" ht="30" customHeight="1">
      <c r="A26" s="68">
        <v>1110000000</v>
      </c>
      <c r="B26" s="69" t="s">
        <v>123</v>
      </c>
      <c r="C26" s="5">
        <f>C27+C28</f>
        <v>350</v>
      </c>
      <c r="D26" s="5">
        <f>D27+D28</f>
        <v>568.55408</v>
      </c>
      <c r="E26" s="5">
        <f t="shared" si="0"/>
        <v>162.44402285714287</v>
      </c>
      <c r="F26" s="5">
        <f t="shared" si="1"/>
        <v>218.55408</v>
      </c>
    </row>
    <row r="27" spans="1:6">
      <c r="A27" s="16">
        <v>1110502510</v>
      </c>
      <c r="B27" s="17" t="s">
        <v>218</v>
      </c>
      <c r="C27" s="12">
        <v>320</v>
      </c>
      <c r="D27" s="10">
        <v>488.11329999999998</v>
      </c>
      <c r="E27" s="9">
        <f t="shared" si="0"/>
        <v>152.53540624999999</v>
      </c>
      <c r="F27" s="9">
        <f t="shared" si="1"/>
        <v>168.11329999999998</v>
      </c>
    </row>
    <row r="28" spans="1:6" ht="18" customHeight="1">
      <c r="A28" s="7">
        <v>1110503505</v>
      </c>
      <c r="B28" s="11" t="s">
        <v>217</v>
      </c>
      <c r="C28" s="12">
        <v>30</v>
      </c>
      <c r="D28" s="10">
        <v>80.440780000000004</v>
      </c>
      <c r="E28" s="9">
        <f t="shared" si="0"/>
        <v>268.13593333333336</v>
      </c>
      <c r="F28" s="9">
        <f t="shared" si="1"/>
        <v>50.440780000000004</v>
      </c>
    </row>
    <row r="29" spans="1:6" s="15" customFormat="1" ht="18" customHeight="1">
      <c r="A29" s="68">
        <v>1130000000</v>
      </c>
      <c r="B29" s="69" t="s">
        <v>125</v>
      </c>
      <c r="C29" s="5">
        <f>C30+C31</f>
        <v>130</v>
      </c>
      <c r="D29" s="5">
        <f>D30+D31</f>
        <v>137.39689000000001</v>
      </c>
      <c r="E29" s="5">
        <f t="shared" si="0"/>
        <v>105.68991538461539</v>
      </c>
      <c r="F29" s="5">
        <f t="shared" si="1"/>
        <v>7.3968900000000133</v>
      </c>
    </row>
    <row r="30" spans="1:6" ht="15.75" customHeight="1">
      <c r="A30" s="7">
        <v>1130206510</v>
      </c>
      <c r="B30" s="8" t="s">
        <v>315</v>
      </c>
      <c r="C30" s="9">
        <v>130</v>
      </c>
      <c r="D30" s="204">
        <v>75.796890000000005</v>
      </c>
      <c r="E30" s="9">
        <f t="shared" si="0"/>
        <v>58.305300000000003</v>
      </c>
      <c r="F30" s="9">
        <f t="shared" si="1"/>
        <v>-54.203109999999995</v>
      </c>
    </row>
    <row r="31" spans="1:6" ht="17.25" customHeight="1">
      <c r="A31" s="7">
        <v>1130299510</v>
      </c>
      <c r="B31" s="8" t="s">
        <v>329</v>
      </c>
      <c r="C31" s="9">
        <v>0</v>
      </c>
      <c r="D31" s="204">
        <v>61.6</v>
      </c>
      <c r="E31" s="9" t="e">
        <f>SUM(D31/C31*100)</f>
        <v>#DIV/0!</v>
      </c>
      <c r="F31" s="9">
        <f>SUM(D31-C31)</f>
        <v>61.6</v>
      </c>
    </row>
    <row r="32" spans="1:6" ht="15.75" customHeight="1">
      <c r="A32" s="70">
        <v>1140000000</v>
      </c>
      <c r="B32" s="71" t="s">
        <v>126</v>
      </c>
      <c r="C32" s="5">
        <f>C33+C34</f>
        <v>32.252499999999998</v>
      </c>
      <c r="D32" s="5">
        <f>D33+D34</f>
        <v>32.252499999999998</v>
      </c>
      <c r="E32" s="5">
        <f t="shared" si="0"/>
        <v>100</v>
      </c>
      <c r="F32" s="5">
        <f t="shared" si="1"/>
        <v>0</v>
      </c>
    </row>
    <row r="33" spans="1:7" ht="15.75" customHeight="1">
      <c r="A33" s="16">
        <v>1140200000</v>
      </c>
      <c r="B33" s="18" t="s">
        <v>127</v>
      </c>
      <c r="C33" s="9">
        <v>32.252499999999998</v>
      </c>
      <c r="D33" s="10">
        <v>32.252499999999998</v>
      </c>
      <c r="E33" s="9">
        <f t="shared" si="0"/>
        <v>100</v>
      </c>
      <c r="F33" s="9">
        <f t="shared" si="1"/>
        <v>0</v>
      </c>
    </row>
    <row r="34" spans="1:7" ht="18" customHeight="1">
      <c r="A34" s="7">
        <v>1140600000</v>
      </c>
      <c r="B34" s="8" t="s">
        <v>215</v>
      </c>
      <c r="C34" s="9">
        <v>0</v>
      </c>
      <c r="D34" s="10">
        <v>0</v>
      </c>
      <c r="E34" s="9" t="e">
        <f t="shared" si="0"/>
        <v>#DIV/0!</v>
      </c>
      <c r="F34" s="9">
        <f t="shared" si="1"/>
        <v>0</v>
      </c>
    </row>
    <row r="35" spans="1:7" ht="18" customHeight="1">
      <c r="A35" s="3">
        <v>1160000000</v>
      </c>
      <c r="B35" s="13" t="s">
        <v>237</v>
      </c>
      <c r="C35" s="14">
        <f>C36</f>
        <v>10.63425</v>
      </c>
      <c r="D35" s="14">
        <f>D36</f>
        <v>27.535329999999998</v>
      </c>
      <c r="E35" s="5">
        <f>SUM(D35/C35*100)</f>
        <v>258.93062510285165</v>
      </c>
      <c r="F35" s="5">
        <f>SUM(D35-C35)</f>
        <v>16.90108</v>
      </c>
    </row>
    <row r="36" spans="1:7" ht="35.25" customHeight="1">
      <c r="A36" s="7">
        <v>1160701010</v>
      </c>
      <c r="B36" s="8" t="s">
        <v>406</v>
      </c>
      <c r="C36" s="9">
        <v>10.63425</v>
      </c>
      <c r="D36" s="10">
        <v>27.535329999999998</v>
      </c>
      <c r="E36" s="9">
        <f>SUM(D36/C36*100)</f>
        <v>258.93062510285165</v>
      </c>
      <c r="F36" s="9">
        <f>SUM(D36-C36)</f>
        <v>16.90108</v>
      </c>
    </row>
    <row r="37" spans="1:7" ht="15.75" customHeight="1">
      <c r="A37" s="3"/>
      <c r="B37" s="13" t="s">
        <v>129</v>
      </c>
      <c r="C37" s="5">
        <f>C38+C39</f>
        <v>513.90180999999995</v>
      </c>
      <c r="D37" s="5">
        <f>D38+D39</f>
        <v>915.18796999999995</v>
      </c>
      <c r="E37" s="5">
        <f t="shared" si="0"/>
        <v>178.08615424024291</v>
      </c>
      <c r="F37" s="5">
        <f t="shared" si="1"/>
        <v>401.28616</v>
      </c>
    </row>
    <row r="38" spans="1:7" ht="16.5" customHeight="1">
      <c r="A38" s="7">
        <v>1171503010</v>
      </c>
      <c r="B38" s="11" t="s">
        <v>408</v>
      </c>
      <c r="C38" s="9">
        <v>513.90180999999995</v>
      </c>
      <c r="D38" s="9">
        <v>915.18796999999995</v>
      </c>
      <c r="E38" s="9">
        <f t="shared" si="0"/>
        <v>178.08615424024291</v>
      </c>
      <c r="F38" s="9">
        <f t="shared" si="1"/>
        <v>401.28616</v>
      </c>
    </row>
    <row r="39" spans="1:7" ht="16.5" hidden="1" customHeight="1">
      <c r="A39" s="7">
        <v>1170505005</v>
      </c>
      <c r="B39" s="11" t="s">
        <v>213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 ht="15" customHeight="1">
      <c r="A40" s="3">
        <v>1000000000</v>
      </c>
      <c r="B40" s="4" t="s">
        <v>16</v>
      </c>
      <c r="C40" s="125">
        <f>SUM(C4,C25)</f>
        <v>2874.0151999999998</v>
      </c>
      <c r="D40" s="125">
        <f>D4+D25</f>
        <v>3557.53586</v>
      </c>
      <c r="E40" s="5">
        <f t="shared" si="0"/>
        <v>123.7827781843325</v>
      </c>
      <c r="F40" s="5">
        <f t="shared" si="1"/>
        <v>683.52066000000013</v>
      </c>
    </row>
    <row r="41" spans="1:7" s="6" customFormat="1">
      <c r="A41" s="3">
        <v>2000000000</v>
      </c>
      <c r="B41" s="4" t="s">
        <v>17</v>
      </c>
      <c r="C41" s="224">
        <f>C42+C43+C44+C45+C46+C48</f>
        <v>8452.049579999999</v>
      </c>
      <c r="D41" s="224">
        <f>D42+D43+D44+D45+D46+D48+D49</f>
        <v>8452.0170199999993</v>
      </c>
      <c r="E41" s="5">
        <f t="shared" si="0"/>
        <v>99.999614767995723</v>
      </c>
      <c r="F41" s="5">
        <f t="shared" si="1"/>
        <v>-3.2559999999648426E-2</v>
      </c>
      <c r="G41" s="19"/>
    </row>
    <row r="42" spans="1:7" ht="14.25" customHeight="1">
      <c r="A42" s="16">
        <v>2021000000</v>
      </c>
      <c r="B42" s="17" t="s">
        <v>18</v>
      </c>
      <c r="C42" s="98">
        <v>2338.6999999999998</v>
      </c>
      <c r="D42" s="98">
        <v>2338.6999999999998</v>
      </c>
      <c r="E42" s="9">
        <f t="shared" si="0"/>
        <v>100</v>
      </c>
      <c r="F42" s="9">
        <f t="shared" si="1"/>
        <v>0</v>
      </c>
    </row>
    <row r="43" spans="1:7" ht="15.75" hidden="1" customHeight="1">
      <c r="A43" s="16">
        <v>2021500200</v>
      </c>
      <c r="B43" s="17" t="s">
        <v>224</v>
      </c>
      <c r="C43" s="98"/>
      <c r="D43" s="20">
        <v>0</v>
      </c>
      <c r="E43" s="9" t="e">
        <f>SUM(D43/C43*100)</f>
        <v>#DIV/0!</v>
      </c>
      <c r="F43" s="9">
        <f>SUM(D43-C43)</f>
        <v>0</v>
      </c>
    </row>
    <row r="44" spans="1:7">
      <c r="A44" s="16">
        <v>2022000000</v>
      </c>
      <c r="B44" s="17" t="s">
        <v>19</v>
      </c>
      <c r="C44" s="98">
        <v>4937.9274500000001</v>
      </c>
      <c r="D44" s="10">
        <v>4937.9274500000001</v>
      </c>
      <c r="E44" s="9">
        <f t="shared" si="0"/>
        <v>100</v>
      </c>
      <c r="F44" s="9">
        <f t="shared" si="1"/>
        <v>0</v>
      </c>
    </row>
    <row r="45" spans="1:7" ht="18" customHeight="1">
      <c r="A45" s="16">
        <v>2023000000</v>
      </c>
      <c r="B45" s="17" t="s">
        <v>20</v>
      </c>
      <c r="C45" s="12">
        <v>110.18913000000001</v>
      </c>
      <c r="D45" s="180">
        <v>110.18913000000001</v>
      </c>
      <c r="E45" s="9">
        <f t="shared" si="0"/>
        <v>100</v>
      </c>
      <c r="F45" s="9">
        <f t="shared" si="1"/>
        <v>0</v>
      </c>
    </row>
    <row r="46" spans="1:7" ht="19.5" customHeight="1">
      <c r="A46" s="16">
        <v>2020400000</v>
      </c>
      <c r="B46" s="17" t="s">
        <v>21</v>
      </c>
      <c r="C46" s="12">
        <v>1065.2329999999999</v>
      </c>
      <c r="D46" s="181">
        <v>1065.2004400000001</v>
      </c>
      <c r="E46" s="9">
        <f t="shared" si="0"/>
        <v>99.996943391727456</v>
      </c>
      <c r="F46" s="9">
        <f t="shared" si="1"/>
        <v>-3.2559999999875799E-2</v>
      </c>
    </row>
    <row r="47" spans="1:7" ht="32.25" hidden="1" customHeight="1">
      <c r="A47" s="16">
        <v>2020900000</v>
      </c>
      <c r="B47" s="18" t="s">
        <v>22</v>
      </c>
      <c r="C47" s="12">
        <v>0</v>
      </c>
      <c r="D47" s="181">
        <v>0</v>
      </c>
      <c r="E47" s="9" t="e">
        <f t="shared" si="0"/>
        <v>#DIV/0!</v>
      </c>
      <c r="F47" s="9">
        <f t="shared" si="1"/>
        <v>0</v>
      </c>
    </row>
    <row r="48" spans="1:7" ht="21" customHeight="1">
      <c r="A48" s="16">
        <v>2070500010</v>
      </c>
      <c r="B48" s="8" t="s">
        <v>327</v>
      </c>
      <c r="C48" s="12"/>
      <c r="D48" s="181"/>
      <c r="E48" s="9" t="e">
        <f t="shared" si="0"/>
        <v>#DIV/0!</v>
      </c>
      <c r="F48" s="9">
        <f t="shared" si="1"/>
        <v>0</v>
      </c>
    </row>
    <row r="49" spans="1:8" ht="21.75" hidden="1" customHeight="1">
      <c r="A49" s="7">
        <v>2190500005</v>
      </c>
      <c r="B49" s="11" t="s">
        <v>23</v>
      </c>
      <c r="C49" s="12">
        <v>0</v>
      </c>
      <c r="D49" s="181">
        <v>0</v>
      </c>
      <c r="E49" s="9" t="e">
        <f t="shared" si="0"/>
        <v>#DIV/0!</v>
      </c>
      <c r="F49" s="9">
        <f t="shared" si="1"/>
        <v>0</v>
      </c>
    </row>
    <row r="50" spans="1:8" s="6" customFormat="1" ht="20.25" customHeight="1">
      <c r="A50" s="3">
        <v>3000000000</v>
      </c>
      <c r="B50" s="13" t="s">
        <v>24</v>
      </c>
      <c r="C50" s="184">
        <v>0</v>
      </c>
      <c r="D50" s="14">
        <v>0</v>
      </c>
      <c r="E50" s="5" t="e">
        <f t="shared" si="0"/>
        <v>#DIV/0!</v>
      </c>
      <c r="F50" s="5">
        <f t="shared" si="1"/>
        <v>0</v>
      </c>
    </row>
    <row r="51" spans="1:8" s="6" customFormat="1" ht="19.5" customHeight="1">
      <c r="A51" s="3"/>
      <c r="B51" s="4" t="s">
        <v>25</v>
      </c>
      <c r="C51" s="240">
        <f>C40+C41</f>
        <v>11326.064779999999</v>
      </c>
      <c r="D51" s="240">
        <f>D40+D41</f>
        <v>12009.552879999999</v>
      </c>
      <c r="E51" s="92">
        <f t="shared" si="0"/>
        <v>106.0346476316022</v>
      </c>
      <c r="F51" s="92">
        <f t="shared" si="1"/>
        <v>683.48810000000049</v>
      </c>
      <c r="G51" s="193">
        <f>7662.29943-C51</f>
        <v>-3663.7653499999988</v>
      </c>
      <c r="H51" s="193">
        <f>1130.4405-D51</f>
        <v>-10879.112379999999</v>
      </c>
    </row>
    <row r="52" spans="1:8" s="6" customFormat="1">
      <c r="A52" s="3"/>
      <c r="B52" s="21" t="s">
        <v>300</v>
      </c>
      <c r="C52" s="92">
        <f>C51-C98</f>
        <v>-530.02748000000065</v>
      </c>
      <c r="D52" s="92">
        <f>D51-D98</f>
        <v>349.77110999999968</v>
      </c>
      <c r="E52" s="188"/>
      <c r="F52" s="188"/>
    </row>
    <row r="53" spans="1:8">
      <c r="A53" s="23"/>
      <c r="B53" s="24"/>
      <c r="C53" s="179"/>
      <c r="D53" s="179"/>
      <c r="E53" s="26"/>
      <c r="F53" s="27"/>
    </row>
    <row r="54" spans="1:8" ht="45" customHeight="1">
      <c r="A54" s="28" t="s">
        <v>0</v>
      </c>
      <c r="B54" s="28" t="s">
        <v>26</v>
      </c>
      <c r="C54" s="72" t="s">
        <v>396</v>
      </c>
      <c r="D54" s="400" t="s">
        <v>411</v>
      </c>
      <c r="E54" s="72" t="s">
        <v>2</v>
      </c>
      <c r="F54" s="73" t="s">
        <v>3</v>
      </c>
    </row>
    <row r="55" spans="1:8">
      <c r="A55" s="29">
        <v>1</v>
      </c>
      <c r="B55" s="28">
        <v>2</v>
      </c>
      <c r="C55" s="86">
        <v>3</v>
      </c>
      <c r="D55" s="86">
        <v>4</v>
      </c>
      <c r="E55" s="86">
        <v>5</v>
      </c>
      <c r="F55" s="86">
        <v>6</v>
      </c>
    </row>
    <row r="56" spans="1:8" s="6" customFormat="1" ht="18" customHeight="1">
      <c r="A56" s="30" t="s">
        <v>27</v>
      </c>
      <c r="B56" s="31" t="s">
        <v>28</v>
      </c>
      <c r="C56" s="32">
        <f>C57+C58+C59+C60+C61+C63+C62</f>
        <v>1352.6250599999998</v>
      </c>
      <c r="D56" s="33">
        <f>D57+D58+D59+D60+D61+D63+D62</f>
        <v>1336.08367</v>
      </c>
      <c r="E56" s="34">
        <f>SUM(D56/C56*100)</f>
        <v>98.777089787172812</v>
      </c>
      <c r="F56" s="34">
        <f>SUM(D56-C56)</f>
        <v>-16.541389999999865</v>
      </c>
    </row>
    <row r="57" spans="1:8" s="6" customFormat="1" ht="31.5" hidden="1">
      <c r="A57" s="35" t="s">
        <v>29</v>
      </c>
      <c r="B57" s="36" t="s">
        <v>30</v>
      </c>
      <c r="C57" s="37"/>
      <c r="D57" s="37"/>
      <c r="E57" s="38"/>
      <c r="F57" s="38"/>
    </row>
    <row r="58" spans="1:8" ht="18.75" customHeight="1">
      <c r="A58" s="35" t="s">
        <v>31</v>
      </c>
      <c r="B58" s="39" t="s">
        <v>32</v>
      </c>
      <c r="C58" s="37">
        <v>1347.6690599999999</v>
      </c>
      <c r="D58" s="37">
        <v>1332.1276700000001</v>
      </c>
      <c r="E58" s="38">
        <f t="shared" ref="E58:E98" si="3">SUM(D58/C58*100)</f>
        <v>98.846794776159669</v>
      </c>
      <c r="F58" s="38">
        <f t="shared" ref="F58:F98" si="4">SUM(D58-C58)</f>
        <v>-15.541389999999865</v>
      </c>
    </row>
    <row r="59" spans="1:8" ht="0.75" hidden="1" customHeight="1">
      <c r="A59" s="35" t="s">
        <v>33</v>
      </c>
      <c r="B59" s="39" t="s">
        <v>34</v>
      </c>
      <c r="C59" s="37"/>
      <c r="D59" s="37"/>
      <c r="E59" s="38"/>
      <c r="F59" s="38">
        <f t="shared" si="4"/>
        <v>0</v>
      </c>
    </row>
    <row r="60" spans="1:8" ht="31.5" hidden="1" customHeight="1">
      <c r="A60" s="35" t="s">
        <v>35</v>
      </c>
      <c r="B60" s="39" t="s">
        <v>36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8" ht="0.75" customHeight="1">
      <c r="A61" s="35" t="s">
        <v>37</v>
      </c>
      <c r="B61" s="39" t="s">
        <v>38</v>
      </c>
      <c r="C61" s="37"/>
      <c r="D61" s="37">
        <v>0</v>
      </c>
      <c r="E61" s="38" t="e">
        <f t="shared" si="3"/>
        <v>#DIV/0!</v>
      </c>
      <c r="F61" s="38">
        <f t="shared" si="4"/>
        <v>0</v>
      </c>
    </row>
    <row r="62" spans="1:8" ht="18" customHeight="1">
      <c r="A62" s="35" t="s">
        <v>39</v>
      </c>
      <c r="B62" s="39" t="s">
        <v>40</v>
      </c>
      <c r="C62" s="40">
        <v>1</v>
      </c>
      <c r="D62" s="40">
        <v>0</v>
      </c>
      <c r="E62" s="38">
        <f t="shared" si="3"/>
        <v>0</v>
      </c>
      <c r="F62" s="38">
        <f t="shared" si="4"/>
        <v>-1</v>
      </c>
    </row>
    <row r="63" spans="1:8" ht="15.75" customHeight="1">
      <c r="A63" s="35" t="s">
        <v>41</v>
      </c>
      <c r="B63" s="39" t="s">
        <v>42</v>
      </c>
      <c r="C63" s="37">
        <v>3.956</v>
      </c>
      <c r="D63" s="37">
        <v>3.956</v>
      </c>
      <c r="E63" s="38">
        <f t="shared" si="3"/>
        <v>100</v>
      </c>
      <c r="F63" s="38">
        <f t="shared" si="4"/>
        <v>0</v>
      </c>
    </row>
    <row r="64" spans="1:8" s="6" customFormat="1">
      <c r="A64" s="41" t="s">
        <v>43</v>
      </c>
      <c r="B64" s="42" t="s">
        <v>44</v>
      </c>
      <c r="C64" s="32">
        <f>C65</f>
        <v>110.18913000000001</v>
      </c>
      <c r="D64" s="32">
        <f>D65</f>
        <v>110.18913000000001</v>
      </c>
      <c r="E64" s="34">
        <f t="shared" si="3"/>
        <v>100</v>
      </c>
      <c r="F64" s="34">
        <f t="shared" si="4"/>
        <v>0</v>
      </c>
    </row>
    <row r="65" spans="1:7">
      <c r="A65" s="43" t="s">
        <v>45</v>
      </c>
      <c r="B65" s="44" t="s">
        <v>46</v>
      </c>
      <c r="C65" s="37">
        <v>110.18913000000001</v>
      </c>
      <c r="D65" s="37">
        <v>110.18913000000001</v>
      </c>
      <c r="E65" s="38">
        <f t="shared" si="3"/>
        <v>100</v>
      </c>
      <c r="F65" s="38">
        <f t="shared" si="4"/>
        <v>0</v>
      </c>
    </row>
    <row r="66" spans="1:7" s="6" customFormat="1" ht="15" customHeight="1">
      <c r="A66" s="30" t="s">
        <v>47</v>
      </c>
      <c r="B66" s="31" t="s">
        <v>48</v>
      </c>
      <c r="C66" s="32">
        <f>C69+C70+C71</f>
        <v>7.6313399999999998</v>
      </c>
      <c r="D66" s="251">
        <f>D69+D70+D71</f>
        <v>7.6313399999999998</v>
      </c>
      <c r="E66" s="34">
        <f t="shared" si="3"/>
        <v>100</v>
      </c>
      <c r="F66" s="34">
        <f t="shared" si="4"/>
        <v>0</v>
      </c>
    </row>
    <row r="67" spans="1:7" hidden="1">
      <c r="A67" s="35" t="s">
        <v>49</v>
      </c>
      <c r="B67" s="39" t="s">
        <v>50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51</v>
      </c>
      <c r="B68" s="39" t="s">
        <v>52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7.25" customHeight="1">
      <c r="A69" s="46" t="s">
        <v>53</v>
      </c>
      <c r="B69" s="47" t="s">
        <v>54</v>
      </c>
      <c r="C69" s="37">
        <v>2.83134</v>
      </c>
      <c r="D69" s="37">
        <v>2.83134</v>
      </c>
      <c r="E69" s="34">
        <f t="shared" si="3"/>
        <v>100</v>
      </c>
      <c r="F69" s="34">
        <f t="shared" si="4"/>
        <v>0</v>
      </c>
    </row>
    <row r="70" spans="1:7" ht="15.75" customHeight="1">
      <c r="A70" s="46" t="s">
        <v>211</v>
      </c>
      <c r="B70" s="47" t="s">
        <v>212</v>
      </c>
      <c r="C70" s="37">
        <v>2.8</v>
      </c>
      <c r="D70" s="37">
        <v>2.8</v>
      </c>
      <c r="E70" s="34">
        <f t="shared" si="3"/>
        <v>100</v>
      </c>
      <c r="F70" s="34">
        <f t="shared" si="4"/>
        <v>0</v>
      </c>
    </row>
    <row r="71" spans="1:7" ht="15.75" customHeight="1">
      <c r="A71" s="46" t="s">
        <v>332</v>
      </c>
      <c r="B71" s="47" t="s">
        <v>387</v>
      </c>
      <c r="C71" s="37">
        <v>2</v>
      </c>
      <c r="D71" s="37">
        <v>2</v>
      </c>
      <c r="E71" s="34">
        <f>SUM(D71/C71*100)</f>
        <v>100</v>
      </c>
      <c r="F71" s="34">
        <f>SUM(D71-C71)</f>
        <v>0</v>
      </c>
    </row>
    <row r="72" spans="1:7" s="6" customFormat="1" ht="18.75" customHeight="1">
      <c r="A72" s="30" t="s">
        <v>55</v>
      </c>
      <c r="B72" s="31" t="s">
        <v>56</v>
      </c>
      <c r="C72" s="48">
        <f>SUM(C73:C77)</f>
        <v>5377.79259</v>
      </c>
      <c r="D72" s="48">
        <f>SUM(D73:D77)</f>
        <v>5328.9064600000002</v>
      </c>
      <c r="E72" s="34">
        <f t="shared" si="3"/>
        <v>99.090962896358192</v>
      </c>
      <c r="F72" s="34">
        <f t="shared" si="4"/>
        <v>-48.886129999999866</v>
      </c>
    </row>
    <row r="73" spans="1:7" ht="15" hidden="1" customHeight="1">
      <c r="A73" s="35" t="s">
        <v>57</v>
      </c>
      <c r="B73" s="39" t="s">
        <v>58</v>
      </c>
      <c r="C73" s="49">
        <v>0</v>
      </c>
      <c r="D73" s="37">
        <v>0</v>
      </c>
      <c r="E73" s="38" t="e">
        <f t="shared" si="3"/>
        <v>#DIV/0!</v>
      </c>
      <c r="F73" s="38">
        <f t="shared" si="4"/>
        <v>0</v>
      </c>
    </row>
    <row r="74" spans="1:7" s="6" customFormat="1" ht="1.5" customHeight="1">
      <c r="A74" s="35" t="s">
        <v>59</v>
      </c>
      <c r="B74" s="39" t="s">
        <v>60</v>
      </c>
      <c r="C74" s="49">
        <v>0</v>
      </c>
      <c r="D74" s="37">
        <v>0</v>
      </c>
      <c r="E74" s="38" t="e">
        <f t="shared" si="3"/>
        <v>#DIV/0!</v>
      </c>
      <c r="F74" s="38">
        <f t="shared" si="4"/>
        <v>0</v>
      </c>
      <c r="G74" s="50"/>
    </row>
    <row r="75" spans="1:7" s="6" customFormat="1" ht="15" hidden="1" customHeight="1">
      <c r="A75" s="35" t="s">
        <v>59</v>
      </c>
      <c r="B75" s="39" t="s">
        <v>60</v>
      </c>
      <c r="C75" s="49">
        <v>0</v>
      </c>
      <c r="D75" s="37">
        <v>0</v>
      </c>
      <c r="E75" s="38" t="e">
        <f t="shared" si="3"/>
        <v>#DIV/0!</v>
      </c>
      <c r="F75" s="38">
        <f t="shared" si="4"/>
        <v>0</v>
      </c>
      <c r="G75" s="50"/>
    </row>
    <row r="76" spans="1:7">
      <c r="A76" s="35" t="s">
        <v>61</v>
      </c>
      <c r="B76" s="39" t="s">
        <v>62</v>
      </c>
      <c r="C76" s="49">
        <v>4925.79259</v>
      </c>
      <c r="D76" s="37">
        <v>4891.9064600000002</v>
      </c>
      <c r="E76" s="38">
        <f t="shared" si="3"/>
        <v>99.312067461614333</v>
      </c>
      <c r="F76" s="38">
        <f t="shared" si="4"/>
        <v>-33.886129999999866</v>
      </c>
    </row>
    <row r="77" spans="1:7">
      <c r="A77" s="35" t="s">
        <v>63</v>
      </c>
      <c r="B77" s="39" t="s">
        <v>64</v>
      </c>
      <c r="C77" s="49">
        <v>452</v>
      </c>
      <c r="D77" s="37">
        <v>437</v>
      </c>
      <c r="E77" s="38">
        <f t="shared" si="3"/>
        <v>96.681415929203538</v>
      </c>
      <c r="F77" s="38">
        <f t="shared" si="4"/>
        <v>-15</v>
      </c>
    </row>
    <row r="78" spans="1:7" s="6" customFormat="1" ht="17.25" customHeight="1">
      <c r="A78" s="30" t="s">
        <v>65</v>
      </c>
      <c r="B78" s="31" t="s">
        <v>66</v>
      </c>
      <c r="C78" s="32">
        <f>SUM(C79:C81)</f>
        <v>3897.7041399999998</v>
      </c>
      <c r="D78" s="32">
        <f>SUM(D79:D81)</f>
        <v>3782.8211700000002</v>
      </c>
      <c r="E78" s="34">
        <f t="shared" si="3"/>
        <v>97.052547708251666</v>
      </c>
      <c r="F78" s="34">
        <f t="shared" si="4"/>
        <v>-114.88296999999966</v>
      </c>
    </row>
    <row r="79" spans="1:7" hidden="1">
      <c r="A79" s="35" t="s">
        <v>67</v>
      </c>
      <c r="B79" s="51" t="s">
        <v>68</v>
      </c>
      <c r="C79" s="37"/>
      <c r="D79" s="37"/>
      <c r="E79" s="38" t="e">
        <f t="shared" si="3"/>
        <v>#DIV/0!</v>
      </c>
      <c r="F79" s="38">
        <f t="shared" si="4"/>
        <v>0</v>
      </c>
    </row>
    <row r="80" spans="1:7" ht="15" customHeight="1">
      <c r="A80" s="35" t="s">
        <v>69</v>
      </c>
      <c r="B80" s="51" t="s">
        <v>70</v>
      </c>
      <c r="C80" s="37">
        <v>2876.9023499999998</v>
      </c>
      <c r="D80" s="37">
        <v>2762.0543400000001</v>
      </c>
      <c r="E80" s="38">
        <f t="shared" si="3"/>
        <v>96.007928110594378</v>
      </c>
      <c r="F80" s="38">
        <f t="shared" si="4"/>
        <v>-114.8480099999997</v>
      </c>
    </row>
    <row r="81" spans="1:6">
      <c r="A81" s="35" t="s">
        <v>71</v>
      </c>
      <c r="B81" s="39" t="s">
        <v>72</v>
      </c>
      <c r="C81" s="37">
        <v>1020.80179</v>
      </c>
      <c r="D81" s="37">
        <v>1020.76683</v>
      </c>
      <c r="E81" s="38">
        <f t="shared" si="3"/>
        <v>99.996575241115124</v>
      </c>
      <c r="F81" s="38">
        <f t="shared" si="4"/>
        <v>-3.4959999999955471E-2</v>
      </c>
    </row>
    <row r="82" spans="1:6" s="6" customFormat="1" ht="32.25" customHeight="1">
      <c r="A82" s="30" t="s">
        <v>81</v>
      </c>
      <c r="B82" s="31" t="s">
        <v>82</v>
      </c>
      <c r="C82" s="32">
        <f>C83</f>
        <v>1099.1500000000001</v>
      </c>
      <c r="D82" s="32">
        <f>D83</f>
        <v>1083.1500000000001</v>
      </c>
      <c r="E82" s="34">
        <f t="shared" si="3"/>
        <v>98.544329709320849</v>
      </c>
      <c r="F82" s="34">
        <f t="shared" si="4"/>
        <v>-16</v>
      </c>
    </row>
    <row r="83" spans="1:6" ht="14.25" customHeight="1">
      <c r="A83" s="35" t="s">
        <v>83</v>
      </c>
      <c r="B83" s="39" t="s">
        <v>226</v>
      </c>
      <c r="C83" s="37">
        <v>1099.1500000000001</v>
      </c>
      <c r="D83" s="37">
        <v>1083.1500000000001</v>
      </c>
      <c r="E83" s="38">
        <f t="shared" si="3"/>
        <v>98.544329709320849</v>
      </c>
      <c r="F83" s="38">
        <f t="shared" si="4"/>
        <v>-16</v>
      </c>
    </row>
    <row r="84" spans="1:6" s="6" customFormat="1" ht="18.75" customHeight="1">
      <c r="A84" s="52">
        <v>1000</v>
      </c>
      <c r="B84" s="31" t="s">
        <v>84</v>
      </c>
      <c r="C84" s="32">
        <f>SUM(C85:C88)</f>
        <v>9</v>
      </c>
      <c r="D84" s="32">
        <f>SUM(D85:D88)</f>
        <v>9</v>
      </c>
      <c r="E84" s="34">
        <f t="shared" si="3"/>
        <v>100</v>
      </c>
      <c r="F84" s="34">
        <f t="shared" si="4"/>
        <v>0</v>
      </c>
    </row>
    <row r="85" spans="1:6" ht="1.5" customHeight="1">
      <c r="A85" s="53">
        <v>1001</v>
      </c>
      <c r="B85" s="54" t="s">
        <v>85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ht="29.25" customHeight="1">
      <c r="A86" s="53">
        <v>1003</v>
      </c>
      <c r="B86" s="54" t="s">
        <v>86</v>
      </c>
      <c r="C86" s="37">
        <v>9</v>
      </c>
      <c r="D86" s="37">
        <v>9</v>
      </c>
      <c r="E86" s="38">
        <f t="shared" si="3"/>
        <v>100</v>
      </c>
      <c r="F86" s="38">
        <f t="shared" si="4"/>
        <v>0</v>
      </c>
    </row>
    <row r="87" spans="1:6" ht="0.75" hidden="1" customHeight="1">
      <c r="A87" s="53">
        <v>1004</v>
      </c>
      <c r="B87" s="54" t="s">
        <v>87</v>
      </c>
      <c r="C87" s="37"/>
      <c r="D87" s="55"/>
      <c r="E87" s="38" t="e">
        <f t="shared" si="3"/>
        <v>#DIV/0!</v>
      </c>
      <c r="F87" s="38">
        <f t="shared" si="4"/>
        <v>0</v>
      </c>
    </row>
    <row r="88" spans="1:6" ht="35.25" hidden="1" customHeight="1">
      <c r="A88" s="35" t="s">
        <v>88</v>
      </c>
      <c r="B88" s="39" t="s">
        <v>89</v>
      </c>
      <c r="C88" s="37">
        <v>0</v>
      </c>
      <c r="D88" s="37">
        <v>0</v>
      </c>
      <c r="E88" s="38"/>
      <c r="F88" s="38">
        <f t="shared" si="4"/>
        <v>0</v>
      </c>
    </row>
    <row r="89" spans="1:6" ht="30.75" hidden="1" customHeight="1">
      <c r="A89" s="35" t="s">
        <v>92</v>
      </c>
      <c r="B89" s="39" t="s">
        <v>93</v>
      </c>
      <c r="C89" s="37"/>
      <c r="D89" s="37">
        <v>0</v>
      </c>
      <c r="E89" s="38" t="e">
        <f t="shared" si="3"/>
        <v>#DIV/0!</v>
      </c>
      <c r="F89" s="38">
        <f>SUM(D89-C89)</f>
        <v>0</v>
      </c>
    </row>
    <row r="90" spans="1:6" ht="29.25" hidden="1" customHeight="1">
      <c r="A90" s="35" t="s">
        <v>94</v>
      </c>
      <c r="B90" s="39" t="s">
        <v>95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6" ht="29.25" hidden="1" customHeight="1">
      <c r="A91" s="35" t="s">
        <v>96</v>
      </c>
      <c r="B91" s="39" t="s">
        <v>97</v>
      </c>
      <c r="C91" s="37"/>
      <c r="D91" s="37"/>
      <c r="E91" s="38" t="e">
        <f t="shared" si="3"/>
        <v>#DIV/0!</v>
      </c>
      <c r="F91" s="38"/>
    </row>
    <row r="92" spans="1:6" ht="1.5" hidden="1" customHeight="1">
      <c r="A92" s="35" t="s">
        <v>98</v>
      </c>
      <c r="B92" s="39" t="s">
        <v>99</v>
      </c>
      <c r="C92" s="37"/>
      <c r="D92" s="37"/>
      <c r="E92" s="38" t="e">
        <f t="shared" si="3"/>
        <v>#DIV/0!</v>
      </c>
      <c r="F92" s="38"/>
    </row>
    <row r="93" spans="1:6" ht="25.5" hidden="1" customHeight="1">
      <c r="A93" s="35" t="s">
        <v>100</v>
      </c>
      <c r="B93" s="39" t="s">
        <v>101</v>
      </c>
      <c r="C93" s="37"/>
      <c r="D93" s="37"/>
      <c r="E93" s="38" t="e">
        <f t="shared" si="3"/>
        <v>#DIV/0!</v>
      </c>
      <c r="F93" s="38"/>
    </row>
    <row r="94" spans="1:6" s="6" customFormat="1" ht="0.75" hidden="1" customHeight="1">
      <c r="A94" s="52">
        <v>1400</v>
      </c>
      <c r="B94" s="56" t="s">
        <v>110</v>
      </c>
      <c r="C94" s="48"/>
      <c r="D94" s="48">
        <v>0</v>
      </c>
      <c r="E94" s="34" t="e">
        <f t="shared" si="3"/>
        <v>#DIV/0!</v>
      </c>
      <c r="F94" s="34">
        <f t="shared" si="4"/>
        <v>0</v>
      </c>
    </row>
    <row r="95" spans="1:6" ht="20.25" hidden="1" customHeight="1">
      <c r="A95" s="53">
        <v>1401</v>
      </c>
      <c r="B95" s="54" t="s">
        <v>111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6" ht="18" customHeight="1">
      <c r="A96" s="30" t="s">
        <v>90</v>
      </c>
      <c r="B96" s="31" t="s">
        <v>91</v>
      </c>
      <c r="C96" s="48">
        <f>C97</f>
        <v>2</v>
      </c>
      <c r="D96" s="32">
        <f>D97</f>
        <v>2</v>
      </c>
      <c r="E96" s="34">
        <f t="shared" si="3"/>
        <v>100</v>
      </c>
      <c r="F96" s="34">
        <f t="shared" si="4"/>
        <v>0</v>
      </c>
    </row>
    <row r="97" spans="1:8" ht="18" customHeight="1">
      <c r="A97" s="35" t="s">
        <v>92</v>
      </c>
      <c r="B97" s="39" t="s">
        <v>93</v>
      </c>
      <c r="C97" s="49">
        <v>2</v>
      </c>
      <c r="D97" s="37">
        <v>2</v>
      </c>
      <c r="E97" s="38">
        <f t="shared" si="3"/>
        <v>100</v>
      </c>
      <c r="F97" s="38">
        <f t="shared" si="4"/>
        <v>0</v>
      </c>
    </row>
    <row r="98" spans="1:8" s="6" customFormat="1">
      <c r="A98" s="52"/>
      <c r="B98" s="57" t="s">
        <v>114</v>
      </c>
      <c r="C98" s="243">
        <f>C56+C64+C66+C72+C78+C82+C96+C84</f>
        <v>11856.092259999999</v>
      </c>
      <c r="D98" s="243">
        <f>D56+D64+D66+D72+D78+D82+D96+D84</f>
        <v>11659.78177</v>
      </c>
      <c r="E98" s="34">
        <f t="shared" si="3"/>
        <v>98.344222651992084</v>
      </c>
      <c r="F98" s="34">
        <f t="shared" si="4"/>
        <v>-196.31048999999985</v>
      </c>
      <c r="G98" s="193">
        <f>8096.52307-C98</f>
        <v>-3759.5691899999993</v>
      </c>
      <c r="H98" s="193">
        <f>899.25122-D98</f>
        <v>-10760.530549999999</v>
      </c>
    </row>
    <row r="99" spans="1:8" ht="16.5" customHeight="1">
      <c r="C99" s="124"/>
      <c r="D99" s="100"/>
    </row>
    <row r="100" spans="1:8" s="65" customFormat="1" ht="20.25" customHeight="1">
      <c r="A100" s="63" t="s">
        <v>115</v>
      </c>
      <c r="B100" s="63"/>
      <c r="C100" s="114"/>
      <c r="D100" s="64" t="s">
        <v>257</v>
      </c>
    </row>
    <row r="101" spans="1:8" s="65" customFormat="1" ht="13.5" customHeight="1">
      <c r="A101" s="66" t="s">
        <v>116</v>
      </c>
      <c r="B101" s="66"/>
      <c r="C101" s="65" t="s">
        <v>117</v>
      </c>
    </row>
    <row r="103" spans="1:8" ht="5.25" customHeight="1"/>
    <row r="142" hidden="1"/>
  </sheetData>
  <customSheetViews>
    <customSheetView guid="{61528DAC-5C4C-48F4-ADE2-8A724B05A086}" scale="70" showPageBreaks="1" printArea="1" hiddenRows="1" state="hidden" view="pageBreakPreview" topLeftCell="A31">
      <selection activeCell="C77" sqref="C77"/>
      <pageMargins left="0.70866141732283472" right="0.70866141732283472" top="0.74803149606299213" bottom="0.74803149606299213" header="0.31496062992125984" footer="0.31496062992125984"/>
      <pageSetup paperSize="9" scale="57" orientation="portrait" r:id="rId1"/>
    </customSheetView>
    <customSheetView guid="{5C539BE6-C8E0-453F-AB5E-9E58094195EA}" scale="70" showPageBreaks="1" printArea="1" hiddenRows="1" view="pageBreakPreview" topLeftCell="A31">
      <selection activeCell="A35" sqref="A35:B35"/>
      <pageMargins left="0.70866141732283472" right="0.70866141732283472" top="0.74803149606299213" bottom="0.74803149606299213" header="0.31496062992125984" footer="0.31496062992125984"/>
      <pageSetup paperSize="9" scale="57" orientation="portrait" r:id="rId2"/>
    </customSheetView>
    <customSheetView guid="{42584DC0-1D41-4C93-9B38-C388E7B8DAC4}" scale="70" showPageBreaks="1" printArea="1" hiddenRows="1" view="pageBreakPreview" topLeftCell="A55">
      <selection activeCell="D98" sqref="C98:D98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A54C432C-6C68-4B53-A75C-446EB3A61B2B}" scale="70" showPageBreaks="1" printArea="1" hiddenRows="1" view="pageBreakPreview" topLeftCell="A52">
      <selection activeCell="G99" sqref="G99"/>
      <pageMargins left="0.70866141732283472" right="0.70866141732283472" top="0.74803149606299213" bottom="0.74803149606299213" header="0.31496062992125984" footer="0.31496062992125984"/>
      <pageSetup paperSize="9" scale="64" orientation="portrait" r:id="rId4"/>
    </customSheetView>
    <customSheetView guid="{1A52382B-3765-4E8C-903F-6B8919B7242E}" scale="70" showPageBreaks="1" printArea="1" hiddenRows="1" view="pageBreakPreview" topLeftCell="A40">
      <selection activeCell="C72" sqref="C72"/>
      <pageMargins left="0.7" right="0.7" top="0.75" bottom="0.75" header="0.3" footer="0.3"/>
      <pageSetup paperSize="9" scale="48" orientation="portrait" r:id="rId5"/>
    </customSheetView>
    <customSheetView guid="{B31C8DB7-3E78-4144-A6B5-8DE36DE63F0E}" showPageBreaks="1" printArea="1" hiddenRows="1" topLeftCell="A27">
      <selection activeCell="B58" sqref="B58"/>
      <pageMargins left="0.7" right="0.7" top="0.75" bottom="0.75" header="0.3" footer="0.3"/>
      <pageSetup paperSize="9" scale="48" orientation="portrait" r:id="rId6"/>
    </customSheetView>
    <customSheetView guid="{5BFCA170-DEAE-4D2C-98A0-1E68B427AC01}" showPageBreaks="1" printArea="1" hiddenRows="1" topLeftCell="A20">
      <selection activeCell="C42" sqref="C42"/>
      <pageMargins left="0.7" right="0.7" top="0.75" bottom="0.75" header="0.3" footer="0.3"/>
      <pageSetup paperSize="9" scale="48" orientation="portrait" r:id="rId7"/>
    </customSheetView>
    <customSheetView guid="{B30CE22D-C12F-4E12-8BB9-3AAE0A6991CC}" scale="70" showPageBreaks="1" printArea="1" hiddenRows="1" view="pageBreakPreview" topLeftCell="A28">
      <selection activeCell="C98" sqref="C98"/>
      <pageMargins left="0.70866141732283472" right="0.70866141732283472" top="0.74803149606299213" bottom="0.74803149606299213" header="0.31496062992125984" footer="0.31496062992125984"/>
      <pageSetup paperSize="9" scale="57" orientation="portrait" r:id="rId8"/>
    </customSheetView>
    <customSheetView guid="{1718F1EE-9F48-4DBE-9531-3B70F9C4A5DD}" scale="70" showPageBreaks="1" printArea="1" hiddenRows="1" view="pageBreakPreview">
      <selection activeCell="D3" sqref="D3"/>
      <pageMargins left="0.7" right="0.7" top="0.75" bottom="0.75" header="0.3" footer="0.3"/>
      <pageSetup paperSize="9" scale="41" orientation="portrait" r:id="rId9"/>
    </customSheetView>
    <customSheetView guid="{3DCB9AAA-F09C-4EA6-B992-F93E466D374A}" printArea="1" hiddenRows="1" topLeftCell="A20">
      <selection activeCell="C42" sqref="C42"/>
      <pageMargins left="0.7" right="0.7" top="0.75" bottom="0.75" header="0.3" footer="0.3"/>
      <pageSetup paperSize="9" scale="48" orientation="portrait" r:id="rId10"/>
    </customSheetView>
    <customSheetView guid="{F85EE840-0C31-454A-8951-832C2E9E0600}" scale="70" showPageBreaks="1" printArea="1" hiddenRows="1" state="hidden" view="pageBreakPreview" topLeftCell="A48">
      <selection activeCell="C69" sqref="C69"/>
      <pageMargins left="0.70866141732283472" right="0.70866141732283472" top="0.74803149606299213" bottom="0.74803149606299213" header="0.31496062992125984" footer="0.31496062992125984"/>
      <pageSetup paperSize="9" scale="57" orientation="portrait" r:id="rId11"/>
    </customSheetView>
    <customSheetView guid="{F1E84C44-1ACD-474A-BDE0-C7088DB6C590}" scale="70" showPageBreaks="1" printArea="1" hiddenRows="1" state="hidden" view="pageBreakPreview" topLeftCell="A31">
      <selection activeCell="C77" sqref="C77"/>
      <pageMargins left="0.70866141732283472" right="0.70866141732283472" top="0.74803149606299213" bottom="0.74803149606299213" header="0.31496062992125984" footer="0.31496062992125984"/>
      <pageSetup paperSize="9" scale="57" orientation="portrait" r:id="rId12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7" orientation="portrait" r:id="rId13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3"/>
  <dimension ref="A1:H141"/>
  <sheetViews>
    <sheetView view="pageBreakPreview" topLeftCell="A19" zoomScale="70" zoomScaleNormal="100" zoomScaleSheetLayoutView="70" workbookViewId="0">
      <selection activeCell="C86" sqref="C86"/>
    </sheetView>
  </sheetViews>
  <sheetFormatPr defaultRowHeight="15.75"/>
  <cols>
    <col min="1" max="1" width="14.7109375" style="58" customWidth="1"/>
    <col min="2" max="2" width="57.5703125" style="59" customWidth="1"/>
    <col min="3" max="3" width="17" style="62" customWidth="1"/>
    <col min="4" max="4" width="19.42578125" style="62" customWidth="1"/>
    <col min="5" max="5" width="10.28515625" style="62" customWidth="1"/>
    <col min="6" max="6" width="12.42578125" style="62" customWidth="1"/>
    <col min="7" max="7" width="15.5703125" style="1" bestFit="1" customWidth="1"/>
    <col min="8" max="8" width="13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97" t="s">
        <v>418</v>
      </c>
      <c r="B1" s="597"/>
      <c r="C1" s="597"/>
      <c r="D1" s="597"/>
      <c r="E1" s="597"/>
      <c r="F1" s="597"/>
    </row>
    <row r="2" spans="1:6">
      <c r="A2" s="597"/>
      <c r="B2" s="597"/>
      <c r="C2" s="597"/>
      <c r="D2" s="597"/>
      <c r="E2" s="597"/>
      <c r="F2" s="597"/>
    </row>
    <row r="3" spans="1:6" ht="63">
      <c r="A3" s="2" t="s">
        <v>0</v>
      </c>
      <c r="B3" s="2" t="s">
        <v>1</v>
      </c>
      <c r="C3" s="72" t="s">
        <v>396</v>
      </c>
      <c r="D3" s="400" t="s">
        <v>411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1139.73</v>
      </c>
      <c r="D4" s="5">
        <f>D5+D12+D14+D17+D7</f>
        <v>1125.3793599999999</v>
      </c>
      <c r="E4" s="5">
        <f>SUM(D4/C4*100)</f>
        <v>98.740873715704595</v>
      </c>
      <c r="F4" s="5">
        <f>SUM(D4-C4)</f>
        <v>-14.350640000000112</v>
      </c>
    </row>
    <row r="5" spans="1:6" s="6" customFormat="1">
      <c r="A5" s="68">
        <v>1010000000</v>
      </c>
      <c r="B5" s="67" t="s">
        <v>5</v>
      </c>
      <c r="C5" s="5">
        <f>C6</f>
        <v>111</v>
      </c>
      <c r="D5" s="5">
        <f>D6</f>
        <v>86.457999999999998</v>
      </c>
      <c r="E5" s="5">
        <f t="shared" ref="E5:E48" si="0">SUM(D5/C5*100)</f>
        <v>77.890090090090098</v>
      </c>
      <c r="F5" s="5">
        <f t="shared" ref="F5:F48" si="1">SUM(D5-C5)</f>
        <v>-24.542000000000002</v>
      </c>
    </row>
    <row r="6" spans="1:6">
      <c r="A6" s="7">
        <v>1010200001</v>
      </c>
      <c r="B6" s="8" t="s">
        <v>221</v>
      </c>
      <c r="C6" s="9">
        <v>111</v>
      </c>
      <c r="D6" s="10">
        <v>86.457999999999998</v>
      </c>
      <c r="E6" s="9">
        <f t="shared" ref="E6:E11" si="2">SUM(D6/C6*100)</f>
        <v>77.890090090090098</v>
      </c>
      <c r="F6" s="9">
        <f t="shared" si="1"/>
        <v>-24.542000000000002</v>
      </c>
    </row>
    <row r="7" spans="1:6" ht="31.5">
      <c r="A7" s="3">
        <v>1030000000</v>
      </c>
      <c r="B7" s="13" t="s">
        <v>260</v>
      </c>
      <c r="C7" s="5">
        <f>C8+C10+C9</f>
        <v>428.72999999999996</v>
      </c>
      <c r="D7" s="5">
        <f>D8+D10+D9+D11</f>
        <v>506.87091000000004</v>
      </c>
      <c r="E7" s="5">
        <f t="shared" si="2"/>
        <v>118.22613532992794</v>
      </c>
      <c r="F7" s="5">
        <f t="shared" si="1"/>
        <v>78.140910000000076</v>
      </c>
    </row>
    <row r="8" spans="1:6">
      <c r="A8" s="7">
        <v>1030223001</v>
      </c>
      <c r="B8" s="8" t="s">
        <v>262</v>
      </c>
      <c r="C8" s="9">
        <v>159.916</v>
      </c>
      <c r="D8" s="10">
        <v>254.09796</v>
      </c>
      <c r="E8" s="9">
        <f t="shared" si="2"/>
        <v>158.89464468846143</v>
      </c>
      <c r="F8" s="9">
        <f t="shared" si="1"/>
        <v>94.181960000000004</v>
      </c>
    </row>
    <row r="9" spans="1:6">
      <c r="A9" s="7">
        <v>1030224001</v>
      </c>
      <c r="B9" s="8" t="s">
        <v>268</v>
      </c>
      <c r="C9" s="9">
        <v>1.7150000000000001</v>
      </c>
      <c r="D9" s="10">
        <v>1.37252</v>
      </c>
      <c r="E9" s="9">
        <f t="shared" si="2"/>
        <v>80.03032069970844</v>
      </c>
      <c r="F9" s="9">
        <f t="shared" si="1"/>
        <v>-0.34248000000000012</v>
      </c>
    </row>
    <row r="10" spans="1:6">
      <c r="A10" s="7">
        <v>1030225001</v>
      </c>
      <c r="B10" s="8" t="s">
        <v>261</v>
      </c>
      <c r="C10" s="9">
        <v>267.09899999999999</v>
      </c>
      <c r="D10" s="10">
        <v>280.55284</v>
      </c>
      <c r="E10" s="9">
        <f t="shared" si="2"/>
        <v>105.03702372528538</v>
      </c>
      <c r="F10" s="9">
        <f t="shared" si="1"/>
        <v>13.453840000000014</v>
      </c>
    </row>
    <row r="11" spans="1:6">
      <c r="A11" s="7">
        <v>1030226001</v>
      </c>
      <c r="B11" s="8" t="s">
        <v>270</v>
      </c>
      <c r="C11" s="9">
        <v>0</v>
      </c>
      <c r="D11" s="10">
        <v>-29.15241</v>
      </c>
      <c r="E11" s="9" t="e">
        <f t="shared" si="2"/>
        <v>#DIV/0!</v>
      </c>
      <c r="F11" s="9">
        <f t="shared" si="1"/>
        <v>-29.15241</v>
      </c>
    </row>
    <row r="12" spans="1:6" s="6" customFormat="1">
      <c r="A12" s="68">
        <v>1050000000</v>
      </c>
      <c r="B12" s="67" t="s">
        <v>6</v>
      </c>
      <c r="C12" s="5">
        <f>SUM(C13:C13)</f>
        <v>10</v>
      </c>
      <c r="D12" s="5">
        <f>SUM(D13:D13)</f>
        <v>1.0918099999999999</v>
      </c>
      <c r="E12" s="5">
        <f t="shared" si="0"/>
        <v>10.918100000000001</v>
      </c>
      <c r="F12" s="5">
        <f t="shared" si="1"/>
        <v>-8.9081899999999994</v>
      </c>
    </row>
    <row r="13" spans="1:6" ht="15.75" customHeight="1">
      <c r="A13" s="7">
        <v>1050300000</v>
      </c>
      <c r="B13" s="11" t="s">
        <v>222</v>
      </c>
      <c r="C13" s="12">
        <v>10</v>
      </c>
      <c r="D13" s="10">
        <v>1.0918099999999999</v>
      </c>
      <c r="E13" s="9">
        <f t="shared" si="0"/>
        <v>10.918100000000001</v>
      </c>
      <c r="F13" s="9">
        <f t="shared" si="1"/>
        <v>-8.9081899999999994</v>
      </c>
    </row>
    <row r="14" spans="1:6" s="6" customFormat="1" ht="15.75" customHeight="1">
      <c r="A14" s="68">
        <v>1060000000</v>
      </c>
      <c r="B14" s="67" t="s">
        <v>130</v>
      </c>
      <c r="C14" s="5">
        <f>C15+C16</f>
        <v>585</v>
      </c>
      <c r="D14" s="5">
        <f>D15+D16</f>
        <v>525.45863999999995</v>
      </c>
      <c r="E14" s="5">
        <f t="shared" si="0"/>
        <v>89.821989743589739</v>
      </c>
      <c r="F14" s="5">
        <f t="shared" si="1"/>
        <v>-59.541360000000054</v>
      </c>
    </row>
    <row r="15" spans="1:6" s="6" customFormat="1" ht="15.75" customHeight="1">
      <c r="A15" s="7">
        <v>1060100000</v>
      </c>
      <c r="B15" s="11" t="s">
        <v>8</v>
      </c>
      <c r="C15" s="9">
        <v>271</v>
      </c>
      <c r="D15" s="10">
        <v>201.58349999999999</v>
      </c>
      <c r="E15" s="9">
        <f t="shared" si="0"/>
        <v>74.3850553505535</v>
      </c>
      <c r="F15" s="9">
        <f>SUM(D15-C15)</f>
        <v>-69.416500000000013</v>
      </c>
    </row>
    <row r="16" spans="1:6" ht="15.75" customHeight="1">
      <c r="A16" s="7">
        <v>1060600000</v>
      </c>
      <c r="B16" s="11" t="s">
        <v>7</v>
      </c>
      <c r="C16" s="9">
        <v>314</v>
      </c>
      <c r="D16" s="10">
        <v>323.87513999999999</v>
      </c>
      <c r="E16" s="9">
        <f t="shared" si="0"/>
        <v>103.14494904458597</v>
      </c>
      <c r="F16" s="9">
        <f t="shared" si="1"/>
        <v>9.8751399999999876</v>
      </c>
    </row>
    <row r="17" spans="1:6" s="6" customFormat="1">
      <c r="A17" s="3">
        <v>1080000000</v>
      </c>
      <c r="B17" s="4" t="s">
        <v>10</v>
      </c>
      <c r="C17" s="5">
        <f>C18</f>
        <v>5</v>
      </c>
      <c r="D17" s="5">
        <f>D18</f>
        <v>5.5</v>
      </c>
      <c r="E17" s="5">
        <f t="shared" si="0"/>
        <v>110.00000000000001</v>
      </c>
      <c r="F17" s="5">
        <f t="shared" si="1"/>
        <v>0.5</v>
      </c>
    </row>
    <row r="18" spans="1:6" ht="18" customHeight="1">
      <c r="A18" s="7">
        <v>1080400001</v>
      </c>
      <c r="B18" s="8" t="s">
        <v>220</v>
      </c>
      <c r="C18" s="9">
        <v>5</v>
      </c>
      <c r="D18" s="10">
        <v>5.5</v>
      </c>
      <c r="E18" s="9">
        <f t="shared" si="0"/>
        <v>110.00000000000001</v>
      </c>
      <c r="F18" s="9">
        <f t="shared" si="1"/>
        <v>0.5</v>
      </c>
    </row>
    <row r="19" spans="1:6" ht="1.5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15.75" hidden="1" customHeight="1">
      <c r="A20" s="7">
        <v>1090400000</v>
      </c>
      <c r="B20" s="8" t="s">
        <v>120</v>
      </c>
      <c r="C20" s="5"/>
      <c r="D20" s="14"/>
      <c r="E20" s="9" t="e">
        <f t="shared" si="0"/>
        <v>#DIV/0!</v>
      </c>
      <c r="F20" s="9">
        <f t="shared" si="1"/>
        <v>0</v>
      </c>
    </row>
    <row r="21" spans="1:6" s="15" customFormat="1" ht="15" hidden="1" customHeight="1">
      <c r="A21" s="7">
        <v>1090600000</v>
      </c>
      <c r="B21" s="8" t="s">
        <v>121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5" hidden="1" customHeight="1">
      <c r="A22" s="7">
        <v>1090700000</v>
      </c>
      <c r="B22" s="8" t="s">
        <v>122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6" customFormat="1" ht="15" customHeight="1">
      <c r="A23" s="3"/>
      <c r="B23" s="4" t="s">
        <v>12</v>
      </c>
      <c r="C23" s="5">
        <f>C24+C27+C29+C33</f>
        <v>795.99516000000006</v>
      </c>
      <c r="D23" s="5">
        <f>D25+D27+D33+D32</f>
        <v>1090.69667</v>
      </c>
      <c r="E23" s="5">
        <f t="shared" si="0"/>
        <v>137.02302787871224</v>
      </c>
      <c r="F23" s="5">
        <f t="shared" si="1"/>
        <v>294.70150999999998</v>
      </c>
    </row>
    <row r="24" spans="1:6" s="6" customFormat="1" ht="30" customHeight="1">
      <c r="A24" s="68">
        <v>1110000000</v>
      </c>
      <c r="B24" s="69" t="s">
        <v>123</v>
      </c>
      <c r="C24" s="5">
        <f>C25+C26</f>
        <v>30</v>
      </c>
      <c r="D24" s="5">
        <f>D25</f>
        <v>23.953299999999999</v>
      </c>
      <c r="E24" s="5">
        <f t="shared" si="0"/>
        <v>79.844333333333324</v>
      </c>
      <c r="F24" s="5">
        <f t="shared" si="1"/>
        <v>-6.0467000000000013</v>
      </c>
    </row>
    <row r="25" spans="1:6" ht="17.25" customHeight="1">
      <c r="A25" s="16">
        <v>1110502510</v>
      </c>
      <c r="B25" s="17" t="s">
        <v>218</v>
      </c>
      <c r="C25" s="12">
        <v>30</v>
      </c>
      <c r="D25" s="10">
        <v>23.953299999999999</v>
      </c>
      <c r="E25" s="9">
        <f t="shared" si="0"/>
        <v>79.844333333333324</v>
      </c>
      <c r="F25" s="9">
        <f t="shared" si="1"/>
        <v>-6.0467000000000013</v>
      </c>
    </row>
    <row r="26" spans="1:6" ht="0.75" hidden="1" customHeight="1">
      <c r="A26" s="7">
        <v>1110503505</v>
      </c>
      <c r="B26" s="11" t="s">
        <v>217</v>
      </c>
      <c r="C26" s="12">
        <v>0</v>
      </c>
      <c r="D26" s="10">
        <v>0</v>
      </c>
      <c r="E26" s="9" t="e">
        <f t="shared" si="0"/>
        <v>#DIV/0!</v>
      </c>
      <c r="F26" s="9">
        <f t="shared" si="1"/>
        <v>0</v>
      </c>
    </row>
    <row r="27" spans="1:6" s="15" customFormat="1" ht="19.5" customHeight="1">
      <c r="A27" s="68">
        <v>1130000000</v>
      </c>
      <c r="B27" s="69" t="s">
        <v>125</v>
      </c>
      <c r="C27" s="5">
        <f>C28</f>
        <v>0</v>
      </c>
      <c r="D27" s="5">
        <f>D28</f>
        <v>8.3529999999999993E-2</v>
      </c>
      <c r="E27" s="5" t="e">
        <f t="shared" si="0"/>
        <v>#DIV/0!</v>
      </c>
      <c r="F27" s="5">
        <f t="shared" si="1"/>
        <v>8.3529999999999993E-2</v>
      </c>
    </row>
    <row r="28" spans="1:6" ht="18" customHeight="1">
      <c r="A28" s="7">
        <v>113020000</v>
      </c>
      <c r="B28" s="8" t="s">
        <v>401</v>
      </c>
      <c r="C28" s="9">
        <v>0</v>
      </c>
      <c r="D28" s="10">
        <v>8.3529999999999993E-2</v>
      </c>
      <c r="E28" s="9" t="e">
        <f t="shared" si="0"/>
        <v>#DIV/0!</v>
      </c>
      <c r="F28" s="9">
        <f t="shared" si="1"/>
        <v>8.3529999999999993E-2</v>
      </c>
    </row>
    <row r="29" spans="1:6" ht="15.75" customHeight="1">
      <c r="A29" s="70">
        <v>1140000000</v>
      </c>
      <c r="B29" s="71" t="s">
        <v>126</v>
      </c>
      <c r="C29" s="5">
        <f>C31</f>
        <v>0</v>
      </c>
      <c r="D29" s="5">
        <f>D30+D31</f>
        <v>0</v>
      </c>
      <c r="E29" s="5" t="e">
        <f t="shared" si="0"/>
        <v>#DIV/0!</v>
      </c>
      <c r="F29" s="5">
        <f t="shared" si="1"/>
        <v>0</v>
      </c>
    </row>
    <row r="30" spans="1:6" ht="14.25" customHeight="1">
      <c r="A30" s="16">
        <v>1140200000</v>
      </c>
      <c r="B30" s="18" t="s">
        <v>127</v>
      </c>
      <c r="C30" s="9"/>
      <c r="D30" s="10"/>
      <c r="E30" s="9" t="e">
        <f t="shared" si="0"/>
        <v>#DIV/0!</v>
      </c>
      <c r="F30" s="9">
        <f t="shared" si="1"/>
        <v>0</v>
      </c>
    </row>
    <row r="31" spans="1:6" ht="15.75" customHeight="1">
      <c r="A31" s="7">
        <v>1140600000</v>
      </c>
      <c r="B31" s="8" t="s">
        <v>215</v>
      </c>
      <c r="C31" s="9">
        <v>0</v>
      </c>
      <c r="D31" s="10">
        <v>0</v>
      </c>
      <c r="E31" s="9" t="e">
        <f t="shared" si="0"/>
        <v>#DIV/0!</v>
      </c>
      <c r="F31" s="9">
        <f t="shared" si="1"/>
        <v>0</v>
      </c>
    </row>
    <row r="32" spans="1:6" ht="18" customHeight="1">
      <c r="A32" s="409">
        <v>1160000000</v>
      </c>
      <c r="B32" s="410" t="s">
        <v>237</v>
      </c>
      <c r="C32" s="5">
        <v>0</v>
      </c>
      <c r="D32" s="14">
        <v>0.86636000000000002</v>
      </c>
      <c r="E32" s="9"/>
      <c r="F32" s="9"/>
    </row>
    <row r="33" spans="1:8" ht="18" customHeight="1">
      <c r="A33" s="3">
        <v>1170000000</v>
      </c>
      <c r="B33" s="13" t="s">
        <v>129</v>
      </c>
      <c r="C33" s="5">
        <f>C34+C35</f>
        <v>765.99516000000006</v>
      </c>
      <c r="D33" s="5">
        <f>D34+D35</f>
        <v>1065.79348</v>
      </c>
      <c r="E33" s="5">
        <f t="shared" si="0"/>
        <v>139.1384091774157</v>
      </c>
      <c r="F33" s="5">
        <f t="shared" si="1"/>
        <v>299.79831999999999</v>
      </c>
    </row>
    <row r="34" spans="1:8" ht="19.5" customHeight="1">
      <c r="A34" s="7">
        <v>1170105005</v>
      </c>
      <c r="B34" s="8" t="s">
        <v>15</v>
      </c>
      <c r="C34" s="9">
        <v>0</v>
      </c>
      <c r="D34" s="9">
        <v>0</v>
      </c>
      <c r="E34" s="9" t="e">
        <f t="shared" si="0"/>
        <v>#DIV/0!</v>
      </c>
      <c r="F34" s="9">
        <f t="shared" si="1"/>
        <v>0</v>
      </c>
    </row>
    <row r="35" spans="1:8" ht="19.5" customHeight="1">
      <c r="A35" s="7">
        <v>1171503010</v>
      </c>
      <c r="B35" s="11" t="s">
        <v>408</v>
      </c>
      <c r="C35" s="9">
        <v>765.99516000000006</v>
      </c>
      <c r="D35" s="10">
        <v>1065.79348</v>
      </c>
      <c r="E35" s="9">
        <f t="shared" si="0"/>
        <v>139.1384091774157</v>
      </c>
      <c r="F35" s="9">
        <f t="shared" si="1"/>
        <v>299.79831999999999</v>
      </c>
    </row>
    <row r="36" spans="1:8" s="6" customFormat="1" ht="18.75" customHeight="1">
      <c r="A36" s="3">
        <v>1000000000</v>
      </c>
      <c r="B36" s="4" t="s">
        <v>16</v>
      </c>
      <c r="C36" s="125">
        <f>SUM(C4,C23)</f>
        <v>1935.72516</v>
      </c>
      <c r="D36" s="125">
        <f>D4+D23</f>
        <v>2216.0760300000002</v>
      </c>
      <c r="E36" s="5">
        <f t="shared" si="0"/>
        <v>114.48298941364176</v>
      </c>
      <c r="F36" s="5">
        <f t="shared" si="1"/>
        <v>280.35087000000021</v>
      </c>
    </row>
    <row r="37" spans="1:8" s="6" customFormat="1">
      <c r="A37" s="3">
        <v>2000000000</v>
      </c>
      <c r="B37" s="4" t="s">
        <v>17</v>
      </c>
      <c r="C37" s="224">
        <f>C38+C40+C41+C42+C43+C44</f>
        <v>10649.0036</v>
      </c>
      <c r="D37" s="224">
        <f>D38+D40+D41+D42+D44+D43</f>
        <v>10649.0036</v>
      </c>
      <c r="E37" s="5">
        <f t="shared" si="0"/>
        <v>100</v>
      </c>
      <c r="F37" s="5">
        <f t="shared" si="1"/>
        <v>0</v>
      </c>
      <c r="G37" s="19"/>
    </row>
    <row r="38" spans="1:8" ht="14.25" customHeight="1">
      <c r="A38" s="16">
        <v>2021000000</v>
      </c>
      <c r="B38" s="17" t="s">
        <v>18</v>
      </c>
      <c r="C38" s="98">
        <v>2095.3000000000002</v>
      </c>
      <c r="D38" s="98">
        <v>2095.3000000000002</v>
      </c>
      <c r="E38" s="9">
        <f t="shared" si="0"/>
        <v>100</v>
      </c>
      <c r="F38" s="9">
        <f t="shared" si="1"/>
        <v>0</v>
      </c>
    </row>
    <row r="39" spans="1:8" ht="15.75" hidden="1" customHeight="1">
      <c r="A39" s="16">
        <v>2020100310</v>
      </c>
      <c r="B39" s="17" t="s">
        <v>224</v>
      </c>
      <c r="C39" s="98"/>
      <c r="D39" s="20">
        <v>0</v>
      </c>
      <c r="E39" s="9" t="e">
        <f t="shared" si="0"/>
        <v>#DIV/0!</v>
      </c>
      <c r="F39" s="9">
        <f t="shared" si="1"/>
        <v>0</v>
      </c>
    </row>
    <row r="40" spans="1:8" ht="15.75" customHeight="1">
      <c r="A40" s="16">
        <v>2021500200</v>
      </c>
      <c r="B40" s="17" t="s">
        <v>224</v>
      </c>
      <c r="C40" s="98"/>
      <c r="D40" s="20">
        <v>0</v>
      </c>
      <c r="E40" s="9" t="e">
        <f t="shared" si="0"/>
        <v>#DIV/0!</v>
      </c>
      <c r="F40" s="9">
        <f t="shared" si="1"/>
        <v>0</v>
      </c>
    </row>
    <row r="41" spans="1:8">
      <c r="A41" s="16">
        <v>2022000000</v>
      </c>
      <c r="B41" s="17" t="s">
        <v>19</v>
      </c>
      <c r="C41" s="98">
        <v>5392.4916499999999</v>
      </c>
      <c r="D41" s="10">
        <v>5392.4916499999999</v>
      </c>
      <c r="E41" s="9">
        <f t="shared" si="0"/>
        <v>100</v>
      </c>
      <c r="F41" s="9">
        <f t="shared" si="1"/>
        <v>0</v>
      </c>
    </row>
    <row r="42" spans="1:8" ht="17.25" customHeight="1">
      <c r="A42" s="16">
        <v>2023000000</v>
      </c>
      <c r="B42" s="17" t="s">
        <v>20</v>
      </c>
      <c r="C42" s="12">
        <v>96.750470000000007</v>
      </c>
      <c r="D42" s="180">
        <v>96.750470000000007</v>
      </c>
      <c r="E42" s="9">
        <f t="shared" si="0"/>
        <v>100</v>
      </c>
      <c r="F42" s="9">
        <f t="shared" si="1"/>
        <v>0</v>
      </c>
    </row>
    <row r="43" spans="1:8" ht="13.5" customHeight="1">
      <c r="A43" s="16">
        <v>2024000000</v>
      </c>
      <c r="B43" s="17" t="s">
        <v>21</v>
      </c>
      <c r="C43" s="12">
        <v>3064.4614799999999</v>
      </c>
      <c r="D43" s="181">
        <v>3064.4614799999999</v>
      </c>
      <c r="E43" s="9">
        <f t="shared" si="0"/>
        <v>100</v>
      </c>
      <c r="F43" s="9">
        <f t="shared" si="1"/>
        <v>0</v>
      </c>
    </row>
    <row r="44" spans="1:8" ht="14.25" customHeight="1">
      <c r="A44" s="16">
        <v>2070500010</v>
      </c>
      <c r="B44" s="8" t="s">
        <v>327</v>
      </c>
      <c r="C44" s="12"/>
      <c r="D44" s="181"/>
      <c r="E44" s="9" t="e">
        <f t="shared" si="0"/>
        <v>#DIV/0!</v>
      </c>
      <c r="F44" s="9">
        <f t="shared" si="1"/>
        <v>0</v>
      </c>
    </row>
    <row r="45" spans="1:8" ht="14.25" hidden="1" customHeight="1">
      <c r="A45" s="7">
        <v>2190500005</v>
      </c>
      <c r="B45" s="11" t="s">
        <v>23</v>
      </c>
      <c r="C45" s="14"/>
      <c r="D45" s="14"/>
      <c r="E45" s="5"/>
      <c r="F45" s="5">
        <f>SUM(D45-C45)</f>
        <v>0</v>
      </c>
    </row>
    <row r="46" spans="1:8" s="6" customFormat="1" ht="16.5" hidden="1" customHeight="1">
      <c r="A46" s="3">
        <v>3000000000</v>
      </c>
      <c r="B46" s="13" t="s">
        <v>24</v>
      </c>
      <c r="C46" s="184">
        <v>0</v>
      </c>
      <c r="D46" s="14">
        <v>0</v>
      </c>
      <c r="E46" s="5" t="e">
        <f t="shared" si="0"/>
        <v>#DIV/0!</v>
      </c>
      <c r="F46" s="5">
        <f t="shared" si="1"/>
        <v>0</v>
      </c>
    </row>
    <row r="47" spans="1:8" s="6" customFormat="1" ht="21" hidden="1" customHeight="1">
      <c r="A47" s="3">
        <v>2190500010</v>
      </c>
      <c r="B47" s="13" t="s">
        <v>305</v>
      </c>
      <c r="C47" s="184">
        <v>0</v>
      </c>
      <c r="D47" s="14">
        <v>0</v>
      </c>
      <c r="E47" s="5"/>
      <c r="F47" s="5"/>
    </row>
    <row r="48" spans="1:8" s="6" customFormat="1" ht="16.5" customHeight="1">
      <c r="A48" s="3"/>
      <c r="B48" s="4" t="s">
        <v>25</v>
      </c>
      <c r="C48" s="244">
        <f>C36+C37</f>
        <v>12584.72876</v>
      </c>
      <c r="D48" s="244">
        <f>D36+D37</f>
        <v>12865.07963</v>
      </c>
      <c r="E48" s="5">
        <f t="shared" si="0"/>
        <v>102.2277068925878</v>
      </c>
      <c r="F48" s="5">
        <f t="shared" si="1"/>
        <v>280.35087000000021</v>
      </c>
      <c r="G48" s="193"/>
      <c r="H48" s="239"/>
    </row>
    <row r="49" spans="1:6" s="6" customFormat="1" ht="15.75" customHeight="1">
      <c r="A49" s="3"/>
      <c r="B49" s="21" t="s">
        <v>300</v>
      </c>
      <c r="C49" s="187">
        <f>C48-C95</f>
        <v>-62.656279999999242</v>
      </c>
      <c r="D49" s="187">
        <f>D48-D95</f>
        <v>251.71334000000024</v>
      </c>
      <c r="E49" s="22"/>
      <c r="F49" s="22"/>
    </row>
    <row r="50" spans="1:6">
      <c r="A50" s="23"/>
      <c r="B50" s="24"/>
      <c r="C50" s="113"/>
      <c r="D50" s="25"/>
      <c r="E50" s="26"/>
      <c r="F50" s="27"/>
    </row>
    <row r="51" spans="1:6" ht="32.25" customHeight="1">
      <c r="A51" s="28" t="s">
        <v>0</v>
      </c>
      <c r="B51" s="28" t="s">
        <v>26</v>
      </c>
      <c r="C51" s="72" t="s">
        <v>396</v>
      </c>
      <c r="D51" s="400" t="s">
        <v>411</v>
      </c>
      <c r="E51" s="72" t="s">
        <v>2</v>
      </c>
      <c r="F51" s="73" t="s">
        <v>3</v>
      </c>
    </row>
    <row r="52" spans="1:6">
      <c r="A52" s="29">
        <v>1</v>
      </c>
      <c r="B52" s="28">
        <v>2</v>
      </c>
      <c r="C52" s="86">
        <v>3</v>
      </c>
      <c r="D52" s="86">
        <v>4</v>
      </c>
      <c r="E52" s="86">
        <v>5</v>
      </c>
      <c r="F52" s="86">
        <v>6</v>
      </c>
    </row>
    <row r="53" spans="1:6" s="6" customFormat="1" ht="16.5" customHeight="1">
      <c r="A53" s="30" t="s">
        <v>27</v>
      </c>
      <c r="B53" s="31" t="s">
        <v>28</v>
      </c>
      <c r="C53" s="32">
        <f>C54+C55+C56+C57+C58+C60+C59</f>
        <v>1527.2872</v>
      </c>
      <c r="D53" s="33">
        <f>D55+D60</f>
        <v>1505.95272</v>
      </c>
      <c r="E53" s="34">
        <f>SUM(D53/C53*100)</f>
        <v>98.603112760979073</v>
      </c>
      <c r="F53" s="34">
        <f>SUM(D53-C53)</f>
        <v>-21.334479999999985</v>
      </c>
    </row>
    <row r="54" spans="1:6" s="6" customFormat="1" ht="17.25" hidden="1" customHeight="1">
      <c r="A54" s="35" t="s">
        <v>29</v>
      </c>
      <c r="B54" s="36" t="s">
        <v>30</v>
      </c>
      <c r="C54" s="37"/>
      <c r="D54" s="37"/>
      <c r="E54" s="38"/>
      <c r="F54" s="38"/>
    </row>
    <row r="55" spans="1:6" ht="20.25" customHeight="1">
      <c r="A55" s="35" t="s">
        <v>31</v>
      </c>
      <c r="B55" s="39" t="s">
        <v>32</v>
      </c>
      <c r="C55" s="37">
        <v>1523.1351999999999</v>
      </c>
      <c r="D55" s="37">
        <v>1502.80072</v>
      </c>
      <c r="E55" s="38">
        <f>SUM(D55/C55*100)</f>
        <v>98.664958960964199</v>
      </c>
      <c r="F55" s="38">
        <f t="shared" ref="F55:F95" si="3">SUM(D55-C55)</f>
        <v>-20.334479999999985</v>
      </c>
    </row>
    <row r="56" spans="1:6" ht="0.75" hidden="1" customHeight="1">
      <c r="A56" s="35" t="s">
        <v>33</v>
      </c>
      <c r="B56" s="39" t="s">
        <v>34</v>
      </c>
      <c r="C56" s="37"/>
      <c r="D56" s="37"/>
      <c r="E56" s="38"/>
      <c r="F56" s="38">
        <f t="shared" si="3"/>
        <v>0</v>
      </c>
    </row>
    <row r="57" spans="1:6" ht="17.25" hidden="1" customHeight="1">
      <c r="A57" s="35" t="s">
        <v>35</v>
      </c>
      <c r="B57" s="39" t="s">
        <v>36</v>
      </c>
      <c r="C57" s="37"/>
      <c r="D57" s="37"/>
      <c r="E57" s="38" t="e">
        <f t="shared" ref="E57:E95" si="4">SUM(D57/C57*100)</f>
        <v>#DIV/0!</v>
      </c>
      <c r="F57" s="38">
        <f t="shared" si="3"/>
        <v>0</v>
      </c>
    </row>
    <row r="58" spans="1:6" ht="17.25" customHeight="1">
      <c r="A58" s="35" t="s">
        <v>37</v>
      </c>
      <c r="B58" s="39" t="s">
        <v>38</v>
      </c>
      <c r="C58" s="37"/>
      <c r="D58" s="37">
        <v>0</v>
      </c>
      <c r="E58" s="38" t="e">
        <f t="shared" si="4"/>
        <v>#DIV/0!</v>
      </c>
      <c r="F58" s="38">
        <f t="shared" si="3"/>
        <v>0</v>
      </c>
    </row>
    <row r="59" spans="1:6" ht="15.75" customHeight="1">
      <c r="A59" s="35" t="s">
        <v>39</v>
      </c>
      <c r="B59" s="39" t="s">
        <v>40</v>
      </c>
      <c r="C59" s="40">
        <v>1</v>
      </c>
      <c r="D59" s="40">
        <v>0</v>
      </c>
      <c r="E59" s="38">
        <f t="shared" si="4"/>
        <v>0</v>
      </c>
      <c r="F59" s="38">
        <f t="shared" si="3"/>
        <v>-1</v>
      </c>
    </row>
    <row r="60" spans="1:6" ht="17.25" customHeight="1">
      <c r="A60" s="35" t="s">
        <v>41</v>
      </c>
      <c r="B60" s="39" t="s">
        <v>42</v>
      </c>
      <c r="C60" s="37">
        <v>3.1520000000000001</v>
      </c>
      <c r="D60" s="37">
        <v>3.1520000000000001</v>
      </c>
      <c r="E60" s="38">
        <f t="shared" si="4"/>
        <v>100</v>
      </c>
      <c r="F60" s="38">
        <f t="shared" si="3"/>
        <v>0</v>
      </c>
    </row>
    <row r="61" spans="1:6" s="6" customFormat="1" ht="17.850000000000001" customHeight="1">
      <c r="A61" s="41" t="s">
        <v>43</v>
      </c>
      <c r="B61" s="42" t="s">
        <v>44</v>
      </c>
      <c r="C61" s="32">
        <f>C62</f>
        <v>96.750470000000007</v>
      </c>
      <c r="D61" s="32">
        <f>D62</f>
        <v>96.750470000000007</v>
      </c>
      <c r="E61" s="34">
        <f t="shared" si="4"/>
        <v>100</v>
      </c>
      <c r="F61" s="34">
        <f t="shared" si="3"/>
        <v>0</v>
      </c>
    </row>
    <row r="62" spans="1:6" ht="17.850000000000001" customHeight="1">
      <c r="A62" s="43" t="s">
        <v>45</v>
      </c>
      <c r="B62" s="44" t="s">
        <v>46</v>
      </c>
      <c r="C62" s="37">
        <v>96.750470000000007</v>
      </c>
      <c r="D62" s="37">
        <v>96.750470000000007</v>
      </c>
      <c r="E62" s="38">
        <f t="shared" si="4"/>
        <v>100</v>
      </c>
      <c r="F62" s="38">
        <f t="shared" si="3"/>
        <v>0</v>
      </c>
    </row>
    <row r="63" spans="1:6" s="6" customFormat="1" ht="17.25" customHeight="1">
      <c r="A63" s="30" t="s">
        <v>47</v>
      </c>
      <c r="B63" s="31" t="s">
        <v>48</v>
      </c>
      <c r="C63" s="32">
        <f>C66+C67+C68</f>
        <v>7.6513399999999994</v>
      </c>
      <c r="D63" s="32">
        <f>SUM(D66+D67+D68)</f>
        <v>7.6513399999999994</v>
      </c>
      <c r="E63" s="34">
        <f t="shared" si="4"/>
        <v>100</v>
      </c>
      <c r="F63" s="34">
        <f t="shared" si="3"/>
        <v>0</v>
      </c>
    </row>
    <row r="64" spans="1:6" ht="17.25" hidden="1" customHeight="1">
      <c r="A64" s="35" t="s">
        <v>49</v>
      </c>
      <c r="B64" s="39" t="s">
        <v>50</v>
      </c>
      <c r="C64" s="37"/>
      <c r="D64" s="37"/>
      <c r="E64" s="34" t="e">
        <f t="shared" si="4"/>
        <v>#DIV/0!</v>
      </c>
      <c r="F64" s="34">
        <f t="shared" si="3"/>
        <v>0</v>
      </c>
    </row>
    <row r="65" spans="1:7" ht="17.25" hidden="1" customHeight="1">
      <c r="A65" s="45" t="s">
        <v>51</v>
      </c>
      <c r="B65" s="39" t="s">
        <v>52</v>
      </c>
      <c r="C65" s="37"/>
      <c r="D65" s="37"/>
      <c r="E65" s="34" t="e">
        <f t="shared" si="4"/>
        <v>#DIV/0!</v>
      </c>
      <c r="F65" s="34">
        <f t="shared" si="3"/>
        <v>0</v>
      </c>
    </row>
    <row r="66" spans="1:7" ht="18" customHeight="1">
      <c r="A66" s="46" t="s">
        <v>53</v>
      </c>
      <c r="B66" s="47" t="s">
        <v>54</v>
      </c>
      <c r="C66" s="37">
        <v>2.83134</v>
      </c>
      <c r="D66" s="37">
        <v>2.83134</v>
      </c>
      <c r="E66" s="34">
        <f t="shared" si="4"/>
        <v>100</v>
      </c>
      <c r="F66" s="34">
        <f t="shared" si="3"/>
        <v>0</v>
      </c>
    </row>
    <row r="67" spans="1:7" ht="18" customHeight="1">
      <c r="A67" s="46" t="s">
        <v>211</v>
      </c>
      <c r="B67" s="47" t="s">
        <v>212</v>
      </c>
      <c r="C67" s="37">
        <v>2.82</v>
      </c>
      <c r="D67" s="37">
        <v>2.82</v>
      </c>
      <c r="E67" s="38">
        <f t="shared" si="4"/>
        <v>100</v>
      </c>
      <c r="F67" s="38">
        <f t="shared" si="3"/>
        <v>0</v>
      </c>
    </row>
    <row r="68" spans="1:7" ht="18" customHeight="1">
      <c r="A68" s="46" t="s">
        <v>332</v>
      </c>
      <c r="B68" s="47" t="s">
        <v>335</v>
      </c>
      <c r="C68" s="37">
        <v>2</v>
      </c>
      <c r="D68" s="37">
        <v>2</v>
      </c>
      <c r="E68" s="38"/>
      <c r="F68" s="38"/>
    </row>
    <row r="69" spans="1:7" s="6" customFormat="1" ht="17.25" customHeight="1">
      <c r="A69" s="30" t="s">
        <v>55</v>
      </c>
      <c r="B69" s="31" t="s">
        <v>56</v>
      </c>
      <c r="C69" s="48">
        <f>SUM(C70:C73)</f>
        <v>1284.1928499999999</v>
      </c>
      <c r="D69" s="48">
        <f>D70+D71+D72+D73</f>
        <v>1271.5085799999999</v>
      </c>
      <c r="E69" s="34">
        <f t="shared" si="4"/>
        <v>99.012276855458282</v>
      </c>
      <c r="F69" s="34">
        <f t="shared" si="3"/>
        <v>-12.68426999999997</v>
      </c>
    </row>
    <row r="70" spans="1:7" ht="16.5" hidden="1" customHeight="1">
      <c r="A70" s="35" t="s">
        <v>57</v>
      </c>
      <c r="B70" s="39" t="s">
        <v>58</v>
      </c>
      <c r="C70" s="49">
        <v>0</v>
      </c>
      <c r="D70" s="37">
        <v>0</v>
      </c>
      <c r="E70" s="38" t="e">
        <f t="shared" si="4"/>
        <v>#DIV/0!</v>
      </c>
      <c r="F70" s="38">
        <f t="shared" si="3"/>
        <v>0</v>
      </c>
    </row>
    <row r="71" spans="1:7" s="6" customFormat="1" ht="19.5" hidden="1" customHeight="1">
      <c r="A71" s="35" t="s">
        <v>59</v>
      </c>
      <c r="B71" s="39" t="s">
        <v>60</v>
      </c>
      <c r="C71" s="49">
        <v>0</v>
      </c>
      <c r="D71" s="37">
        <v>0</v>
      </c>
      <c r="E71" s="38" t="e">
        <f t="shared" si="4"/>
        <v>#DIV/0!</v>
      </c>
      <c r="F71" s="38">
        <f t="shared" si="3"/>
        <v>0</v>
      </c>
      <c r="G71" s="50"/>
    </row>
    <row r="72" spans="1:7" ht="17.25" customHeight="1">
      <c r="A72" s="35" t="s">
        <v>61</v>
      </c>
      <c r="B72" s="39" t="s">
        <v>62</v>
      </c>
      <c r="C72" s="49">
        <v>1256.6928499999999</v>
      </c>
      <c r="D72" s="37">
        <v>1244.0085799999999</v>
      </c>
      <c r="E72" s="38">
        <f t="shared" si="4"/>
        <v>98.990662674654345</v>
      </c>
      <c r="F72" s="38">
        <f t="shared" si="3"/>
        <v>-12.68426999999997</v>
      </c>
    </row>
    <row r="73" spans="1:7" ht="15.75" customHeight="1">
      <c r="A73" s="35" t="s">
        <v>63</v>
      </c>
      <c r="B73" s="39" t="s">
        <v>64</v>
      </c>
      <c r="C73" s="49">
        <v>27.5</v>
      </c>
      <c r="D73" s="37">
        <v>27.5</v>
      </c>
      <c r="E73" s="38">
        <f t="shared" si="4"/>
        <v>100</v>
      </c>
      <c r="F73" s="38">
        <f t="shared" si="3"/>
        <v>0</v>
      </c>
    </row>
    <row r="74" spans="1:7" s="6" customFormat="1" ht="18" customHeight="1">
      <c r="A74" s="30" t="s">
        <v>65</v>
      </c>
      <c r="B74" s="31" t="s">
        <v>66</v>
      </c>
      <c r="C74" s="32">
        <f>SUM(C75:C77)</f>
        <v>8968.17029</v>
      </c>
      <c r="D74" s="32">
        <f>D77+D76</f>
        <v>8968.17029</v>
      </c>
      <c r="E74" s="34">
        <f t="shared" si="4"/>
        <v>100</v>
      </c>
      <c r="F74" s="34">
        <f t="shared" si="3"/>
        <v>0</v>
      </c>
    </row>
    <row r="75" spans="1:7" ht="15.75" hidden="1" customHeight="1">
      <c r="A75" s="35" t="s">
        <v>67</v>
      </c>
      <c r="B75" s="51" t="s">
        <v>68</v>
      </c>
      <c r="C75" s="37">
        <v>0</v>
      </c>
      <c r="D75" s="37">
        <v>0</v>
      </c>
      <c r="E75" s="38" t="e">
        <f t="shared" si="4"/>
        <v>#DIV/0!</v>
      </c>
      <c r="F75" s="38">
        <f t="shared" si="3"/>
        <v>0</v>
      </c>
    </row>
    <row r="76" spans="1:7" ht="20.25" customHeight="1">
      <c r="A76" s="35" t="s">
        <v>69</v>
      </c>
      <c r="B76" s="51" t="s">
        <v>70</v>
      </c>
      <c r="C76" s="37">
        <v>8022.3667100000002</v>
      </c>
      <c r="D76" s="37">
        <v>8022.3667100000002</v>
      </c>
      <c r="E76" s="38">
        <f t="shared" si="4"/>
        <v>100</v>
      </c>
      <c r="F76" s="38">
        <f t="shared" si="3"/>
        <v>0</v>
      </c>
    </row>
    <row r="77" spans="1:7" ht="17.850000000000001" customHeight="1">
      <c r="A77" s="35" t="s">
        <v>71</v>
      </c>
      <c r="B77" s="39" t="s">
        <v>72</v>
      </c>
      <c r="C77" s="37">
        <v>945.80358000000001</v>
      </c>
      <c r="D77" s="37">
        <v>945.80358000000001</v>
      </c>
      <c r="E77" s="38">
        <f t="shared" si="4"/>
        <v>100</v>
      </c>
      <c r="F77" s="38">
        <f t="shared" si="3"/>
        <v>0</v>
      </c>
    </row>
    <row r="78" spans="1:7" s="6" customFormat="1" ht="17.850000000000001" customHeight="1">
      <c r="A78" s="30" t="s">
        <v>81</v>
      </c>
      <c r="B78" s="31" t="s">
        <v>82</v>
      </c>
      <c r="C78" s="32">
        <f>C79</f>
        <v>758.33289000000002</v>
      </c>
      <c r="D78" s="32">
        <f>D79</f>
        <v>758.33289000000002</v>
      </c>
      <c r="E78" s="34">
        <f t="shared" si="4"/>
        <v>100</v>
      </c>
      <c r="F78" s="34">
        <f t="shared" si="3"/>
        <v>0</v>
      </c>
    </row>
    <row r="79" spans="1:7" ht="15" customHeight="1">
      <c r="A79" s="35" t="s">
        <v>83</v>
      </c>
      <c r="B79" s="39" t="s">
        <v>226</v>
      </c>
      <c r="C79" s="37">
        <v>758.33289000000002</v>
      </c>
      <c r="D79" s="37">
        <v>758.33289000000002</v>
      </c>
      <c r="E79" s="38">
        <f t="shared" si="4"/>
        <v>100</v>
      </c>
      <c r="F79" s="38">
        <f t="shared" si="3"/>
        <v>0</v>
      </c>
    </row>
    <row r="80" spans="1:7" s="6" customFormat="1" ht="0.75" hidden="1" customHeight="1">
      <c r="A80" s="52">
        <v>1000</v>
      </c>
      <c r="B80" s="31" t="s">
        <v>84</v>
      </c>
      <c r="C80" s="32">
        <f>SUM(C81:C84)</f>
        <v>0</v>
      </c>
      <c r="D80" s="32">
        <f>SUM(D81:D84)</f>
        <v>0</v>
      </c>
      <c r="E80" s="34" t="e">
        <f t="shared" si="4"/>
        <v>#DIV/0!</v>
      </c>
      <c r="F80" s="34">
        <f t="shared" si="3"/>
        <v>0</v>
      </c>
    </row>
    <row r="81" spans="1:8" ht="0.75" hidden="1" customHeight="1">
      <c r="A81" s="53">
        <v>1001</v>
      </c>
      <c r="B81" s="54" t="s">
        <v>85</v>
      </c>
      <c r="C81" s="37"/>
      <c r="D81" s="37"/>
      <c r="E81" s="38" t="e">
        <f t="shared" si="4"/>
        <v>#DIV/0!</v>
      </c>
      <c r="F81" s="38">
        <f t="shared" si="3"/>
        <v>0</v>
      </c>
    </row>
    <row r="82" spans="1:8" ht="17.25" hidden="1" customHeight="1">
      <c r="A82" s="53">
        <v>1003</v>
      </c>
      <c r="B82" s="54" t="s">
        <v>86</v>
      </c>
      <c r="C82" s="37">
        <v>0</v>
      </c>
      <c r="D82" s="37">
        <v>0</v>
      </c>
      <c r="E82" s="38" t="e">
        <f t="shared" si="4"/>
        <v>#DIV/0!</v>
      </c>
      <c r="F82" s="38">
        <f t="shared" si="3"/>
        <v>0</v>
      </c>
    </row>
    <row r="83" spans="1:8" ht="17.25" hidden="1" customHeight="1">
      <c r="A83" s="53">
        <v>1004</v>
      </c>
      <c r="B83" s="54" t="s">
        <v>87</v>
      </c>
      <c r="C83" s="37"/>
      <c r="D83" s="55"/>
      <c r="E83" s="38" t="e">
        <f t="shared" si="4"/>
        <v>#DIV/0!</v>
      </c>
      <c r="F83" s="38">
        <f t="shared" si="3"/>
        <v>0</v>
      </c>
    </row>
    <row r="84" spans="1:8" ht="17.25" hidden="1" customHeight="1">
      <c r="A84" s="35" t="s">
        <v>88</v>
      </c>
      <c r="B84" s="39" t="s">
        <v>89</v>
      </c>
      <c r="C84" s="37">
        <v>0</v>
      </c>
      <c r="D84" s="37">
        <v>0</v>
      </c>
      <c r="E84" s="38"/>
      <c r="F84" s="38">
        <f t="shared" si="3"/>
        <v>0</v>
      </c>
    </row>
    <row r="85" spans="1:8" ht="17.850000000000001" customHeight="1">
      <c r="A85" s="30" t="s">
        <v>90</v>
      </c>
      <c r="B85" s="31" t="s">
        <v>91</v>
      </c>
      <c r="C85" s="32">
        <f>C86+C87+C88+C89+C90</f>
        <v>5</v>
      </c>
      <c r="D85" s="32">
        <f>D86+D87+D88+D89+D90</f>
        <v>5</v>
      </c>
      <c r="E85" s="38">
        <f t="shared" si="4"/>
        <v>100</v>
      </c>
      <c r="F85" s="22">
        <f>F86+F87+F88+F89+F90</f>
        <v>0</v>
      </c>
    </row>
    <row r="86" spans="1:8" ht="17.25" customHeight="1">
      <c r="A86" s="35" t="s">
        <v>92</v>
      </c>
      <c r="B86" s="39" t="s">
        <v>93</v>
      </c>
      <c r="C86" s="37">
        <v>5</v>
      </c>
      <c r="D86" s="37">
        <v>5</v>
      </c>
      <c r="E86" s="38">
        <f t="shared" si="4"/>
        <v>100</v>
      </c>
      <c r="F86" s="38">
        <f>SUM(D86-C86)</f>
        <v>0</v>
      </c>
    </row>
    <row r="87" spans="1:8" ht="15.75" hidden="1" customHeight="1">
      <c r="A87" s="35" t="s">
        <v>94</v>
      </c>
      <c r="B87" s="39" t="s">
        <v>95</v>
      </c>
      <c r="C87" s="37"/>
      <c r="D87" s="37"/>
      <c r="E87" s="38" t="e">
        <f t="shared" si="4"/>
        <v>#DIV/0!</v>
      </c>
      <c r="F87" s="38">
        <f>SUM(D87-C87)</f>
        <v>0</v>
      </c>
    </row>
    <row r="88" spans="1:8" ht="15.75" hidden="1" customHeight="1">
      <c r="A88" s="35" t="s">
        <v>96</v>
      </c>
      <c r="B88" s="39" t="s">
        <v>97</v>
      </c>
      <c r="C88" s="37"/>
      <c r="D88" s="37"/>
      <c r="E88" s="38" t="e">
        <f t="shared" si="4"/>
        <v>#DIV/0!</v>
      </c>
      <c r="F88" s="38"/>
    </row>
    <row r="89" spans="1:8" ht="15.75" hidden="1" customHeight="1">
      <c r="A89" s="35" t="s">
        <v>98</v>
      </c>
      <c r="B89" s="39" t="s">
        <v>99</v>
      </c>
      <c r="C89" s="37"/>
      <c r="D89" s="37"/>
      <c r="E89" s="38" t="e">
        <f t="shared" si="4"/>
        <v>#DIV/0!</v>
      </c>
      <c r="F89" s="38"/>
    </row>
    <row r="90" spans="1:8" ht="15.75" hidden="1" customHeight="1">
      <c r="A90" s="35" t="s">
        <v>100</v>
      </c>
      <c r="B90" s="39" t="s">
        <v>101</v>
      </c>
      <c r="C90" s="37"/>
      <c r="D90" s="37"/>
      <c r="E90" s="38" t="e">
        <f t="shared" si="4"/>
        <v>#DIV/0!</v>
      </c>
      <c r="F90" s="38"/>
    </row>
    <row r="91" spans="1:8" s="6" customFormat="1" ht="15.75" hidden="1" customHeight="1">
      <c r="A91" s="52">
        <v>1400</v>
      </c>
      <c r="B91" s="56" t="s">
        <v>110</v>
      </c>
      <c r="C91" s="48">
        <f>C92+C93+C94</f>
        <v>0</v>
      </c>
      <c r="D91" s="48">
        <f>SUM(D92:D94)</f>
        <v>0</v>
      </c>
      <c r="E91" s="34" t="e">
        <f t="shared" si="4"/>
        <v>#DIV/0!</v>
      </c>
      <c r="F91" s="34">
        <f t="shared" si="3"/>
        <v>0</v>
      </c>
    </row>
    <row r="92" spans="1:8" ht="15.75" hidden="1" customHeight="1">
      <c r="A92" s="53">
        <v>1401</v>
      </c>
      <c r="B92" s="54" t="s">
        <v>111</v>
      </c>
      <c r="C92" s="49"/>
      <c r="D92" s="37"/>
      <c r="E92" s="38" t="e">
        <f t="shared" si="4"/>
        <v>#DIV/0!</v>
      </c>
      <c r="F92" s="38">
        <f t="shared" si="3"/>
        <v>0</v>
      </c>
    </row>
    <row r="93" spans="1:8" ht="18" hidden="1" customHeight="1">
      <c r="A93" s="53">
        <v>1402</v>
      </c>
      <c r="B93" s="54" t="s">
        <v>112</v>
      </c>
      <c r="C93" s="170"/>
      <c r="D93" s="171"/>
      <c r="E93" s="38" t="e">
        <f t="shared" si="4"/>
        <v>#DIV/0!</v>
      </c>
      <c r="F93" s="38">
        <f t="shared" si="3"/>
        <v>0</v>
      </c>
    </row>
    <row r="94" spans="1:8" ht="15.75" hidden="1" customHeight="1">
      <c r="A94" s="53">
        <v>1403</v>
      </c>
      <c r="B94" s="54" t="s">
        <v>113</v>
      </c>
      <c r="C94" s="49">
        <v>0</v>
      </c>
      <c r="D94" s="37">
        <v>0</v>
      </c>
      <c r="E94" s="38" t="e">
        <f t="shared" si="4"/>
        <v>#DIV/0!</v>
      </c>
      <c r="F94" s="38">
        <f t="shared" si="3"/>
        <v>0</v>
      </c>
    </row>
    <row r="95" spans="1:8" s="6" customFormat="1" ht="16.5" customHeight="1">
      <c r="A95" s="52"/>
      <c r="B95" s="57" t="s">
        <v>114</v>
      </c>
      <c r="C95" s="266">
        <f>C53+C61+C63+C69+C74+C78+C80+C85+C91</f>
        <v>12647.385039999999</v>
      </c>
      <c r="D95" s="246">
        <f>D53+D61+D63+D69+D74+D78+D85</f>
        <v>12613.36629</v>
      </c>
      <c r="E95" s="34">
        <f t="shared" si="4"/>
        <v>99.731021472878325</v>
      </c>
      <c r="F95" s="34">
        <f t="shared" si="3"/>
        <v>-34.018749999999272</v>
      </c>
      <c r="G95" s="239"/>
      <c r="H95" s="239"/>
    </row>
    <row r="96" spans="1:8" ht="20.25" customHeight="1">
      <c r="C96" s="124"/>
      <c r="D96" s="100"/>
    </row>
    <row r="97" spans="1:4" s="65" customFormat="1" ht="13.5" customHeight="1">
      <c r="A97" s="63" t="s">
        <v>115</v>
      </c>
      <c r="B97" s="63"/>
      <c r="C97" s="114"/>
      <c r="D97" s="64"/>
    </row>
    <row r="98" spans="1:4" s="65" customFormat="1" ht="12.75">
      <c r="A98" s="66" t="s">
        <v>116</v>
      </c>
      <c r="B98" s="66"/>
      <c r="C98" s="132" t="s">
        <v>117</v>
      </c>
      <c r="D98" s="132"/>
    </row>
    <row r="99" spans="1:4" ht="5.25" customHeight="1">
      <c r="C99" s="118"/>
    </row>
    <row r="141" hidden="1"/>
  </sheetData>
  <customSheetViews>
    <customSheetView guid="{61528DAC-5C4C-48F4-ADE2-8A724B05A086}" scale="70" showPageBreaks="1" hiddenRows="1" state="hidden" view="pageBreakPreview" topLeftCell="A19">
      <selection activeCell="C86" sqref="C86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5C539BE6-C8E0-453F-AB5E-9E58094195EA}" scale="70" showPageBreaks="1" hiddenRows="1" view="pageBreakPreview" topLeftCell="A13">
      <selection activeCell="E35" sqref="E35"/>
      <pageMargins left="0.70866141732283472" right="0.70866141732283472" top="0.74803149606299213" bottom="0.74803149606299213" header="0.31496062992125984" footer="0.31496062992125984"/>
      <pageSetup paperSize="9" scale="60" orientation="portrait" r:id="rId2"/>
    </customSheetView>
    <customSheetView guid="{42584DC0-1D41-4C93-9B38-C388E7B8DAC4}" scale="70" showPageBreaks="1" hiddenRows="1" view="pageBreakPreview" topLeftCell="A45">
      <selection activeCell="C95" sqref="C95:D95"/>
      <pageMargins left="0.70866141732283472" right="0.70866141732283472" top="0.74803149606299213" bottom="0.74803149606299213" header="0.31496062992125984" footer="0.31496062992125984"/>
      <pageSetup paperSize="9" scale="65" orientation="portrait" r:id="rId3"/>
    </customSheetView>
    <customSheetView guid="{A54C432C-6C68-4B53-A75C-446EB3A61B2B}" scale="70" showPageBreaks="1" hiddenRows="1" view="pageBreakPreview" topLeftCell="A41">
      <selection activeCell="D86" sqref="D86"/>
      <pageMargins left="0.70866141732283472" right="0.70866141732283472" top="0.74803149606299213" bottom="0.74803149606299213" header="0.31496062992125984" footer="0.31496062992125984"/>
      <pageSetup paperSize="9" scale="65" orientation="portrait" r:id="rId4"/>
    </customSheetView>
    <customSheetView guid="{1A52382B-3765-4E8C-903F-6B8919B7242E}" scale="70" showPageBreaks="1" printArea="1" hiddenRows="1" view="pageBreakPreview" topLeftCell="A18">
      <selection activeCell="D86" sqref="D86"/>
      <pageMargins left="0.7" right="0.7" top="0.75" bottom="0.75" header="0.3" footer="0.3"/>
      <pageSetup paperSize="9" scale="60" orientation="portrait" r:id="rId5"/>
    </customSheetView>
    <customSheetView guid="{B31C8DB7-3E78-4144-A6B5-8DE36DE63F0E}" hiddenRows="1" topLeftCell="A44">
      <selection activeCell="C61" sqref="C61"/>
      <pageMargins left="0.7" right="0.7" top="0.75" bottom="0.75" header="0.3" footer="0.3"/>
      <pageSetup paperSize="9" scale="60" orientation="portrait" r:id="rId6"/>
    </customSheetView>
    <customSheetView guid="{5BFCA170-DEAE-4D2C-98A0-1E68B427AC01}" showPageBreaks="1" hiddenRows="1" topLeftCell="A18">
      <selection activeCell="C43" sqref="C43"/>
      <pageMargins left="0.7" right="0.7" top="0.75" bottom="0.75" header="0.3" footer="0.3"/>
      <pageSetup paperSize="9" scale="60" orientation="portrait" r:id="rId7"/>
    </customSheetView>
    <customSheetView guid="{B30CE22D-C12F-4E12-8BB9-3AAE0A6991CC}" scale="70" showPageBreaks="1" hiddenRows="1" view="pageBreakPreview" topLeftCell="A8">
      <selection activeCell="A32" sqref="A32:XFD32"/>
      <pageMargins left="0.70866141732283472" right="0.70866141732283472" top="0.74803149606299213" bottom="0.74803149606299213" header="0.31496062992125984" footer="0.31496062992125984"/>
      <pageSetup paperSize="9" scale="60" orientation="portrait" r:id="rId8"/>
    </customSheetView>
    <customSheetView guid="{1718F1EE-9F48-4DBE-9531-3B70F9C4A5DD}" scale="70" showPageBreaks="1" hiddenRows="1" view="pageBreakPreview">
      <selection activeCell="D3" sqref="D3"/>
      <pageMargins left="0.7" right="0.7" top="0.75" bottom="0.75" header="0.3" footer="0.3"/>
      <pageSetup paperSize="9" scale="42" orientation="portrait" r:id="rId9"/>
    </customSheetView>
    <customSheetView guid="{3DCB9AAA-F09C-4EA6-B992-F93E466D374A}" hiddenRows="1" topLeftCell="A18">
      <selection activeCell="C43" sqref="C43"/>
      <pageMargins left="0.7" right="0.7" top="0.75" bottom="0.75" header="0.3" footer="0.3"/>
      <pageSetup paperSize="9" scale="60" orientation="portrait" r:id="rId10"/>
    </customSheetView>
    <customSheetView guid="{F85EE840-0C31-454A-8951-832C2E9E0600}" scale="70" showPageBreaks="1" hiddenRows="1" state="hidden" view="pageBreakPreview" topLeftCell="A19">
      <selection activeCell="C69" sqref="C69"/>
      <pageMargins left="0.70866141732283472" right="0.70866141732283472" top="0.74803149606299213" bottom="0.74803149606299213" header="0.31496062992125984" footer="0.31496062992125984"/>
      <pageSetup paperSize="9" scale="60" orientation="portrait" r:id="rId11"/>
    </customSheetView>
    <customSheetView guid="{F1E84C44-1ACD-474A-BDE0-C7088DB6C590}" scale="70" showPageBreaks="1" hiddenRows="1" state="hidden" view="pageBreakPreview" topLeftCell="A19">
      <selection activeCell="C86" sqref="C86"/>
      <pageMargins left="0.70866141732283472" right="0.70866141732283472" top="0.74803149606299213" bottom="0.74803149606299213" header="0.31496062992125984" footer="0.31496062992125984"/>
      <pageSetup paperSize="9" scale="60" orientation="portrait" r:id="rId12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3"/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4"/>
  <dimension ref="A1:H142"/>
  <sheetViews>
    <sheetView view="pageBreakPreview" topLeftCell="A38" zoomScale="70" zoomScaleNormal="100" zoomScaleSheetLayoutView="70" workbookViewId="0">
      <selection activeCell="D89" sqref="D89"/>
    </sheetView>
  </sheetViews>
  <sheetFormatPr defaultRowHeight="15.75"/>
  <cols>
    <col min="1" max="1" width="14.7109375" style="58" customWidth="1"/>
    <col min="2" max="2" width="57.5703125" style="59" customWidth="1"/>
    <col min="3" max="3" width="17.7109375" style="62" customWidth="1"/>
    <col min="4" max="4" width="15.7109375" style="62" customWidth="1"/>
    <col min="5" max="5" width="12.5703125" style="62" customWidth="1"/>
    <col min="6" max="6" width="9.85546875" style="62" customWidth="1"/>
    <col min="7" max="7" width="19.42578125" style="1" bestFit="1" customWidth="1"/>
    <col min="8" max="8" width="14.4257812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97" t="s">
        <v>417</v>
      </c>
      <c r="B1" s="597"/>
      <c r="C1" s="597"/>
      <c r="D1" s="597"/>
      <c r="E1" s="597"/>
      <c r="F1" s="597"/>
    </row>
    <row r="2" spans="1:6">
      <c r="A2" s="597"/>
      <c r="B2" s="597"/>
      <c r="C2" s="597"/>
      <c r="D2" s="597"/>
      <c r="E2" s="597"/>
      <c r="F2" s="597"/>
    </row>
    <row r="3" spans="1:6" ht="63">
      <c r="A3" s="2" t="s">
        <v>0</v>
      </c>
      <c r="B3" s="2" t="s">
        <v>1</v>
      </c>
      <c r="C3" s="72" t="s">
        <v>396</v>
      </c>
      <c r="D3" s="400" t="s">
        <v>411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C5+C12+C17+C7+C14</f>
        <v>1122.556</v>
      </c>
      <c r="D4" s="5">
        <f>D5+D12+D14+D17+D20+D7</f>
        <v>1205.0803900000001</v>
      </c>
      <c r="E4" s="5">
        <f>SUM(D4/C4*100)</f>
        <v>107.35147199783353</v>
      </c>
      <c r="F4" s="5">
        <f>SUM(D4-C4)</f>
        <v>82.524390000000039</v>
      </c>
    </row>
    <row r="5" spans="1:6" s="6" customFormat="1">
      <c r="A5" s="68">
        <v>1010000000</v>
      </c>
      <c r="B5" s="67" t="s">
        <v>5</v>
      </c>
      <c r="C5" s="5">
        <f>C6</f>
        <v>93</v>
      </c>
      <c r="D5" s="5">
        <f>D6</f>
        <v>109.58056999999999</v>
      </c>
      <c r="E5" s="5">
        <f t="shared" ref="E5:E51" si="0">SUM(D5/C5*100)</f>
        <v>117.82856989247313</v>
      </c>
      <c r="F5" s="5">
        <f t="shared" ref="F5:F51" si="1">SUM(D5-C5)</f>
        <v>16.580569999999994</v>
      </c>
    </row>
    <row r="6" spans="1:6">
      <c r="A6" s="7">
        <v>1010200001</v>
      </c>
      <c r="B6" s="8" t="s">
        <v>221</v>
      </c>
      <c r="C6" s="9">
        <v>93</v>
      </c>
      <c r="D6" s="10">
        <v>109.58056999999999</v>
      </c>
      <c r="E6" s="9">
        <f t="shared" ref="E6:E11" si="2">SUM(D6/C6*100)</f>
        <v>117.82856989247313</v>
      </c>
      <c r="F6" s="9">
        <f t="shared" si="1"/>
        <v>16.580569999999994</v>
      </c>
    </row>
    <row r="7" spans="1:6" ht="31.5">
      <c r="A7" s="3">
        <v>1030000000</v>
      </c>
      <c r="B7" s="13" t="s">
        <v>260</v>
      </c>
      <c r="C7" s="5">
        <f>C8+C10+C9</f>
        <v>528.86</v>
      </c>
      <c r="D7" s="224">
        <f>D8+D10+D9+D11</f>
        <v>483.37358000000006</v>
      </c>
      <c r="E7" s="9">
        <f t="shared" si="2"/>
        <v>91.399156676625211</v>
      </c>
      <c r="F7" s="9">
        <f t="shared" si="1"/>
        <v>-45.486419999999953</v>
      </c>
    </row>
    <row r="8" spans="1:6">
      <c r="A8" s="7">
        <v>1030223001</v>
      </c>
      <c r="B8" s="8" t="s">
        <v>262</v>
      </c>
      <c r="C8" s="9">
        <v>272.505</v>
      </c>
      <c r="D8" s="10">
        <v>242.31856999999999</v>
      </c>
      <c r="E8" s="9">
        <f t="shared" si="2"/>
        <v>88.922614263958451</v>
      </c>
      <c r="F8" s="9">
        <f t="shared" si="1"/>
        <v>-30.186430000000001</v>
      </c>
    </row>
    <row r="9" spans="1:6">
      <c r="A9" s="7">
        <v>1030224001</v>
      </c>
      <c r="B9" s="8" t="s">
        <v>268</v>
      </c>
      <c r="C9" s="9">
        <v>1.635</v>
      </c>
      <c r="D9" s="10">
        <v>1.3088900000000001</v>
      </c>
      <c r="E9" s="9">
        <f t="shared" si="2"/>
        <v>80.05443425076453</v>
      </c>
      <c r="F9" s="9">
        <f t="shared" si="1"/>
        <v>-0.3261099999999999</v>
      </c>
    </row>
    <row r="10" spans="1:6">
      <c r="A10" s="7">
        <v>1030225001</v>
      </c>
      <c r="B10" s="8" t="s">
        <v>261</v>
      </c>
      <c r="C10" s="9">
        <v>254.72</v>
      </c>
      <c r="D10" s="10">
        <v>267.5471</v>
      </c>
      <c r="E10" s="9">
        <f t="shared" si="2"/>
        <v>105.03576476130654</v>
      </c>
      <c r="F10" s="9">
        <f t="shared" si="1"/>
        <v>12.827100000000002</v>
      </c>
    </row>
    <row r="11" spans="1:6">
      <c r="A11" s="7">
        <v>1030226001</v>
      </c>
      <c r="B11" s="8" t="s">
        <v>270</v>
      </c>
      <c r="C11" s="9">
        <v>0</v>
      </c>
      <c r="D11" s="10">
        <v>-27.800979999999999</v>
      </c>
      <c r="E11" s="9" t="e">
        <f t="shared" si="2"/>
        <v>#DIV/0!</v>
      </c>
      <c r="F11" s="9">
        <f t="shared" si="1"/>
        <v>-27.800979999999999</v>
      </c>
    </row>
    <row r="12" spans="1:6" s="6" customFormat="1">
      <c r="A12" s="68">
        <v>1050000000</v>
      </c>
      <c r="B12" s="67" t="s">
        <v>6</v>
      </c>
      <c r="C12" s="5">
        <f>SUM(C13:C13)</f>
        <v>40</v>
      </c>
      <c r="D12" s="5">
        <f>SUM(D13:D13)</f>
        <v>143.49297999999999</v>
      </c>
      <c r="E12" s="5">
        <f t="shared" si="0"/>
        <v>358.73244999999997</v>
      </c>
      <c r="F12" s="5">
        <f t="shared" si="1"/>
        <v>103.49297999999999</v>
      </c>
    </row>
    <row r="13" spans="1:6" ht="15.75" customHeight="1">
      <c r="A13" s="7">
        <v>1050300000</v>
      </c>
      <c r="B13" s="11" t="s">
        <v>222</v>
      </c>
      <c r="C13" s="12">
        <v>40</v>
      </c>
      <c r="D13" s="10">
        <v>143.49297999999999</v>
      </c>
      <c r="E13" s="9">
        <f t="shared" si="0"/>
        <v>358.73244999999997</v>
      </c>
      <c r="F13" s="9">
        <f t="shared" si="1"/>
        <v>103.49297999999999</v>
      </c>
    </row>
    <row r="14" spans="1:6" s="6" customFormat="1" ht="15.75" customHeight="1">
      <c r="A14" s="68">
        <v>1060000000</v>
      </c>
      <c r="B14" s="67" t="s">
        <v>130</v>
      </c>
      <c r="C14" s="5">
        <f>C15+C16</f>
        <v>455.69600000000003</v>
      </c>
      <c r="D14" s="5">
        <f>D15+D16</f>
        <v>466.52960999999999</v>
      </c>
      <c r="E14" s="9">
        <f t="shared" si="0"/>
        <v>102.37737658438959</v>
      </c>
      <c r="F14" s="9">
        <f t="shared" si="1"/>
        <v>10.833609999999965</v>
      </c>
    </row>
    <row r="15" spans="1:6" s="6" customFormat="1" ht="15.75" customHeight="1">
      <c r="A15" s="7">
        <v>1060100000</v>
      </c>
      <c r="B15" s="11" t="s">
        <v>8</v>
      </c>
      <c r="C15" s="185">
        <v>96</v>
      </c>
      <c r="D15" s="10">
        <v>117.6803</v>
      </c>
      <c r="E15" s="9">
        <f>SUM(D15/C15*100)</f>
        <v>122.58364583333335</v>
      </c>
      <c r="F15" s="9">
        <f>SUM(D15-C14)</f>
        <v>-338.01570000000004</v>
      </c>
    </row>
    <row r="16" spans="1:6" ht="15.75" customHeight="1">
      <c r="A16" s="7">
        <v>1060600000</v>
      </c>
      <c r="B16" s="11" t="s">
        <v>7</v>
      </c>
      <c r="C16" s="9">
        <v>359.69600000000003</v>
      </c>
      <c r="D16" s="10">
        <v>348.84931</v>
      </c>
      <c r="E16" s="9">
        <f t="shared" si="0"/>
        <v>96.984484119923479</v>
      </c>
      <c r="F16" s="9">
        <f t="shared" si="1"/>
        <v>-10.846690000000024</v>
      </c>
    </row>
    <row r="17" spans="1:6" s="6" customFormat="1">
      <c r="A17" s="3">
        <v>1080000000</v>
      </c>
      <c r="B17" s="4" t="s">
        <v>10</v>
      </c>
      <c r="C17" s="5">
        <f>C18</f>
        <v>5</v>
      </c>
      <c r="D17" s="5">
        <f>D18</f>
        <v>2.1</v>
      </c>
      <c r="E17" s="5">
        <f t="shared" si="0"/>
        <v>42.000000000000007</v>
      </c>
      <c r="F17" s="5">
        <f t="shared" si="1"/>
        <v>-2.9</v>
      </c>
    </row>
    <row r="18" spans="1:6" ht="18.75" customHeight="1">
      <c r="A18" s="7">
        <v>1080400001</v>
      </c>
      <c r="B18" s="8" t="s">
        <v>220</v>
      </c>
      <c r="C18" s="9">
        <v>5</v>
      </c>
      <c r="D18" s="10">
        <v>2.1</v>
      </c>
      <c r="E18" s="9">
        <f t="shared" si="0"/>
        <v>42.000000000000007</v>
      </c>
      <c r="F18" s="9">
        <f t="shared" si="1"/>
        <v>-2.9</v>
      </c>
    </row>
    <row r="19" spans="1:6" ht="15.7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19.5" customHeight="1">
      <c r="A20" s="68">
        <v>1090000000</v>
      </c>
      <c r="B20" s="69" t="s">
        <v>223</v>
      </c>
      <c r="C20" s="5">
        <f>C21+C22+C23+C24</f>
        <v>0</v>
      </c>
      <c r="D20" s="5">
        <f>D22</f>
        <v>3.65E-3</v>
      </c>
      <c r="E20" s="5" t="e">
        <f t="shared" si="0"/>
        <v>#DIV/0!</v>
      </c>
      <c r="F20" s="5">
        <f t="shared" si="1"/>
        <v>3.65E-3</v>
      </c>
    </row>
    <row r="21" spans="1:6" s="15" customFormat="1" ht="18" hidden="1" customHeight="1">
      <c r="A21" s="7">
        <v>1090100000</v>
      </c>
      <c r="B21" s="8" t="s">
        <v>119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7.25" customHeight="1">
      <c r="A22" s="7">
        <v>1090400000</v>
      </c>
      <c r="B22" s="8" t="s">
        <v>225</v>
      </c>
      <c r="C22" s="9">
        <v>0</v>
      </c>
      <c r="D22" s="10">
        <v>3.65E-3</v>
      </c>
      <c r="E22" s="9" t="e">
        <f t="shared" si="0"/>
        <v>#DIV/0!</v>
      </c>
      <c r="F22" s="9">
        <f t="shared" si="1"/>
        <v>3.65E-3</v>
      </c>
    </row>
    <row r="23" spans="1:6" s="15" customFormat="1" ht="0.75" customHeight="1">
      <c r="A23" s="7">
        <v>1090600000</v>
      </c>
      <c r="B23" s="8" t="s">
        <v>121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5.75" hidden="1" customHeight="1">
      <c r="A24" s="7">
        <v>1090700000</v>
      </c>
      <c r="B24" s="8" t="s">
        <v>122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.75" customHeight="1">
      <c r="A25" s="3"/>
      <c r="B25" s="4" t="s">
        <v>12</v>
      </c>
      <c r="C25" s="5">
        <f>C26+C29+C31+C37+C34</f>
        <v>258.38988000000001</v>
      </c>
      <c r="D25" s="5">
        <f>D26+D29+D31+D37-D34</f>
        <v>406.41803000000004</v>
      </c>
      <c r="E25" s="5">
        <f t="shared" si="0"/>
        <v>157.28867941732085</v>
      </c>
      <c r="F25" s="5">
        <f t="shared" si="1"/>
        <v>148.02815000000004</v>
      </c>
    </row>
    <row r="26" spans="1:6" s="6" customFormat="1" ht="15.75" customHeight="1">
      <c r="A26" s="68">
        <v>1110000000</v>
      </c>
      <c r="B26" s="69" t="s">
        <v>123</v>
      </c>
      <c r="C26" s="5">
        <f>C27+C28</f>
        <v>86.14</v>
      </c>
      <c r="D26" s="5">
        <f>D27+D28</f>
        <v>86.699160000000006</v>
      </c>
      <c r="E26" s="5">
        <f t="shared" si="0"/>
        <v>100.6491293243557</v>
      </c>
      <c r="F26" s="5">
        <f t="shared" si="1"/>
        <v>0.55916000000000565</v>
      </c>
    </row>
    <row r="27" spans="1:6" ht="15.75" customHeight="1">
      <c r="A27" s="16">
        <v>1110502510</v>
      </c>
      <c r="B27" s="17" t="s">
        <v>218</v>
      </c>
      <c r="C27" s="12">
        <v>86.14</v>
      </c>
      <c r="D27" s="10">
        <v>86.699160000000006</v>
      </c>
      <c r="E27" s="9">
        <f t="shared" si="0"/>
        <v>100.6491293243557</v>
      </c>
      <c r="F27" s="9">
        <f t="shared" si="1"/>
        <v>0.55916000000000565</v>
      </c>
    </row>
    <row r="28" spans="1:6" ht="17.25" customHeight="1">
      <c r="A28" s="7">
        <v>1110503505</v>
      </c>
      <c r="B28" s="11" t="s">
        <v>217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33.75" customHeight="1">
      <c r="A29" s="68">
        <v>1130000000</v>
      </c>
      <c r="B29" s="69" t="s">
        <v>125</v>
      </c>
      <c r="C29" s="5">
        <f>C30</f>
        <v>50</v>
      </c>
      <c r="D29" s="5">
        <f>D30</f>
        <v>58.907350000000001</v>
      </c>
      <c r="E29" s="5">
        <f t="shared" si="0"/>
        <v>117.8147</v>
      </c>
      <c r="F29" s="5">
        <f t="shared" si="1"/>
        <v>8.907350000000001</v>
      </c>
    </row>
    <row r="30" spans="1:6" ht="17.25" customHeight="1">
      <c r="A30" s="7">
        <v>1130206005</v>
      </c>
      <c r="B30" s="8" t="s">
        <v>216</v>
      </c>
      <c r="C30" s="9">
        <v>50</v>
      </c>
      <c r="D30" s="10">
        <v>58.907350000000001</v>
      </c>
      <c r="E30" s="9">
        <f t="shared" si="0"/>
        <v>117.8147</v>
      </c>
      <c r="F30" s="9">
        <f t="shared" si="1"/>
        <v>8.907350000000001</v>
      </c>
    </row>
    <row r="31" spans="1:6" ht="32.25" customHeight="1">
      <c r="A31" s="70">
        <v>1140000000</v>
      </c>
      <c r="B31" s="71" t="s">
        <v>126</v>
      </c>
      <c r="C31" s="5">
        <f>C32+C33</f>
        <v>0</v>
      </c>
      <c r="D31" s="5">
        <f>D32+D33</f>
        <v>78.477000000000004</v>
      </c>
      <c r="E31" s="5" t="e">
        <f t="shared" si="0"/>
        <v>#DIV/0!</v>
      </c>
      <c r="F31" s="5">
        <f t="shared" si="1"/>
        <v>78.477000000000004</v>
      </c>
    </row>
    <row r="32" spans="1:6" ht="25.5" customHeight="1">
      <c r="A32" s="16">
        <v>1140200000</v>
      </c>
      <c r="B32" s="18" t="s">
        <v>214</v>
      </c>
      <c r="C32" s="9">
        <v>0</v>
      </c>
      <c r="D32" s="10">
        <v>78.477000000000004</v>
      </c>
      <c r="E32" s="9" t="e">
        <f t="shared" si="0"/>
        <v>#DIV/0!</v>
      </c>
      <c r="F32" s="9">
        <f t="shared" si="1"/>
        <v>78.477000000000004</v>
      </c>
    </row>
    <row r="33" spans="1:7" ht="30.75" customHeight="1">
      <c r="A33" s="7">
        <v>1140600000</v>
      </c>
      <c r="B33" s="8" t="s">
        <v>215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32.25" customHeight="1">
      <c r="A34" s="3">
        <v>1160000000</v>
      </c>
      <c r="B34" s="13" t="s">
        <v>237</v>
      </c>
      <c r="C34" s="14">
        <f>C35</f>
        <v>0</v>
      </c>
      <c r="D34" s="14">
        <f>D35+D36</f>
        <v>0</v>
      </c>
      <c r="E34" s="14">
        <f>E35</f>
        <v>149.14903801950561</v>
      </c>
      <c r="F34" s="14">
        <f>F35</f>
        <v>60.084639999999993</v>
      </c>
    </row>
    <row r="35" spans="1:7" ht="29.25" customHeight="1">
      <c r="A35" s="7">
        <v>1163305010</v>
      </c>
      <c r="B35" s="8" t="s">
        <v>252</v>
      </c>
      <c r="C35" s="9">
        <v>0</v>
      </c>
      <c r="D35" s="10">
        <v>0</v>
      </c>
      <c r="E35" s="10">
        <f>E37</f>
        <v>149.14903801950561</v>
      </c>
      <c r="F35" s="10">
        <f>F37</f>
        <v>60.084639999999993</v>
      </c>
    </row>
    <row r="36" spans="1:7" ht="33" customHeight="1">
      <c r="A36" s="7">
        <v>1169005010</v>
      </c>
      <c r="B36" s="8" t="s">
        <v>318</v>
      </c>
      <c r="C36" s="9">
        <v>0</v>
      </c>
      <c r="D36" s="10">
        <v>0</v>
      </c>
      <c r="E36" s="10" t="e">
        <f>E38</f>
        <v>#DIV/0!</v>
      </c>
      <c r="F36" s="10">
        <f>F38</f>
        <v>0</v>
      </c>
    </row>
    <row r="37" spans="1:7">
      <c r="A37" s="3">
        <v>1170000000</v>
      </c>
      <c r="B37" s="13" t="s">
        <v>129</v>
      </c>
      <c r="C37" s="5">
        <f>C38+C39</f>
        <v>122.24988</v>
      </c>
      <c r="D37" s="5">
        <f>D38+D39</f>
        <v>182.33452</v>
      </c>
      <c r="E37" s="9">
        <f t="shared" si="0"/>
        <v>149.14903801950561</v>
      </c>
      <c r="F37" s="5">
        <f t="shared" si="1"/>
        <v>60.084639999999993</v>
      </c>
    </row>
    <row r="38" spans="1:7">
      <c r="A38" s="7">
        <v>1170105005</v>
      </c>
      <c r="B38" s="8" t="s">
        <v>15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>
      <c r="A39" s="7">
        <v>1171503010</v>
      </c>
      <c r="B39" s="11" t="s">
        <v>408</v>
      </c>
      <c r="C39" s="9">
        <v>122.24988</v>
      </c>
      <c r="D39" s="10">
        <v>182.33452</v>
      </c>
      <c r="E39" s="9">
        <f t="shared" si="0"/>
        <v>149.14903801950561</v>
      </c>
      <c r="F39" s="9">
        <f t="shared" si="1"/>
        <v>60.084639999999993</v>
      </c>
    </row>
    <row r="40" spans="1:7" s="6" customFormat="1" ht="17.25" customHeight="1">
      <c r="A40" s="3">
        <v>1000000000</v>
      </c>
      <c r="B40" s="4" t="s">
        <v>16</v>
      </c>
      <c r="C40" s="125">
        <f>SUM(C4,C25)</f>
        <v>1380.94588</v>
      </c>
      <c r="D40" s="125">
        <f>D4+D25</f>
        <v>1611.4984200000001</v>
      </c>
      <c r="E40" s="5">
        <f t="shared" si="0"/>
        <v>116.69526252542208</v>
      </c>
      <c r="F40" s="5">
        <f t="shared" si="1"/>
        <v>230.55254000000014</v>
      </c>
    </row>
    <row r="41" spans="1:7" s="6" customFormat="1">
      <c r="A41" s="3">
        <v>2000000000</v>
      </c>
      <c r="B41" s="4" t="s">
        <v>17</v>
      </c>
      <c r="C41" s="5">
        <f>C42+C44+C45+C46+C47+C48+C43+C50</f>
        <v>6927.40247</v>
      </c>
      <c r="D41" s="247">
        <f>D42+D44+D45+D46+D47+D48+D43+D50</f>
        <v>6867.0774700000002</v>
      </c>
      <c r="E41" s="5">
        <f t="shared" si="0"/>
        <v>99.129182976429547</v>
      </c>
      <c r="F41" s="5">
        <f t="shared" si="1"/>
        <v>-60.324999999999818</v>
      </c>
      <c r="G41" s="19"/>
    </row>
    <row r="42" spans="1:7" ht="13.5" customHeight="1">
      <c r="A42" s="16">
        <v>2021000000</v>
      </c>
      <c r="B42" s="17" t="s">
        <v>18</v>
      </c>
      <c r="C42" s="12">
        <v>3395.5</v>
      </c>
      <c r="D42" s="12">
        <v>3395.5</v>
      </c>
      <c r="E42" s="9">
        <f t="shared" si="0"/>
        <v>100</v>
      </c>
      <c r="F42" s="9">
        <f t="shared" si="1"/>
        <v>0</v>
      </c>
    </row>
    <row r="43" spans="1:7" ht="17.25" hidden="1" customHeight="1">
      <c r="A43" s="16">
        <v>2021500200</v>
      </c>
      <c r="B43" s="17" t="s">
        <v>224</v>
      </c>
      <c r="C43" s="12">
        <v>0</v>
      </c>
      <c r="D43" s="20">
        <v>0</v>
      </c>
      <c r="E43" s="9" t="e">
        <f t="shared" si="0"/>
        <v>#DIV/0!</v>
      </c>
      <c r="F43" s="9">
        <f t="shared" si="1"/>
        <v>0</v>
      </c>
    </row>
    <row r="44" spans="1:7">
      <c r="A44" s="16">
        <v>2022000000</v>
      </c>
      <c r="B44" s="17" t="s">
        <v>19</v>
      </c>
      <c r="C44" s="12">
        <v>2915.1730699999998</v>
      </c>
      <c r="D44" s="10">
        <v>2915.1730699999998</v>
      </c>
      <c r="E44" s="9">
        <f>SUM(D44/C44*100)</f>
        <v>100</v>
      </c>
      <c r="F44" s="9">
        <f t="shared" si="1"/>
        <v>0</v>
      </c>
    </row>
    <row r="45" spans="1:7" ht="17.25" customHeight="1">
      <c r="A45" s="16">
        <v>2023000000</v>
      </c>
      <c r="B45" s="17" t="s">
        <v>20</v>
      </c>
      <c r="C45" s="12">
        <v>110.81102</v>
      </c>
      <c r="D45" s="180">
        <v>110.81102</v>
      </c>
      <c r="E45" s="9">
        <f t="shared" si="0"/>
        <v>100</v>
      </c>
      <c r="F45" s="9">
        <f t="shared" si="1"/>
        <v>0</v>
      </c>
    </row>
    <row r="46" spans="1:7" ht="21.75" customHeight="1">
      <c r="A46" s="16">
        <v>2024000000</v>
      </c>
      <c r="B46" s="17" t="s">
        <v>21</v>
      </c>
      <c r="C46" s="12">
        <v>505.91838000000001</v>
      </c>
      <c r="D46" s="181">
        <v>445.59338000000002</v>
      </c>
      <c r="E46" s="9">
        <f t="shared" si="0"/>
        <v>88.076139870624985</v>
      </c>
      <c r="F46" s="9">
        <f t="shared" si="1"/>
        <v>-60.324999999999989</v>
      </c>
    </row>
    <row r="47" spans="1:7" ht="32.25" hidden="1" customHeight="1">
      <c r="A47" s="16">
        <v>2020900000</v>
      </c>
      <c r="B47" s="18" t="s">
        <v>22</v>
      </c>
      <c r="C47" s="12"/>
      <c r="D47" s="181"/>
      <c r="E47" s="9" t="e">
        <f t="shared" si="0"/>
        <v>#DIV/0!</v>
      </c>
      <c r="F47" s="9">
        <f t="shared" si="1"/>
        <v>0</v>
      </c>
    </row>
    <row r="48" spans="1:7" ht="29.25" hidden="1" customHeight="1">
      <c r="A48" s="7">
        <v>2190500005</v>
      </c>
      <c r="B48" s="11" t="s">
        <v>23</v>
      </c>
      <c r="C48" s="14"/>
      <c r="D48" s="14"/>
      <c r="E48" s="5"/>
      <c r="F48" s="5">
        <f>SUM(D48-C48)</f>
        <v>0</v>
      </c>
    </row>
    <row r="49" spans="1:8" s="6" customFormat="1" ht="0.75" hidden="1" customHeight="1">
      <c r="A49" s="3">
        <v>3000000000</v>
      </c>
      <c r="B49" s="13" t="s">
        <v>24</v>
      </c>
      <c r="C49" s="184">
        <v>0</v>
      </c>
      <c r="D49" s="14">
        <v>0</v>
      </c>
      <c r="E49" s="5" t="e">
        <f t="shared" si="0"/>
        <v>#DIV/0!</v>
      </c>
      <c r="F49" s="5">
        <f t="shared" si="1"/>
        <v>0</v>
      </c>
    </row>
    <row r="50" spans="1:8" s="6" customFormat="1" ht="34.5" customHeight="1">
      <c r="A50" s="7">
        <v>2070500010</v>
      </c>
      <c r="B50" s="8" t="s">
        <v>327</v>
      </c>
      <c r="C50" s="12"/>
      <c r="D50" s="10"/>
      <c r="E50" s="9" t="e">
        <f t="shared" si="0"/>
        <v>#DIV/0!</v>
      </c>
      <c r="F50" s="9">
        <f t="shared" si="1"/>
        <v>0</v>
      </c>
    </row>
    <row r="51" spans="1:8" s="6" customFormat="1" ht="19.5" customHeight="1">
      <c r="A51" s="3"/>
      <c r="B51" s="4" t="s">
        <v>25</v>
      </c>
      <c r="C51" s="240">
        <f>C40+C41</f>
        <v>8308.3483500000002</v>
      </c>
      <c r="D51" s="241">
        <f>D40+D41</f>
        <v>8478.5758900000001</v>
      </c>
      <c r="E51" s="92">
        <f t="shared" si="0"/>
        <v>102.04887340815458</v>
      </c>
      <c r="F51" s="92">
        <f t="shared" si="1"/>
        <v>170.22753999999986</v>
      </c>
      <c r="G51" s="193"/>
      <c r="H51" s="193"/>
    </row>
    <row r="52" spans="1:8" s="6" customFormat="1">
      <c r="A52" s="3"/>
      <c r="B52" s="21" t="s">
        <v>300</v>
      </c>
      <c r="C52" s="92">
        <f>C51-C98</f>
        <v>-328.18882000000121</v>
      </c>
      <c r="D52" s="92">
        <f>D51-D98</f>
        <v>134.52896999999939</v>
      </c>
      <c r="E52" s="22"/>
      <c r="F52" s="22"/>
    </row>
    <row r="53" spans="1:8">
      <c r="A53" s="23"/>
      <c r="B53" s="24"/>
      <c r="C53" s="179"/>
      <c r="D53" s="179"/>
      <c r="E53" s="26"/>
      <c r="F53" s="27"/>
    </row>
    <row r="54" spans="1:8" ht="46.5" customHeight="1">
      <c r="A54" s="28" t="s">
        <v>0</v>
      </c>
      <c r="B54" s="28" t="s">
        <v>26</v>
      </c>
      <c r="C54" s="72" t="s">
        <v>396</v>
      </c>
      <c r="D54" s="400" t="s">
        <v>411</v>
      </c>
      <c r="E54" s="72" t="s">
        <v>2</v>
      </c>
      <c r="F54" s="73" t="s">
        <v>3</v>
      </c>
    </row>
    <row r="55" spans="1:8">
      <c r="A55" s="29">
        <v>1</v>
      </c>
      <c r="B55" s="28">
        <v>2</v>
      </c>
      <c r="C55" s="86">
        <v>3</v>
      </c>
      <c r="D55" s="86">
        <v>4</v>
      </c>
      <c r="E55" s="86">
        <v>5</v>
      </c>
      <c r="F55" s="86">
        <v>6</v>
      </c>
    </row>
    <row r="56" spans="1:8" s="6" customFormat="1" ht="29.25" customHeight="1">
      <c r="A56" s="30" t="s">
        <v>27</v>
      </c>
      <c r="B56" s="31" t="s">
        <v>28</v>
      </c>
      <c r="C56" s="176">
        <f>C57+C58+C59+C60+C61+C63+C62</f>
        <v>1722.4080000000001</v>
      </c>
      <c r="D56" s="33">
        <f>D57+D58+D59+D60+D61+D63+D62</f>
        <v>1590.3137200000001</v>
      </c>
      <c r="E56" s="34">
        <f>SUM(D56/C56*100)</f>
        <v>92.330836828440184</v>
      </c>
      <c r="F56" s="34">
        <f>SUM(D56-C56)</f>
        <v>-132.09428000000003</v>
      </c>
    </row>
    <row r="57" spans="1:8" s="6" customFormat="1" ht="31.5" hidden="1">
      <c r="A57" s="35" t="s">
        <v>29</v>
      </c>
      <c r="B57" s="36" t="s">
        <v>30</v>
      </c>
      <c r="C57" s="37"/>
      <c r="D57" s="133"/>
      <c r="E57" s="38"/>
      <c r="F57" s="38"/>
    </row>
    <row r="58" spans="1:8" ht="18.75" customHeight="1">
      <c r="A58" s="35" t="s">
        <v>31</v>
      </c>
      <c r="B58" s="39" t="s">
        <v>32</v>
      </c>
      <c r="C58" s="37">
        <v>1703.48</v>
      </c>
      <c r="D58" s="37">
        <v>1581.38572</v>
      </c>
      <c r="E58" s="38">
        <f t="shared" ref="E58:E98" si="3">SUM(D58/C58*100)</f>
        <v>92.832655505201117</v>
      </c>
      <c r="F58" s="38">
        <f t="shared" ref="F58:F98" si="4">SUM(D58-C58)</f>
        <v>-122.09428000000003</v>
      </c>
    </row>
    <row r="59" spans="1:8" ht="16.5" hidden="1" customHeight="1">
      <c r="A59" s="35" t="s">
        <v>33</v>
      </c>
      <c r="B59" s="39" t="s">
        <v>34</v>
      </c>
      <c r="C59" s="37"/>
      <c r="D59" s="37"/>
      <c r="E59" s="38"/>
      <c r="F59" s="38">
        <f t="shared" si="4"/>
        <v>0</v>
      </c>
    </row>
    <row r="60" spans="1:8" ht="31.5" hidden="1" customHeight="1">
      <c r="A60" s="35" t="s">
        <v>35</v>
      </c>
      <c r="B60" s="39" t="s">
        <v>36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8" ht="17.25" customHeight="1">
      <c r="A61" s="35" t="s">
        <v>37</v>
      </c>
      <c r="B61" s="39" t="s">
        <v>38</v>
      </c>
      <c r="C61" s="37"/>
      <c r="D61" s="37">
        <v>0</v>
      </c>
      <c r="E61" s="38" t="e">
        <f t="shared" si="3"/>
        <v>#DIV/0!</v>
      </c>
      <c r="F61" s="38">
        <f t="shared" si="4"/>
        <v>0</v>
      </c>
    </row>
    <row r="62" spans="1:8" ht="15.75" customHeight="1">
      <c r="A62" s="35" t="s">
        <v>39</v>
      </c>
      <c r="B62" s="39" t="s">
        <v>40</v>
      </c>
      <c r="C62" s="40">
        <v>10</v>
      </c>
      <c r="D62" s="40">
        <v>0</v>
      </c>
      <c r="E62" s="38">
        <f t="shared" si="3"/>
        <v>0</v>
      </c>
      <c r="F62" s="38">
        <f t="shared" si="4"/>
        <v>-10</v>
      </c>
    </row>
    <row r="63" spans="1:8" ht="18" customHeight="1">
      <c r="A63" s="35" t="s">
        <v>41</v>
      </c>
      <c r="B63" s="39" t="s">
        <v>42</v>
      </c>
      <c r="C63" s="37">
        <v>8.9280000000000008</v>
      </c>
      <c r="D63" s="37">
        <v>8.9280000000000008</v>
      </c>
      <c r="E63" s="38">
        <f t="shared" si="3"/>
        <v>100</v>
      </c>
      <c r="F63" s="38">
        <f t="shared" si="4"/>
        <v>0</v>
      </c>
    </row>
    <row r="64" spans="1:8" s="6" customFormat="1">
      <c r="A64" s="41" t="s">
        <v>43</v>
      </c>
      <c r="B64" s="42" t="s">
        <v>44</v>
      </c>
      <c r="C64" s="32">
        <f>C65</f>
        <v>110.81102</v>
      </c>
      <c r="D64" s="32">
        <f>D65</f>
        <v>110.81102</v>
      </c>
      <c r="E64" s="34">
        <f t="shared" si="3"/>
        <v>100</v>
      </c>
      <c r="F64" s="34">
        <f t="shared" si="4"/>
        <v>0</v>
      </c>
    </row>
    <row r="65" spans="1:7">
      <c r="A65" s="43" t="s">
        <v>45</v>
      </c>
      <c r="B65" s="44" t="s">
        <v>46</v>
      </c>
      <c r="C65" s="37">
        <v>110.81102</v>
      </c>
      <c r="D65" s="37">
        <v>110.81102</v>
      </c>
      <c r="E65" s="38">
        <f t="shared" si="3"/>
        <v>100</v>
      </c>
      <c r="F65" s="38">
        <f t="shared" si="4"/>
        <v>0</v>
      </c>
    </row>
    <row r="66" spans="1:7" s="6" customFormat="1" ht="18.75" customHeight="1">
      <c r="A66" s="30" t="s">
        <v>47</v>
      </c>
      <c r="B66" s="31" t="s">
        <v>48</v>
      </c>
      <c r="C66" s="32">
        <f>C69+C70+C71</f>
        <v>10.832000000000001</v>
      </c>
      <c r="D66" s="32">
        <f>SUM(D69+D70+D71)</f>
        <v>10.431339999999999</v>
      </c>
      <c r="E66" s="34">
        <f t="shared" si="3"/>
        <v>96.301144756277679</v>
      </c>
      <c r="F66" s="34">
        <f t="shared" si="4"/>
        <v>-0.40066000000000201</v>
      </c>
    </row>
    <row r="67" spans="1:7" hidden="1">
      <c r="A67" s="35" t="s">
        <v>49</v>
      </c>
      <c r="B67" s="39" t="s">
        <v>50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51</v>
      </c>
      <c r="B68" s="39" t="s">
        <v>52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6.5" customHeight="1">
      <c r="A69" s="46" t="s">
        <v>53</v>
      </c>
      <c r="B69" s="47" t="s">
        <v>54</v>
      </c>
      <c r="C69" s="96">
        <v>2.8319999999999999</v>
      </c>
      <c r="D69" s="37">
        <v>2.83134</v>
      </c>
      <c r="E69" s="38">
        <f t="shared" si="3"/>
        <v>99.976694915254242</v>
      </c>
      <c r="F69" s="38">
        <f t="shared" si="4"/>
        <v>-6.599999999998829E-4</v>
      </c>
    </row>
    <row r="70" spans="1:7" ht="15.75" customHeight="1">
      <c r="A70" s="46" t="s">
        <v>211</v>
      </c>
      <c r="B70" s="47" t="s">
        <v>212</v>
      </c>
      <c r="C70" s="37">
        <v>6</v>
      </c>
      <c r="D70" s="37">
        <v>5.6</v>
      </c>
      <c r="E70" s="38">
        <f t="shared" si="3"/>
        <v>93.333333333333329</v>
      </c>
      <c r="F70" s="38">
        <f t="shared" si="4"/>
        <v>-0.40000000000000036</v>
      </c>
    </row>
    <row r="71" spans="1:7" ht="15.75" customHeight="1">
      <c r="A71" s="46" t="s">
        <v>332</v>
      </c>
      <c r="B71" s="47" t="s">
        <v>387</v>
      </c>
      <c r="C71" s="37">
        <v>2</v>
      </c>
      <c r="D71" s="37">
        <v>2</v>
      </c>
      <c r="E71" s="38">
        <f>SUM(D71/C71*100)</f>
        <v>100</v>
      </c>
      <c r="F71" s="38">
        <f>SUM(D71-C71)</f>
        <v>0</v>
      </c>
    </row>
    <row r="72" spans="1:7" s="6" customFormat="1" ht="16.5" customHeight="1">
      <c r="A72" s="30" t="s">
        <v>55</v>
      </c>
      <c r="B72" s="31" t="s">
        <v>56</v>
      </c>
      <c r="C72" s="48">
        <f>SUM(C73:C76)</f>
        <v>1530.38518</v>
      </c>
      <c r="D72" s="48">
        <f>SUM(D73:D76)</f>
        <v>1504.65516</v>
      </c>
      <c r="E72" s="34">
        <f t="shared" si="3"/>
        <v>98.318722610735165</v>
      </c>
      <c r="F72" s="34">
        <f t="shared" si="4"/>
        <v>-25.730019999999968</v>
      </c>
    </row>
    <row r="73" spans="1:7" ht="15.75" customHeight="1">
      <c r="A73" s="35" t="s">
        <v>57</v>
      </c>
      <c r="B73" s="39" t="s">
        <v>58</v>
      </c>
      <c r="C73" s="49">
        <v>0</v>
      </c>
      <c r="D73" s="37">
        <v>0</v>
      </c>
      <c r="E73" s="38" t="e">
        <f t="shared" si="3"/>
        <v>#DIV/0!</v>
      </c>
      <c r="F73" s="38">
        <f t="shared" si="4"/>
        <v>0</v>
      </c>
    </row>
    <row r="74" spans="1:7" s="6" customFormat="1" ht="19.5" customHeight="1">
      <c r="A74" s="35" t="s">
        <v>59</v>
      </c>
      <c r="B74" s="39" t="s">
        <v>60</v>
      </c>
      <c r="C74" s="49"/>
      <c r="D74" s="37"/>
      <c r="E74" s="38" t="e">
        <f t="shared" si="3"/>
        <v>#DIV/0!</v>
      </c>
      <c r="F74" s="38">
        <f t="shared" si="4"/>
        <v>0</v>
      </c>
      <c r="G74" s="50"/>
    </row>
    <row r="75" spans="1:7">
      <c r="A75" s="35" t="s">
        <v>61</v>
      </c>
      <c r="B75" s="39" t="s">
        <v>62</v>
      </c>
      <c r="C75" s="49">
        <v>1457.1851799999999</v>
      </c>
      <c r="D75" s="37">
        <v>1441.0751600000001</v>
      </c>
      <c r="E75" s="38">
        <f t="shared" si="3"/>
        <v>98.894442503182759</v>
      </c>
      <c r="F75" s="38">
        <f t="shared" si="4"/>
        <v>-16.110019999999849</v>
      </c>
    </row>
    <row r="76" spans="1:7" ht="16.5" customHeight="1">
      <c r="A76" s="35" t="s">
        <v>63</v>
      </c>
      <c r="B76" s="39" t="s">
        <v>64</v>
      </c>
      <c r="C76" s="49">
        <v>73.2</v>
      </c>
      <c r="D76" s="37">
        <v>63.58</v>
      </c>
      <c r="E76" s="38">
        <f t="shared" si="3"/>
        <v>86.857923497267748</v>
      </c>
      <c r="F76" s="38">
        <f t="shared" si="4"/>
        <v>-9.6200000000000045</v>
      </c>
    </row>
    <row r="77" spans="1:7" s="6" customFormat="1" ht="14.25" customHeight="1">
      <c r="A77" s="30" t="s">
        <v>65</v>
      </c>
      <c r="B77" s="31" t="s">
        <v>66</v>
      </c>
      <c r="C77" s="32">
        <f>SUM(C78:C80)</f>
        <v>4218.2709700000005</v>
      </c>
      <c r="D77" s="32">
        <f>SUM(D78:D80)</f>
        <v>4084.0056800000002</v>
      </c>
      <c r="E77" s="34">
        <f t="shared" si="3"/>
        <v>96.817053931459498</v>
      </c>
      <c r="F77" s="34">
        <f t="shared" si="4"/>
        <v>-134.26529000000028</v>
      </c>
    </row>
    <row r="78" spans="1:7" ht="18" hidden="1" customHeight="1">
      <c r="A78" s="35" t="s">
        <v>67</v>
      </c>
      <c r="B78" s="51" t="s">
        <v>68</v>
      </c>
      <c r="C78" s="37">
        <v>0</v>
      </c>
      <c r="D78" s="37">
        <v>0</v>
      </c>
      <c r="E78" s="38" t="e">
        <f t="shared" si="3"/>
        <v>#DIV/0!</v>
      </c>
      <c r="F78" s="38">
        <f t="shared" si="4"/>
        <v>0</v>
      </c>
    </row>
    <row r="79" spans="1:7" ht="27.75" customHeight="1">
      <c r="A79" s="35" t="s">
        <v>69</v>
      </c>
      <c r="B79" s="51" t="s">
        <v>70</v>
      </c>
      <c r="C79" s="37">
        <v>2576.5994500000002</v>
      </c>
      <c r="D79" s="37">
        <v>2574.2638400000001</v>
      </c>
      <c r="E79" s="38">
        <f t="shared" si="3"/>
        <v>99.909353004014648</v>
      </c>
      <c r="F79" s="38">
        <f t="shared" si="4"/>
        <v>-2.3356100000000879</v>
      </c>
    </row>
    <row r="80" spans="1:7">
      <c r="A80" s="35" t="s">
        <v>71</v>
      </c>
      <c r="B80" s="39" t="s">
        <v>72</v>
      </c>
      <c r="C80" s="37">
        <v>1641.6715200000001</v>
      </c>
      <c r="D80" s="37">
        <v>1509.7418399999999</v>
      </c>
      <c r="E80" s="38">
        <f t="shared" si="3"/>
        <v>91.96369807280324</v>
      </c>
      <c r="F80" s="38">
        <f t="shared" si="4"/>
        <v>-131.92968000000019</v>
      </c>
    </row>
    <row r="81" spans="1:7" s="6" customFormat="1">
      <c r="A81" s="30" t="s">
        <v>81</v>
      </c>
      <c r="B81" s="31" t="s">
        <v>82</v>
      </c>
      <c r="C81" s="32">
        <f>C82</f>
        <v>1038.4000000000001</v>
      </c>
      <c r="D81" s="32">
        <f>SUM(D82)</f>
        <v>1038.4000000000001</v>
      </c>
      <c r="E81" s="34">
        <f t="shared" si="3"/>
        <v>100</v>
      </c>
      <c r="F81" s="34">
        <f t="shared" si="4"/>
        <v>0</v>
      </c>
    </row>
    <row r="82" spans="1:7" ht="17.25" customHeight="1">
      <c r="A82" s="35" t="s">
        <v>83</v>
      </c>
      <c r="B82" s="39" t="s">
        <v>226</v>
      </c>
      <c r="C82" s="37">
        <v>1038.4000000000001</v>
      </c>
      <c r="D82" s="37">
        <v>1038.4000000000001</v>
      </c>
      <c r="E82" s="38">
        <f t="shared" si="3"/>
        <v>100</v>
      </c>
      <c r="F82" s="38">
        <f t="shared" si="4"/>
        <v>0</v>
      </c>
    </row>
    <row r="83" spans="1:7" s="6" customFormat="1" ht="21.75" hidden="1" customHeight="1">
      <c r="A83" s="52">
        <v>1000</v>
      </c>
      <c r="B83" s="31" t="s">
        <v>84</v>
      </c>
      <c r="C83" s="32">
        <f>SUM(C84:C87)</f>
        <v>0</v>
      </c>
      <c r="D83" s="32">
        <f>SUM(D84:D87)</f>
        <v>0</v>
      </c>
      <c r="E83" s="34" t="e">
        <f t="shared" si="3"/>
        <v>#DIV/0!</v>
      </c>
      <c r="F83" s="34">
        <f t="shared" si="4"/>
        <v>0</v>
      </c>
    </row>
    <row r="84" spans="1:7" ht="18" hidden="1" customHeight="1">
      <c r="A84" s="53">
        <v>1001</v>
      </c>
      <c r="B84" s="54" t="s">
        <v>85</v>
      </c>
      <c r="C84" s="37"/>
      <c r="D84" s="37"/>
      <c r="E84" s="38" t="e">
        <f t="shared" si="3"/>
        <v>#DIV/0!</v>
      </c>
      <c r="F84" s="38">
        <f t="shared" si="4"/>
        <v>0</v>
      </c>
    </row>
    <row r="85" spans="1:7" ht="17.25" hidden="1" customHeight="1">
      <c r="A85" s="53">
        <v>1003</v>
      </c>
      <c r="B85" s="54" t="s">
        <v>86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7" ht="23.25" hidden="1" customHeight="1">
      <c r="A86" s="53">
        <v>1004</v>
      </c>
      <c r="B86" s="54" t="s">
        <v>87</v>
      </c>
      <c r="C86" s="37"/>
      <c r="D86" s="55"/>
      <c r="E86" s="38" t="e">
        <f t="shared" si="3"/>
        <v>#DIV/0!</v>
      </c>
      <c r="F86" s="38">
        <f t="shared" si="4"/>
        <v>0</v>
      </c>
    </row>
    <row r="87" spans="1:7" ht="17.25" hidden="1" customHeight="1">
      <c r="A87" s="35" t="s">
        <v>88</v>
      </c>
      <c r="B87" s="39" t="s">
        <v>89</v>
      </c>
      <c r="C87" s="37">
        <v>0</v>
      </c>
      <c r="D87" s="37">
        <v>0</v>
      </c>
      <c r="E87" s="38"/>
      <c r="F87" s="38">
        <f t="shared" si="4"/>
        <v>0</v>
      </c>
    </row>
    <row r="88" spans="1:7">
      <c r="A88" s="30" t="s">
        <v>90</v>
      </c>
      <c r="B88" s="31" t="s">
        <v>91</v>
      </c>
      <c r="C88" s="32">
        <f>C89+C90+C91+C92+C93</f>
        <v>5.43</v>
      </c>
      <c r="D88" s="32">
        <f>D89</f>
        <v>5.43</v>
      </c>
      <c r="E88" s="38">
        <f t="shared" si="3"/>
        <v>100</v>
      </c>
      <c r="F88" s="22">
        <f>F89+F90+F91+F92+F93</f>
        <v>0</v>
      </c>
    </row>
    <row r="89" spans="1:7" ht="19.5" customHeight="1">
      <c r="A89" s="35" t="s">
        <v>92</v>
      </c>
      <c r="B89" s="39" t="s">
        <v>93</v>
      </c>
      <c r="C89" s="37">
        <v>5.43</v>
      </c>
      <c r="D89" s="37">
        <v>5.43</v>
      </c>
      <c r="E89" s="38">
        <f t="shared" si="3"/>
        <v>100</v>
      </c>
      <c r="F89" s="38">
        <f>SUM(D89-C89)</f>
        <v>0</v>
      </c>
      <c r="G89" s="237"/>
    </row>
    <row r="90" spans="1:7" ht="15.75" hidden="1" customHeight="1">
      <c r="A90" s="35" t="s">
        <v>94</v>
      </c>
      <c r="B90" s="39" t="s">
        <v>95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7" ht="15.75" hidden="1" customHeight="1">
      <c r="A91" s="35" t="s">
        <v>96</v>
      </c>
      <c r="B91" s="39" t="s">
        <v>97</v>
      </c>
      <c r="C91" s="37"/>
      <c r="D91" s="37" t="s">
        <v>316</v>
      </c>
      <c r="E91" s="38" t="e">
        <f t="shared" si="3"/>
        <v>#VALUE!</v>
      </c>
      <c r="F91" s="38"/>
    </row>
    <row r="92" spans="1:7" ht="15.75" hidden="1" customHeight="1">
      <c r="A92" s="35" t="s">
        <v>98</v>
      </c>
      <c r="B92" s="39" t="s">
        <v>99</v>
      </c>
      <c r="C92" s="37"/>
      <c r="D92" s="37"/>
      <c r="E92" s="38" t="e">
        <f t="shared" si="3"/>
        <v>#DIV/0!</v>
      </c>
      <c r="F92" s="38"/>
    </row>
    <row r="93" spans="1:7" ht="15.75" hidden="1" customHeight="1">
      <c r="A93" s="35" t="s">
        <v>100</v>
      </c>
      <c r="B93" s="39" t="s">
        <v>101</v>
      </c>
      <c r="C93" s="37"/>
      <c r="D93" s="37"/>
      <c r="E93" s="38" t="e">
        <f t="shared" si="3"/>
        <v>#DIV/0!</v>
      </c>
      <c r="F93" s="38"/>
    </row>
    <row r="94" spans="1:7" s="6" customFormat="1" ht="15.75" hidden="1" customHeight="1">
      <c r="A94" s="52">
        <v>1400</v>
      </c>
      <c r="B94" s="56" t="s">
        <v>110</v>
      </c>
      <c r="C94" s="48">
        <f>C95+C96+C97</f>
        <v>0</v>
      </c>
      <c r="D94" s="48">
        <f>SUM(D95:D97)</f>
        <v>0</v>
      </c>
      <c r="E94" s="34" t="e">
        <f t="shared" si="3"/>
        <v>#DIV/0!</v>
      </c>
      <c r="F94" s="34">
        <f t="shared" si="4"/>
        <v>0</v>
      </c>
    </row>
    <row r="95" spans="1:7" ht="15.75" hidden="1" customHeight="1">
      <c r="A95" s="53">
        <v>1401</v>
      </c>
      <c r="B95" s="54" t="s">
        <v>111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7" ht="15.75" hidden="1" customHeight="1">
      <c r="A96" s="53">
        <v>1402</v>
      </c>
      <c r="B96" s="54" t="s">
        <v>112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8" ht="15.75" hidden="1" customHeight="1">
      <c r="A97" s="53">
        <v>1403</v>
      </c>
      <c r="B97" s="54" t="s">
        <v>113</v>
      </c>
      <c r="C97" s="49">
        <v>0</v>
      </c>
      <c r="D97" s="37">
        <v>0</v>
      </c>
      <c r="E97" s="38" t="e">
        <f t="shared" si="3"/>
        <v>#DIV/0!</v>
      </c>
      <c r="F97" s="38">
        <f t="shared" si="4"/>
        <v>0</v>
      </c>
    </row>
    <row r="98" spans="1:8" s="6" customFormat="1" ht="15.75" customHeight="1">
      <c r="A98" s="52"/>
      <c r="B98" s="57" t="s">
        <v>114</v>
      </c>
      <c r="C98" s="266">
        <f>C56+C64+C66+C72+C77+C81+C83+C88+C94</f>
        <v>8636.5371700000014</v>
      </c>
      <c r="D98" s="243">
        <f>D56+D64+D66+D72+D77+D81+D83+D88+D94</f>
        <v>8344.0469200000007</v>
      </c>
      <c r="E98" s="34">
        <f t="shared" si="3"/>
        <v>96.613338838904099</v>
      </c>
      <c r="F98" s="34">
        <f t="shared" si="4"/>
        <v>-292.49025000000074</v>
      </c>
      <c r="G98" s="193"/>
      <c r="H98" s="193"/>
    </row>
    <row r="99" spans="1:8">
      <c r="C99" s="124"/>
      <c r="D99" s="100"/>
    </row>
    <row r="100" spans="1:8" s="65" customFormat="1" ht="16.5" customHeight="1">
      <c r="A100" s="63" t="s">
        <v>115</v>
      </c>
      <c r="B100" s="63"/>
      <c r="C100" s="178"/>
      <c r="D100" s="178"/>
      <c r="E100" s="238"/>
    </row>
    <row r="101" spans="1:8" s="65" customFormat="1" ht="20.25" customHeight="1">
      <c r="A101" s="66" t="s">
        <v>116</v>
      </c>
      <c r="B101" s="66"/>
      <c r="C101" s="65" t="s">
        <v>117</v>
      </c>
    </row>
    <row r="102" spans="1:8" ht="13.5" customHeight="1">
      <c r="C102" s="118"/>
    </row>
    <row r="104" spans="1:8" ht="5.25" customHeight="1"/>
    <row r="142" hidden="1"/>
  </sheetData>
  <customSheetViews>
    <customSheetView guid="{61528DAC-5C4C-48F4-ADE2-8A724B05A086}" scale="70" showPageBreaks="1" hiddenRows="1" state="hidden" view="pageBreakPreview" topLeftCell="A38">
      <selection activeCell="D89" sqref="D89"/>
      <pageMargins left="0.70866141732283472" right="0.70866141732283472" top="0.74803149606299213" bottom="0.74803149606299213" header="0.31496062992125984" footer="0.31496062992125984"/>
      <pageSetup paperSize="9" scale="52" orientation="portrait" r:id="rId1"/>
    </customSheetView>
    <customSheetView guid="{5C539BE6-C8E0-453F-AB5E-9E58094195EA}" scale="70" showPageBreaks="1" hiddenRows="1" view="pageBreakPreview" topLeftCell="A35">
      <selection activeCell="D89" sqref="D89"/>
      <pageMargins left="0.70866141732283472" right="0.70866141732283472" top="0.74803149606299213" bottom="0.74803149606299213" header="0.31496062992125984" footer="0.31496062992125984"/>
      <pageSetup paperSize="9" scale="53" orientation="portrait" r:id="rId2"/>
    </customSheetView>
    <customSheetView guid="{42584DC0-1D41-4C93-9B38-C388E7B8DAC4}" scale="70" showPageBreaks="1" hiddenRows="1" view="pageBreakPreview">
      <selection activeCell="G1" sqref="G1:G1048576"/>
      <pageMargins left="0.70866141732283472" right="0.70866141732283472" top="0.74803149606299213" bottom="0.74803149606299213" header="0.31496062992125984" footer="0.31496062992125984"/>
      <pageSetup paperSize="9" scale="65" orientation="portrait" r:id="rId3"/>
    </customSheetView>
    <customSheetView guid="{A54C432C-6C68-4B53-A75C-446EB3A61B2B}" scale="70" showPageBreaks="1" hiddenRows="1" view="pageBreakPreview" topLeftCell="A16">
      <selection activeCell="G52" sqref="G52"/>
      <pageMargins left="0.70866141732283472" right="0.70866141732283472" top="0.74803149606299213" bottom="0.74803149606299213" header="0.31496062992125984" footer="0.31496062992125984"/>
      <pageSetup paperSize="9" scale="65" orientation="portrait" r:id="rId4"/>
    </customSheetView>
    <customSheetView guid="{1A52382B-3765-4E8C-903F-6B8919B7242E}" scale="70" showPageBreaks="1" printArea="1" hiddenRows="1" view="pageBreakPreview" topLeftCell="A22">
      <selection activeCell="C51" sqref="C51:D52"/>
      <pageMargins left="0.7" right="0.7" top="0.75" bottom="0.75" header="0.3" footer="0.3"/>
      <pageSetup paperSize="9" scale="52" orientation="portrait" r:id="rId5"/>
    </customSheetView>
    <customSheetView guid="{B31C8DB7-3E78-4144-A6B5-8DE36DE63F0E}" hiddenRows="1" topLeftCell="A46">
      <selection activeCell="D89" sqref="D89"/>
      <pageMargins left="0.7" right="0.7" top="0.75" bottom="0.75" header="0.3" footer="0.3"/>
      <pageSetup paperSize="9" scale="52" orientation="portrait" r:id="rId6"/>
    </customSheetView>
    <customSheetView guid="{5BFCA170-DEAE-4D2C-98A0-1E68B427AC01}" showPageBreaks="1" hiddenRows="1" topLeftCell="A50">
      <selection activeCell="B100" sqref="B100"/>
      <pageMargins left="0.7" right="0.7" top="0.75" bottom="0.75" header="0.3" footer="0.3"/>
      <pageSetup paperSize="9" scale="52" orientation="portrait" r:id="rId7"/>
    </customSheetView>
    <customSheetView guid="{B30CE22D-C12F-4E12-8BB9-3AAE0A6991CC}" scale="70" showPageBreaks="1" printArea="1" hiddenRows="1" view="pageBreakPreview" topLeftCell="A7">
      <selection activeCell="D89" sqref="D89"/>
      <pageMargins left="0.70866141732283472" right="0.70866141732283472" top="0.74803149606299213" bottom="0.74803149606299213" header="0.31496062992125984" footer="0.31496062992125984"/>
      <pageSetup paperSize="9" scale="60" orientation="portrait" r:id="rId8"/>
    </customSheetView>
    <customSheetView guid="{1718F1EE-9F48-4DBE-9531-3B70F9C4A5DD}" scale="70" showPageBreaks="1" hiddenRows="1" view="pageBreakPreview">
      <selection activeCell="D3" sqref="D3"/>
      <pageMargins left="0.7" right="0.7" top="0.75" bottom="0.75" header="0.3" footer="0.3"/>
      <pageSetup paperSize="9" scale="39" orientation="portrait" r:id="rId9"/>
    </customSheetView>
    <customSheetView guid="{3DCB9AAA-F09C-4EA6-B992-F93E466D374A}" hiddenRows="1" topLeftCell="A50">
      <selection activeCell="B100" sqref="B100"/>
      <pageMargins left="0.7" right="0.7" top="0.75" bottom="0.75" header="0.3" footer="0.3"/>
      <pageSetup paperSize="9" scale="52" orientation="portrait" r:id="rId10"/>
    </customSheetView>
    <customSheetView guid="{F85EE840-0C31-454A-8951-832C2E9E0600}" scale="70" showPageBreaks="1" hiddenRows="1" state="hidden" view="pageBreakPreview">
      <selection activeCell="C69" sqref="C69"/>
      <pageMargins left="0.70866141732283472" right="0.70866141732283472" top="0.74803149606299213" bottom="0.74803149606299213" header="0.31496062992125984" footer="0.31496062992125984"/>
      <pageSetup paperSize="9" scale="52" orientation="portrait" r:id="rId11"/>
    </customSheetView>
    <customSheetView guid="{F1E84C44-1ACD-474A-BDE0-C7088DB6C590}" scale="70" showPageBreaks="1" hiddenRows="1" state="hidden" view="pageBreakPreview" topLeftCell="A38">
      <selection activeCell="D89" sqref="D89"/>
      <pageMargins left="0.70866141732283472" right="0.70866141732283472" top="0.74803149606299213" bottom="0.74803149606299213" header="0.31496062992125984" footer="0.31496062992125984"/>
      <pageSetup paperSize="9" scale="52" orientation="portrait" r:id="rId12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2" orientation="portrait" r:id="rId13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5"/>
  <dimension ref="A1:L142"/>
  <sheetViews>
    <sheetView view="pageBreakPreview" topLeftCell="A37" zoomScale="70" zoomScaleNormal="100" zoomScaleSheetLayoutView="70" workbookViewId="0">
      <selection activeCell="D89" sqref="D89"/>
    </sheetView>
  </sheetViews>
  <sheetFormatPr defaultRowHeight="15.75"/>
  <cols>
    <col min="1" max="1" width="14.7109375" style="58" customWidth="1"/>
    <col min="2" max="2" width="55.140625" style="59" customWidth="1"/>
    <col min="3" max="3" width="17.28515625" style="62" customWidth="1"/>
    <col min="4" max="4" width="17.42578125" style="62" customWidth="1"/>
    <col min="5" max="5" width="10.85546875" style="62" customWidth="1"/>
    <col min="6" max="6" width="12.570312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98" t="s">
        <v>416</v>
      </c>
      <c r="B1" s="598"/>
      <c r="C1" s="598"/>
      <c r="D1" s="598"/>
      <c r="E1" s="598"/>
      <c r="F1" s="598"/>
    </row>
    <row r="2" spans="1:6">
      <c r="A2" s="597"/>
      <c r="B2" s="597"/>
      <c r="C2" s="597"/>
      <c r="D2" s="597"/>
      <c r="E2" s="597"/>
      <c r="F2" s="597"/>
    </row>
    <row r="3" spans="1:6" ht="63">
      <c r="A3" s="2" t="s">
        <v>0</v>
      </c>
      <c r="B3" s="2" t="s">
        <v>1</v>
      </c>
      <c r="C3" s="72" t="s">
        <v>396</v>
      </c>
      <c r="D3" s="400" t="s">
        <v>411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890.2</v>
      </c>
      <c r="D4" s="5">
        <f>D5+D12+D14+D17+D7</f>
        <v>1003.48464</v>
      </c>
      <c r="E4" s="5">
        <f>SUM(D4/C4*100)</f>
        <v>112.72575151651314</v>
      </c>
      <c r="F4" s="5">
        <f>SUM(D4-C4)</f>
        <v>113.28463999999997</v>
      </c>
    </row>
    <row r="5" spans="1:6" s="6" customFormat="1">
      <c r="A5" s="68">
        <v>1010000000</v>
      </c>
      <c r="B5" s="67" t="s">
        <v>5</v>
      </c>
      <c r="C5" s="5">
        <f>C6</f>
        <v>60</v>
      </c>
      <c r="D5" s="5">
        <f>D6</f>
        <v>54.596049999999998</v>
      </c>
      <c r="E5" s="5">
        <f t="shared" ref="E5:E51" si="0">SUM(D5/C5*100)</f>
        <v>90.993416666666661</v>
      </c>
      <c r="F5" s="5">
        <f t="shared" ref="F5:F51" si="1">SUM(D5-C5)</f>
        <v>-5.4039500000000018</v>
      </c>
    </row>
    <row r="6" spans="1:6">
      <c r="A6" s="7">
        <v>1010200001</v>
      </c>
      <c r="B6" s="8" t="s">
        <v>221</v>
      </c>
      <c r="C6" s="9">
        <v>60</v>
      </c>
      <c r="D6" s="10">
        <v>54.596049999999998</v>
      </c>
      <c r="E6" s="9">
        <f t="shared" ref="E6:E11" si="2">SUM(D6/C6*100)</f>
        <v>90.993416666666661</v>
      </c>
      <c r="F6" s="9">
        <f t="shared" si="1"/>
        <v>-5.4039500000000018</v>
      </c>
    </row>
    <row r="7" spans="1:6" ht="31.5">
      <c r="A7" s="3">
        <v>1030000000</v>
      </c>
      <c r="B7" s="13" t="s">
        <v>260</v>
      </c>
      <c r="C7" s="5">
        <f>C8+C10+C9</f>
        <v>420.20000000000005</v>
      </c>
      <c r="D7" s="5">
        <f>D8+D10+D9+D11</f>
        <v>496.80062000000004</v>
      </c>
      <c r="E7" s="5">
        <f t="shared" si="2"/>
        <v>118.2295621132794</v>
      </c>
      <c r="F7" s="5">
        <f t="shared" si="1"/>
        <v>76.600619999999992</v>
      </c>
    </row>
    <row r="8" spans="1:6">
      <c r="A8" s="7">
        <v>1030223001</v>
      </c>
      <c r="B8" s="8" t="s">
        <v>262</v>
      </c>
      <c r="C8" s="9">
        <v>156.73500000000001</v>
      </c>
      <c r="D8" s="10">
        <v>249.04965000000001</v>
      </c>
      <c r="E8" s="9">
        <f t="shared" si="2"/>
        <v>158.89855488563498</v>
      </c>
      <c r="F8" s="9">
        <f t="shared" si="1"/>
        <v>92.31465</v>
      </c>
    </row>
    <row r="9" spans="1:6">
      <c r="A9" s="7">
        <v>1030224001</v>
      </c>
      <c r="B9" s="8" t="s">
        <v>268</v>
      </c>
      <c r="C9" s="9">
        <v>1.68</v>
      </c>
      <c r="D9" s="10">
        <v>1.3452599999999999</v>
      </c>
      <c r="E9" s="9">
        <f t="shared" si="2"/>
        <v>80.075000000000003</v>
      </c>
      <c r="F9" s="9">
        <f t="shared" si="1"/>
        <v>-0.33474000000000004</v>
      </c>
    </row>
    <row r="10" spans="1:6">
      <c r="A10" s="7">
        <v>1030225001</v>
      </c>
      <c r="B10" s="8" t="s">
        <v>261</v>
      </c>
      <c r="C10" s="9">
        <v>261.78500000000003</v>
      </c>
      <c r="D10" s="10">
        <v>274.97894000000002</v>
      </c>
      <c r="E10" s="9">
        <f t="shared" si="2"/>
        <v>105.03999083217144</v>
      </c>
      <c r="F10" s="9">
        <f t="shared" si="1"/>
        <v>13.193939999999998</v>
      </c>
    </row>
    <row r="11" spans="1:6">
      <c r="A11" s="7">
        <v>1030226001</v>
      </c>
      <c r="B11" s="8" t="s">
        <v>270</v>
      </c>
      <c r="C11" s="9">
        <v>0</v>
      </c>
      <c r="D11" s="10">
        <v>-28.573229999999999</v>
      </c>
      <c r="E11" s="9" t="e">
        <f t="shared" si="2"/>
        <v>#DIV/0!</v>
      </c>
      <c r="F11" s="9">
        <f t="shared" si="1"/>
        <v>-28.573229999999999</v>
      </c>
    </row>
    <row r="12" spans="1:6" s="6" customFormat="1">
      <c r="A12" s="68">
        <v>1050000000</v>
      </c>
      <c r="B12" s="67" t="s">
        <v>6</v>
      </c>
      <c r="C12" s="5">
        <f>SUM(C13:C13)</f>
        <v>10</v>
      </c>
      <c r="D12" s="5">
        <f>SUM(D13:D13)</f>
        <v>3.4327999999999999</v>
      </c>
      <c r="E12" s="5">
        <f t="shared" si="0"/>
        <v>34.327999999999996</v>
      </c>
      <c r="F12" s="5">
        <f t="shared" si="1"/>
        <v>-6.5671999999999997</v>
      </c>
    </row>
    <row r="13" spans="1:6" ht="15.75" customHeight="1">
      <c r="A13" s="7">
        <v>1050300000</v>
      </c>
      <c r="B13" s="11" t="s">
        <v>222</v>
      </c>
      <c r="C13" s="12">
        <v>10</v>
      </c>
      <c r="D13" s="10">
        <v>3.4327999999999999</v>
      </c>
      <c r="E13" s="9">
        <f t="shared" si="0"/>
        <v>34.327999999999996</v>
      </c>
      <c r="F13" s="9">
        <f t="shared" si="1"/>
        <v>-6.5671999999999997</v>
      </c>
    </row>
    <row r="14" spans="1:6" s="6" customFormat="1" ht="15.75" customHeight="1">
      <c r="A14" s="68">
        <v>1060000000</v>
      </c>
      <c r="B14" s="67" t="s">
        <v>130</v>
      </c>
      <c r="C14" s="5">
        <f>C15+C16</f>
        <v>397</v>
      </c>
      <c r="D14" s="5">
        <f>D15+D16</f>
        <v>446.65517</v>
      </c>
      <c r="E14" s="5">
        <f t="shared" si="0"/>
        <v>112.50759949622167</v>
      </c>
      <c r="F14" s="5">
        <f t="shared" si="1"/>
        <v>49.655169999999998</v>
      </c>
    </row>
    <row r="15" spans="1:6" s="6" customFormat="1" ht="15.75" customHeight="1">
      <c r="A15" s="7">
        <v>1060100000</v>
      </c>
      <c r="B15" s="11" t="s">
        <v>8</v>
      </c>
      <c r="C15" s="9">
        <v>90</v>
      </c>
      <c r="D15" s="10">
        <v>127.09181</v>
      </c>
      <c r="E15" s="9">
        <f t="shared" si="0"/>
        <v>141.21312222222221</v>
      </c>
      <c r="F15" s="9">
        <f>SUM(D15-C15)</f>
        <v>37.091809999999995</v>
      </c>
    </row>
    <row r="16" spans="1:6" ht="15.75" customHeight="1">
      <c r="A16" s="7">
        <v>1060600000</v>
      </c>
      <c r="B16" s="11" t="s">
        <v>7</v>
      </c>
      <c r="C16" s="9">
        <v>307</v>
      </c>
      <c r="D16" s="10">
        <v>319.56335999999999</v>
      </c>
      <c r="E16" s="9">
        <f t="shared" si="0"/>
        <v>104.0922996742671</v>
      </c>
      <c r="F16" s="9">
        <f t="shared" si="1"/>
        <v>12.563359999999989</v>
      </c>
    </row>
    <row r="17" spans="1:6" s="6" customFormat="1">
      <c r="A17" s="3">
        <v>1080000000</v>
      </c>
      <c r="B17" s="4" t="s">
        <v>10</v>
      </c>
      <c r="C17" s="5">
        <f>C18</f>
        <v>3</v>
      </c>
      <c r="D17" s="5">
        <f>D18</f>
        <v>2</v>
      </c>
      <c r="E17" s="5">
        <f t="shared" si="0"/>
        <v>66.666666666666657</v>
      </c>
      <c r="F17" s="5">
        <f t="shared" si="1"/>
        <v>-1</v>
      </c>
    </row>
    <row r="18" spans="1:6" ht="16.5" customHeight="1">
      <c r="A18" s="7">
        <v>1080400001</v>
      </c>
      <c r="B18" s="8" t="s">
        <v>220</v>
      </c>
      <c r="C18" s="9">
        <v>3</v>
      </c>
      <c r="D18" s="10">
        <v>2</v>
      </c>
      <c r="E18" s="9">
        <f t="shared" si="0"/>
        <v>66.666666666666657</v>
      </c>
      <c r="F18" s="9">
        <f t="shared" si="1"/>
        <v>-1</v>
      </c>
    </row>
    <row r="19" spans="1:6" ht="47.2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6" hidden="1" customHeight="1">
      <c r="A20" s="68">
        <v>1090000000</v>
      </c>
      <c r="B20" s="69" t="s">
        <v>118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32.25" hidden="1" customHeight="1">
      <c r="A21" s="7">
        <v>1090100000</v>
      </c>
      <c r="B21" s="8" t="s">
        <v>119</v>
      </c>
      <c r="C21" s="9">
        <v>0</v>
      </c>
      <c r="D21" s="10">
        <v>0</v>
      </c>
      <c r="E21" s="9" t="e">
        <f t="shared" si="0"/>
        <v>#DIV/0!</v>
      </c>
      <c r="F21" s="9">
        <f t="shared" si="1"/>
        <v>0</v>
      </c>
    </row>
    <row r="22" spans="1:6" s="15" customFormat="1" ht="30" hidden="1" customHeight="1">
      <c r="A22" s="7">
        <v>1090400000</v>
      </c>
      <c r="B22" s="8" t="s">
        <v>225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30.75" hidden="1" customHeight="1">
      <c r="A23" s="7">
        <v>1090600000</v>
      </c>
      <c r="B23" s="8" t="s">
        <v>121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20.25" hidden="1" customHeight="1">
      <c r="A24" s="7">
        <v>1090700000</v>
      </c>
      <c r="B24" s="8" t="s">
        <v>122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hidden="1" customHeight="1">
      <c r="A25" s="3"/>
      <c r="B25" s="4" t="s">
        <v>12</v>
      </c>
      <c r="C25" s="5">
        <f>C26+C29+C31+C37+C34</f>
        <v>1861.0668999999998</v>
      </c>
      <c r="D25" s="5">
        <f>D26+D29+D31+D37+D34</f>
        <v>2107.9673899999998</v>
      </c>
      <c r="E25" s="5">
        <f t="shared" si="0"/>
        <v>113.26661013636856</v>
      </c>
      <c r="F25" s="5">
        <f t="shared" si="1"/>
        <v>246.90048999999999</v>
      </c>
    </row>
    <row r="26" spans="1:6" s="6" customFormat="1" ht="30" customHeight="1">
      <c r="A26" s="68">
        <v>1110000000</v>
      </c>
      <c r="B26" s="69" t="s">
        <v>123</v>
      </c>
      <c r="C26" s="5">
        <f>C27+C28</f>
        <v>200</v>
      </c>
      <c r="D26" s="5">
        <f>D27+D28</f>
        <v>266.81849999999997</v>
      </c>
      <c r="E26" s="5">
        <f t="shared" si="0"/>
        <v>133.40924999999999</v>
      </c>
      <c r="F26" s="5">
        <f t="shared" si="1"/>
        <v>66.818499999999972</v>
      </c>
    </row>
    <row r="27" spans="1:6">
      <c r="A27" s="16">
        <v>1110502510</v>
      </c>
      <c r="B27" s="17" t="s">
        <v>218</v>
      </c>
      <c r="C27" s="12">
        <v>180</v>
      </c>
      <c r="D27" s="10">
        <v>240.8073</v>
      </c>
      <c r="E27" s="9">
        <f t="shared" si="0"/>
        <v>133.78183333333334</v>
      </c>
      <c r="F27" s="9">
        <f t="shared" si="1"/>
        <v>60.807299999999998</v>
      </c>
    </row>
    <row r="28" spans="1:6" ht="18.75" customHeight="1">
      <c r="A28" s="7">
        <v>1110503505</v>
      </c>
      <c r="B28" s="11" t="s">
        <v>217</v>
      </c>
      <c r="C28" s="12">
        <v>20</v>
      </c>
      <c r="D28" s="10">
        <v>26.011199999999999</v>
      </c>
      <c r="E28" s="9">
        <f t="shared" si="0"/>
        <v>130.05599999999998</v>
      </c>
      <c r="F28" s="9">
        <f t="shared" si="1"/>
        <v>6.0111999999999988</v>
      </c>
    </row>
    <row r="29" spans="1:6" s="15" customFormat="1" ht="37.5" customHeight="1">
      <c r="A29" s="68">
        <v>1130000000</v>
      </c>
      <c r="B29" s="69" t="s">
        <v>125</v>
      </c>
      <c r="C29" s="5">
        <f>C30</f>
        <v>30</v>
      </c>
      <c r="D29" s="5">
        <f>D30</f>
        <v>32.162050000000001</v>
      </c>
      <c r="E29" s="5">
        <f t="shared" si="0"/>
        <v>107.20683333333334</v>
      </c>
      <c r="F29" s="5">
        <f t="shared" si="1"/>
        <v>2.1620500000000007</v>
      </c>
    </row>
    <row r="30" spans="1:6" ht="29.25" customHeight="1">
      <c r="A30" s="7">
        <v>1130206005</v>
      </c>
      <c r="B30" s="8" t="s">
        <v>399</v>
      </c>
      <c r="C30" s="9">
        <v>30</v>
      </c>
      <c r="D30" s="10">
        <v>32.162050000000001</v>
      </c>
      <c r="E30" s="9">
        <f t="shared" si="0"/>
        <v>107.20683333333334</v>
      </c>
      <c r="F30" s="9">
        <f t="shared" si="1"/>
        <v>2.1620500000000007</v>
      </c>
    </row>
    <row r="31" spans="1:6" ht="42" customHeight="1">
      <c r="A31" s="70">
        <v>1140000000</v>
      </c>
      <c r="B31" s="71" t="s">
        <v>126</v>
      </c>
      <c r="C31" s="5">
        <f>C32+C33</f>
        <v>1294.56</v>
      </c>
      <c r="D31" s="5">
        <f>D32+D33</f>
        <v>1320.396</v>
      </c>
      <c r="E31" s="5">
        <f t="shared" si="0"/>
        <v>101.99573600296625</v>
      </c>
      <c r="F31" s="5">
        <f t="shared" si="1"/>
        <v>25.836000000000013</v>
      </c>
    </row>
    <row r="32" spans="1:6" ht="40.5" customHeight="1">
      <c r="A32" s="16">
        <v>1140200000</v>
      </c>
      <c r="B32" s="18" t="s">
        <v>214</v>
      </c>
      <c r="C32" s="9">
        <v>944.6</v>
      </c>
      <c r="D32" s="10">
        <v>970.43600000000004</v>
      </c>
      <c r="E32" s="9">
        <f t="shared" si="0"/>
        <v>102.73512597925047</v>
      </c>
      <c r="F32" s="9">
        <f t="shared" si="1"/>
        <v>25.836000000000013</v>
      </c>
    </row>
    <row r="33" spans="1:7" ht="36.75" customHeight="1">
      <c r="A33" s="7">
        <v>1140600000</v>
      </c>
      <c r="B33" s="8" t="s">
        <v>215</v>
      </c>
      <c r="C33" s="9">
        <v>349.96</v>
      </c>
      <c r="D33" s="10">
        <v>349.96</v>
      </c>
      <c r="E33" s="9">
        <f t="shared" si="0"/>
        <v>100</v>
      </c>
      <c r="F33" s="9">
        <f t="shared" si="1"/>
        <v>0</v>
      </c>
    </row>
    <row r="34" spans="1:7" ht="15" customHeight="1">
      <c r="A34" s="3">
        <v>1160000000</v>
      </c>
      <c r="B34" s="13" t="s">
        <v>237</v>
      </c>
      <c r="C34" s="14">
        <f>C35+C36</f>
        <v>0</v>
      </c>
      <c r="D34" s="14">
        <f>D35+D36</f>
        <v>0</v>
      </c>
      <c r="E34" s="5" t="e">
        <f t="shared" si="0"/>
        <v>#DIV/0!</v>
      </c>
      <c r="F34" s="5">
        <f t="shared" si="1"/>
        <v>0</v>
      </c>
    </row>
    <row r="35" spans="1:7" ht="63" hidden="1">
      <c r="A35" s="7">
        <v>1163305010</v>
      </c>
      <c r="B35" s="8" t="s">
        <v>252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47.25" hidden="1">
      <c r="A36" s="7">
        <v>1169005010</v>
      </c>
      <c r="B36" s="8" t="s">
        <v>319</v>
      </c>
      <c r="C36" s="9">
        <v>0</v>
      </c>
      <c r="D36" s="10">
        <v>0</v>
      </c>
      <c r="E36" s="9" t="e">
        <f>SUM(D36/C36*100)</f>
        <v>#DIV/0!</v>
      </c>
      <c r="F36" s="9">
        <f>SUM(D36-C36)</f>
        <v>0</v>
      </c>
    </row>
    <row r="37" spans="1:7" ht="15.75" customHeight="1">
      <c r="A37" s="3">
        <v>1170000000</v>
      </c>
      <c r="B37" s="13" t="s">
        <v>129</v>
      </c>
      <c r="C37" s="5">
        <f>C38+C39</f>
        <v>336.50689999999997</v>
      </c>
      <c r="D37" s="5">
        <f>D38+D39</f>
        <v>488.59084000000001</v>
      </c>
      <c r="E37" s="5">
        <f t="shared" si="0"/>
        <v>145.19489496352082</v>
      </c>
      <c r="F37" s="5">
        <f t="shared" si="1"/>
        <v>152.08394000000004</v>
      </c>
    </row>
    <row r="38" spans="1:7" ht="15.75" customHeight="1">
      <c r="A38" s="7">
        <v>1170105005</v>
      </c>
      <c r="B38" s="8" t="s">
        <v>15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 ht="18" customHeight="1">
      <c r="A39" s="7">
        <v>1171503010</v>
      </c>
      <c r="B39" s="11" t="s">
        <v>408</v>
      </c>
      <c r="C39" s="9">
        <v>336.50689999999997</v>
      </c>
      <c r="D39" s="10">
        <v>488.59084000000001</v>
      </c>
      <c r="E39" s="9">
        <f t="shared" si="0"/>
        <v>145.19489496352082</v>
      </c>
      <c r="F39" s="9">
        <f t="shared" si="1"/>
        <v>152.08394000000004</v>
      </c>
    </row>
    <row r="40" spans="1:7" s="6" customFormat="1">
      <c r="A40" s="3">
        <v>1000000000</v>
      </c>
      <c r="B40" s="4" t="s">
        <v>16</v>
      </c>
      <c r="C40" s="125">
        <f>SUM(C4,C25)</f>
        <v>2751.2668999999996</v>
      </c>
      <c r="D40" s="125">
        <f>D4+D25</f>
        <v>3111.4520299999999</v>
      </c>
      <c r="E40" s="5">
        <f t="shared" si="0"/>
        <v>113.09160990524039</v>
      </c>
      <c r="F40" s="5">
        <f t="shared" si="1"/>
        <v>360.1851300000003</v>
      </c>
    </row>
    <row r="41" spans="1:7" s="6" customFormat="1">
      <c r="A41" s="3">
        <v>2000000000</v>
      </c>
      <c r="B41" s="4" t="s">
        <v>17</v>
      </c>
      <c r="C41" s="5">
        <f>C42+C43+C44+C45+C46+C47+C50</f>
        <v>7033.0034999999998</v>
      </c>
      <c r="D41" s="5">
        <f>D42+D43+D44+D45+D46+D47+D50</f>
        <v>6876.0804500000004</v>
      </c>
      <c r="E41" s="5">
        <f t="shared" si="0"/>
        <v>97.768761952130419</v>
      </c>
      <c r="F41" s="5">
        <f t="shared" si="1"/>
        <v>-156.92304999999942</v>
      </c>
      <c r="G41" s="19"/>
    </row>
    <row r="42" spans="1:7" ht="16.5" customHeight="1">
      <c r="A42" s="16">
        <v>2021000000</v>
      </c>
      <c r="B42" s="17" t="s">
        <v>18</v>
      </c>
      <c r="C42" s="12">
        <v>1897.8</v>
      </c>
      <c r="D42" s="12">
        <v>1897.8</v>
      </c>
      <c r="E42" s="9">
        <f t="shared" si="0"/>
        <v>100</v>
      </c>
      <c r="F42" s="9">
        <f t="shared" si="1"/>
        <v>0</v>
      </c>
    </row>
    <row r="43" spans="1:7" ht="15.75" customHeight="1">
      <c r="A43" s="16">
        <v>2021500200</v>
      </c>
      <c r="B43" s="17" t="s">
        <v>224</v>
      </c>
      <c r="C43" s="12"/>
      <c r="D43" s="20">
        <v>0</v>
      </c>
      <c r="E43" s="9" t="e">
        <f t="shared" si="0"/>
        <v>#DIV/0!</v>
      </c>
      <c r="F43" s="9">
        <f t="shared" si="1"/>
        <v>0</v>
      </c>
    </row>
    <row r="44" spans="1:7" ht="18" customHeight="1">
      <c r="A44" s="16">
        <v>2022000000</v>
      </c>
      <c r="B44" s="17" t="s">
        <v>19</v>
      </c>
      <c r="C44" s="12">
        <v>4067.5971199999999</v>
      </c>
      <c r="D44" s="10">
        <v>3921.6578399999999</v>
      </c>
      <c r="E44" s="9">
        <f t="shared" si="0"/>
        <v>96.412150080389466</v>
      </c>
      <c r="F44" s="9">
        <f t="shared" si="1"/>
        <v>-145.93928000000005</v>
      </c>
    </row>
    <row r="45" spans="1:7" ht="15.75" customHeight="1">
      <c r="A45" s="16">
        <v>2023000000</v>
      </c>
      <c r="B45" s="17" t="s">
        <v>20</v>
      </c>
      <c r="C45" s="12">
        <v>117.81358</v>
      </c>
      <c r="D45" s="180">
        <v>117.81358</v>
      </c>
      <c r="E45" s="9">
        <f t="shared" si="0"/>
        <v>100</v>
      </c>
      <c r="F45" s="9">
        <f t="shared" si="1"/>
        <v>0</v>
      </c>
    </row>
    <row r="46" spans="1:7" ht="15" customHeight="1">
      <c r="A46" s="16">
        <v>2024000000</v>
      </c>
      <c r="B46" s="17" t="s">
        <v>21</v>
      </c>
      <c r="C46" s="12">
        <v>949.79280000000006</v>
      </c>
      <c r="D46" s="181">
        <v>938.80903000000001</v>
      </c>
      <c r="E46" s="9">
        <f t="shared" si="0"/>
        <v>98.843561458878185</v>
      </c>
      <c r="F46" s="9">
        <f t="shared" si="1"/>
        <v>-10.98377000000005</v>
      </c>
    </row>
    <row r="47" spans="1:7" ht="30.75" hidden="1" customHeight="1">
      <c r="A47" s="16">
        <v>2020900000</v>
      </c>
      <c r="B47" s="18" t="s">
        <v>22</v>
      </c>
      <c r="C47" s="12"/>
      <c r="D47" s="181"/>
      <c r="E47" s="9" t="e">
        <f t="shared" si="0"/>
        <v>#DIV/0!</v>
      </c>
      <c r="F47" s="9">
        <f t="shared" si="1"/>
        <v>0</v>
      </c>
    </row>
    <row r="48" spans="1:7" ht="28.5" hidden="1" customHeight="1">
      <c r="A48" s="16">
        <v>2080500010</v>
      </c>
      <c r="B48" s="18" t="s">
        <v>241</v>
      </c>
      <c r="C48" s="12"/>
      <c r="D48" s="181"/>
      <c r="E48" s="9"/>
      <c r="F48" s="9"/>
    </row>
    <row r="49" spans="1:8" s="6" customFormat="1" ht="43.5" hidden="1" customHeight="1">
      <c r="A49" s="3">
        <v>3000000000</v>
      </c>
      <c r="B49" s="13" t="s">
        <v>24</v>
      </c>
      <c r="C49" s="184">
        <v>0</v>
      </c>
      <c r="D49" s="14">
        <v>0</v>
      </c>
      <c r="E49" s="5" t="e">
        <f t="shared" si="0"/>
        <v>#DIV/0!</v>
      </c>
      <c r="F49" s="5">
        <f t="shared" si="1"/>
        <v>0</v>
      </c>
    </row>
    <row r="50" spans="1:8" s="6" customFormat="1" ht="18" customHeight="1">
      <c r="A50" s="16">
        <v>2070500000</v>
      </c>
      <c r="B50" s="8" t="s">
        <v>327</v>
      </c>
      <c r="C50" s="12"/>
      <c r="D50" s="10"/>
      <c r="E50" s="9" t="e">
        <f t="shared" si="0"/>
        <v>#DIV/0!</v>
      </c>
      <c r="F50" s="9">
        <f t="shared" si="1"/>
        <v>0</v>
      </c>
    </row>
    <row r="51" spans="1:8" s="6" customFormat="1" ht="17.25" customHeight="1">
      <c r="A51" s="7"/>
      <c r="B51" s="4" t="s">
        <v>25</v>
      </c>
      <c r="C51" s="244">
        <f>C40+C41</f>
        <v>9784.2703999999994</v>
      </c>
      <c r="D51" s="245">
        <f>D40+D41</f>
        <v>9987.5324799999999</v>
      </c>
      <c r="E51" s="92">
        <f t="shared" si="0"/>
        <v>102.0774372711531</v>
      </c>
      <c r="F51" s="92">
        <f t="shared" si="1"/>
        <v>203.26208000000042</v>
      </c>
      <c r="G51" s="93"/>
      <c r="H51" s="239"/>
    </row>
    <row r="52" spans="1:8" s="6" customFormat="1" ht="16.5" customHeight="1">
      <c r="A52" s="7"/>
      <c r="B52" s="21" t="s">
        <v>301</v>
      </c>
      <c r="C52" s="244">
        <f>C51-C98</f>
        <v>-327.20116000000235</v>
      </c>
      <c r="D52" s="244">
        <f>D51-D98</f>
        <v>109.07664000000113</v>
      </c>
      <c r="E52" s="188"/>
      <c r="F52" s="188"/>
    </row>
    <row r="53" spans="1:8">
      <c r="A53" s="3"/>
      <c r="B53" s="24"/>
      <c r="C53" s="208"/>
      <c r="D53" s="208"/>
      <c r="E53" s="26"/>
      <c r="F53" s="27"/>
    </row>
    <row r="54" spans="1:8" ht="32.25" customHeight="1">
      <c r="A54" s="23"/>
      <c r="B54" s="28" t="s">
        <v>26</v>
      </c>
      <c r="C54" s="72" t="s">
        <v>396</v>
      </c>
      <c r="D54" s="400" t="s">
        <v>411</v>
      </c>
      <c r="E54" s="72" t="s">
        <v>2</v>
      </c>
      <c r="F54" s="73" t="s">
        <v>3</v>
      </c>
    </row>
    <row r="55" spans="1:8" ht="47.25" customHeight="1">
      <c r="A55" s="28" t="s">
        <v>0</v>
      </c>
      <c r="B55" s="28">
        <v>2</v>
      </c>
      <c r="C55" s="86">
        <v>3</v>
      </c>
      <c r="D55" s="86">
        <v>4</v>
      </c>
      <c r="E55" s="86">
        <v>5</v>
      </c>
      <c r="F55" s="86">
        <v>6</v>
      </c>
    </row>
    <row r="56" spans="1:8" s="6" customFormat="1">
      <c r="A56" s="29">
        <v>1</v>
      </c>
      <c r="B56" s="31" t="s">
        <v>28</v>
      </c>
      <c r="C56" s="388">
        <f>C57+C58+C59+C60+C61+C63+C62</f>
        <v>1621.973</v>
      </c>
      <c r="D56" s="33">
        <f>D57+D58+D59+D60+D61+D63+D62</f>
        <v>1574.0285399999998</v>
      </c>
      <c r="E56" s="34">
        <f>SUM(D56/C56*100)</f>
        <v>97.044065468414075</v>
      </c>
      <c r="F56" s="34">
        <f>SUM(D56-C56)</f>
        <v>-47.944460000000163</v>
      </c>
    </row>
    <row r="57" spans="1:8" s="6" customFormat="1" ht="15.75" hidden="1" customHeight="1">
      <c r="A57" s="30" t="s">
        <v>27</v>
      </c>
      <c r="B57" s="36" t="s">
        <v>30</v>
      </c>
      <c r="C57" s="189"/>
      <c r="D57" s="189"/>
      <c r="E57" s="38"/>
      <c r="F57" s="38"/>
    </row>
    <row r="58" spans="1:8" ht="17.25" customHeight="1">
      <c r="A58" s="35" t="s">
        <v>31</v>
      </c>
      <c r="B58" s="39" t="s">
        <v>32</v>
      </c>
      <c r="C58" s="189">
        <v>1593.9970000000001</v>
      </c>
      <c r="D58" s="189">
        <v>1551.0525399999999</v>
      </c>
      <c r="E58" s="38">
        <f t="shared" ref="E58:E98" si="3">SUM(D58/C58*100)</f>
        <v>97.305863185438852</v>
      </c>
      <c r="F58" s="38">
        <f t="shared" ref="F58:F98" si="4">SUM(D58-C58)</f>
        <v>-42.944460000000163</v>
      </c>
    </row>
    <row r="59" spans="1:8" ht="17.25" hidden="1" customHeight="1">
      <c r="A59" s="35" t="s">
        <v>31</v>
      </c>
      <c r="B59" s="39" t="s">
        <v>34</v>
      </c>
      <c r="C59" s="189"/>
      <c r="D59" s="189"/>
      <c r="E59" s="38"/>
      <c r="F59" s="38">
        <f t="shared" si="4"/>
        <v>0</v>
      </c>
    </row>
    <row r="60" spans="1:8" ht="15.75" hidden="1" customHeight="1">
      <c r="A60" s="35" t="s">
        <v>33</v>
      </c>
      <c r="B60" s="39" t="s">
        <v>36</v>
      </c>
      <c r="C60" s="189"/>
      <c r="D60" s="189"/>
      <c r="E60" s="38" t="e">
        <f t="shared" si="3"/>
        <v>#DIV/0!</v>
      </c>
      <c r="F60" s="38">
        <f t="shared" si="4"/>
        <v>0</v>
      </c>
    </row>
    <row r="61" spans="1:8" ht="15" customHeight="1">
      <c r="A61" s="35" t="s">
        <v>37</v>
      </c>
      <c r="B61" s="39" t="s">
        <v>38</v>
      </c>
      <c r="C61" s="189"/>
      <c r="D61" s="189">
        <v>0</v>
      </c>
      <c r="E61" s="38" t="e">
        <f t="shared" si="3"/>
        <v>#DIV/0!</v>
      </c>
      <c r="F61" s="38">
        <f t="shared" si="4"/>
        <v>0</v>
      </c>
    </row>
    <row r="62" spans="1:8" ht="15.75" customHeight="1">
      <c r="A62" s="35" t="s">
        <v>39</v>
      </c>
      <c r="B62" s="39" t="s">
        <v>40</v>
      </c>
      <c r="C62" s="190">
        <v>5</v>
      </c>
      <c r="D62" s="190">
        <v>0</v>
      </c>
      <c r="E62" s="38">
        <f t="shared" si="3"/>
        <v>0</v>
      </c>
      <c r="F62" s="38">
        <f t="shared" si="4"/>
        <v>-5</v>
      </c>
    </row>
    <row r="63" spans="1:8" ht="19.5" customHeight="1">
      <c r="A63" s="35" t="s">
        <v>41</v>
      </c>
      <c r="B63" s="39" t="s">
        <v>42</v>
      </c>
      <c r="C63" s="189">
        <v>22.975999999999999</v>
      </c>
      <c r="D63" s="189">
        <v>22.975999999999999</v>
      </c>
      <c r="E63" s="38">
        <f t="shared" si="3"/>
        <v>100</v>
      </c>
      <c r="F63" s="38">
        <f t="shared" si="4"/>
        <v>0</v>
      </c>
    </row>
    <row r="64" spans="1:8" s="6" customFormat="1">
      <c r="A64" s="30" t="s">
        <v>43</v>
      </c>
      <c r="B64" s="42" t="s">
        <v>44</v>
      </c>
      <c r="C64" s="33">
        <f>C65</f>
        <v>110.66728000000001</v>
      </c>
      <c r="D64" s="33">
        <f>D65</f>
        <v>110.66728000000001</v>
      </c>
      <c r="E64" s="34">
        <f t="shared" si="3"/>
        <v>100</v>
      </c>
      <c r="F64" s="34">
        <f t="shared" si="4"/>
        <v>0</v>
      </c>
    </row>
    <row r="65" spans="1:9">
      <c r="A65" s="369" t="s">
        <v>45</v>
      </c>
      <c r="B65" s="44" t="s">
        <v>46</v>
      </c>
      <c r="C65" s="189">
        <v>110.66728000000001</v>
      </c>
      <c r="D65" s="189">
        <v>110.66728000000001</v>
      </c>
      <c r="E65" s="38">
        <f t="shared" si="3"/>
        <v>100</v>
      </c>
      <c r="F65" s="38">
        <f t="shared" si="4"/>
        <v>0</v>
      </c>
    </row>
    <row r="66" spans="1:9" s="6" customFormat="1" ht="33" customHeight="1">
      <c r="A66" s="43" t="s">
        <v>47</v>
      </c>
      <c r="B66" s="31" t="s">
        <v>48</v>
      </c>
      <c r="C66" s="33">
        <f>C69+C70+C71</f>
        <v>3</v>
      </c>
      <c r="D66" s="33">
        <f>D69+D70+D71</f>
        <v>2.83134</v>
      </c>
      <c r="E66" s="34">
        <f t="shared" si="3"/>
        <v>94.378</v>
      </c>
      <c r="F66" s="34">
        <f t="shared" si="4"/>
        <v>-0.16866000000000003</v>
      </c>
    </row>
    <row r="67" spans="1:9" ht="1.5" hidden="1" customHeight="1">
      <c r="A67" s="30" t="s">
        <v>47</v>
      </c>
      <c r="B67" s="39" t="s">
        <v>50</v>
      </c>
      <c r="C67" s="189">
        <v>0</v>
      </c>
      <c r="D67" s="33">
        <v>0</v>
      </c>
      <c r="E67" s="34" t="e">
        <f t="shared" si="3"/>
        <v>#DIV/0!</v>
      </c>
      <c r="F67" s="34">
        <f t="shared" si="4"/>
        <v>0</v>
      </c>
    </row>
    <row r="68" spans="1:9" ht="21.75" hidden="1" customHeight="1">
      <c r="A68" s="35" t="s">
        <v>49</v>
      </c>
      <c r="B68" s="39" t="s">
        <v>52</v>
      </c>
      <c r="C68" s="189">
        <v>0</v>
      </c>
      <c r="D68" s="33">
        <v>0</v>
      </c>
      <c r="E68" s="34" t="e">
        <f t="shared" si="3"/>
        <v>#DIV/0!</v>
      </c>
      <c r="F68" s="34">
        <f t="shared" si="4"/>
        <v>0</v>
      </c>
    </row>
    <row r="69" spans="1:9" ht="17.25" customHeight="1">
      <c r="A69" s="45" t="s">
        <v>53</v>
      </c>
      <c r="B69" s="47" t="s">
        <v>54</v>
      </c>
      <c r="C69" s="191">
        <v>3</v>
      </c>
      <c r="D69" s="189">
        <v>2.83134</v>
      </c>
      <c r="E69" s="34">
        <f t="shared" si="3"/>
        <v>94.378</v>
      </c>
      <c r="F69" s="34">
        <f t="shared" si="4"/>
        <v>-0.16866000000000003</v>
      </c>
    </row>
    <row r="70" spans="1:9">
      <c r="A70" s="46" t="s">
        <v>211</v>
      </c>
      <c r="B70" s="47" t="s">
        <v>212</v>
      </c>
      <c r="C70" s="189"/>
      <c r="D70" s="189">
        <v>0</v>
      </c>
      <c r="E70" s="34" t="e">
        <f t="shared" si="3"/>
        <v>#DIV/0!</v>
      </c>
      <c r="F70" s="34">
        <f t="shared" si="4"/>
        <v>0</v>
      </c>
    </row>
    <row r="71" spans="1:9">
      <c r="A71" s="46" t="s">
        <v>332</v>
      </c>
      <c r="B71" s="47" t="s">
        <v>387</v>
      </c>
      <c r="C71" s="189"/>
      <c r="D71" s="189">
        <v>0</v>
      </c>
      <c r="E71" s="34" t="e">
        <f>SUM(D71/C71*100)</f>
        <v>#DIV/0!</v>
      </c>
      <c r="F71" s="34">
        <f>SUM(D71-C71)</f>
        <v>0</v>
      </c>
    </row>
    <row r="72" spans="1:9" s="6" customFormat="1" ht="17.25" customHeight="1">
      <c r="A72" s="370" t="s">
        <v>55</v>
      </c>
      <c r="B72" s="31" t="s">
        <v>56</v>
      </c>
      <c r="C72" s="33">
        <f>SUM(C73:C76)</f>
        <v>2892.2158200000003</v>
      </c>
      <c r="D72" s="33">
        <f>SUM(D73:D76)</f>
        <v>2864.5189300000002</v>
      </c>
      <c r="E72" s="34">
        <f t="shared" si="3"/>
        <v>99.042364341952876</v>
      </c>
      <c r="F72" s="34">
        <f t="shared" si="4"/>
        <v>-27.696890000000167</v>
      </c>
      <c r="I72" s="106"/>
    </row>
    <row r="73" spans="1:9" ht="15.75" customHeight="1">
      <c r="A73" s="35" t="s">
        <v>57</v>
      </c>
      <c r="B73" s="39" t="s">
        <v>58</v>
      </c>
      <c r="C73" s="189">
        <v>34.346299999999999</v>
      </c>
      <c r="D73" s="189">
        <v>34.346299999999999</v>
      </c>
      <c r="E73" s="38">
        <f t="shared" si="3"/>
        <v>100</v>
      </c>
      <c r="F73" s="38">
        <f t="shared" si="4"/>
        <v>0</v>
      </c>
    </row>
    <row r="74" spans="1:9" s="6" customFormat="1" ht="19.5" hidden="1" customHeight="1">
      <c r="A74" s="35" t="s">
        <v>59</v>
      </c>
      <c r="B74" s="39" t="s">
        <v>60</v>
      </c>
      <c r="C74" s="189">
        <v>0</v>
      </c>
      <c r="D74" s="189">
        <v>0</v>
      </c>
      <c r="E74" s="38" t="e">
        <f t="shared" si="3"/>
        <v>#DIV/0!</v>
      </c>
      <c r="F74" s="38">
        <f t="shared" si="4"/>
        <v>0</v>
      </c>
      <c r="G74" s="50"/>
    </row>
    <row r="75" spans="1:9">
      <c r="A75" s="35" t="s">
        <v>61</v>
      </c>
      <c r="B75" s="39" t="s">
        <v>62</v>
      </c>
      <c r="C75" s="189">
        <v>2827.3695200000002</v>
      </c>
      <c r="D75" s="189">
        <v>2827.17263</v>
      </c>
      <c r="E75" s="38">
        <f t="shared" si="3"/>
        <v>99.993036283421489</v>
      </c>
      <c r="F75" s="38">
        <f t="shared" si="4"/>
        <v>-0.19689000000016676</v>
      </c>
    </row>
    <row r="76" spans="1:9">
      <c r="A76" s="35" t="s">
        <v>63</v>
      </c>
      <c r="B76" s="39" t="s">
        <v>64</v>
      </c>
      <c r="C76" s="189">
        <v>30.5</v>
      </c>
      <c r="D76" s="189">
        <v>3</v>
      </c>
      <c r="E76" s="38">
        <f t="shared" si="3"/>
        <v>9.8360655737704921</v>
      </c>
      <c r="F76" s="38">
        <f t="shared" si="4"/>
        <v>-27.5</v>
      </c>
    </row>
    <row r="77" spans="1:9" s="6" customFormat="1" ht="14.25" customHeight="1">
      <c r="A77" s="30" t="s">
        <v>65</v>
      </c>
      <c r="B77" s="31" t="s">
        <v>66</v>
      </c>
      <c r="C77" s="33">
        <f>SUM(C78:C80)</f>
        <v>4753.36546</v>
      </c>
      <c r="D77" s="33">
        <f>SUM(D78:D80)</f>
        <v>4596.1597499999998</v>
      </c>
      <c r="E77" s="34">
        <f t="shared" si="3"/>
        <v>96.692749351529969</v>
      </c>
      <c r="F77" s="34">
        <f t="shared" si="4"/>
        <v>-157.20571000000018</v>
      </c>
    </row>
    <row r="78" spans="1:9" ht="15.75" hidden="1" customHeight="1">
      <c r="A78" s="30" t="s">
        <v>65</v>
      </c>
      <c r="B78" s="51" t="s">
        <v>68</v>
      </c>
      <c r="C78" s="189"/>
      <c r="D78" s="189"/>
      <c r="E78" s="38" t="e">
        <f t="shared" si="3"/>
        <v>#DIV/0!</v>
      </c>
      <c r="F78" s="38">
        <f t="shared" si="4"/>
        <v>0</v>
      </c>
    </row>
    <row r="79" spans="1:9" ht="31.5" customHeight="1">
      <c r="A79" s="35" t="s">
        <v>69</v>
      </c>
      <c r="B79" s="51" t="s">
        <v>70</v>
      </c>
      <c r="C79" s="189">
        <v>2768.7538</v>
      </c>
      <c r="D79" s="189">
        <v>2611.8307500000001</v>
      </c>
      <c r="E79" s="38">
        <f t="shared" si="3"/>
        <v>94.332358117215051</v>
      </c>
      <c r="F79" s="38">
        <f t="shared" si="4"/>
        <v>-156.92304999999988</v>
      </c>
    </row>
    <row r="80" spans="1:9">
      <c r="A80" s="35" t="s">
        <v>71</v>
      </c>
      <c r="B80" s="39" t="s">
        <v>72</v>
      </c>
      <c r="C80" s="189">
        <v>1984.61166</v>
      </c>
      <c r="D80" s="189">
        <v>1984.329</v>
      </c>
      <c r="E80" s="38">
        <f t="shared" si="3"/>
        <v>99.985757415130777</v>
      </c>
      <c r="F80" s="38">
        <f t="shared" si="4"/>
        <v>-0.28266000000007807</v>
      </c>
    </row>
    <row r="81" spans="1:12" s="6" customFormat="1">
      <c r="A81" s="30" t="s">
        <v>81</v>
      </c>
      <c r="B81" s="31" t="s">
        <v>82</v>
      </c>
      <c r="C81" s="33">
        <f>C82</f>
        <v>705.42</v>
      </c>
      <c r="D81" s="33">
        <f>SUM(D82)</f>
        <v>705.42</v>
      </c>
      <c r="E81" s="34">
        <f t="shared" si="3"/>
        <v>100</v>
      </c>
      <c r="F81" s="34">
        <f t="shared" si="4"/>
        <v>0</v>
      </c>
    </row>
    <row r="82" spans="1:12" ht="15.75" customHeight="1">
      <c r="A82" s="35" t="s">
        <v>83</v>
      </c>
      <c r="B82" s="39" t="s">
        <v>226</v>
      </c>
      <c r="C82" s="189">
        <v>705.42</v>
      </c>
      <c r="D82" s="189">
        <v>705.42</v>
      </c>
      <c r="E82" s="38">
        <f t="shared" si="3"/>
        <v>100</v>
      </c>
      <c r="F82" s="38">
        <f t="shared" si="4"/>
        <v>0</v>
      </c>
      <c r="L82" s="105"/>
    </row>
    <row r="83" spans="1:12" s="6" customFormat="1">
      <c r="A83" s="35" t="s">
        <v>204</v>
      </c>
      <c r="B83" s="31" t="s">
        <v>84</v>
      </c>
      <c r="C83" s="33">
        <f>SUM(C84:C87)</f>
        <v>0</v>
      </c>
      <c r="D83" s="33">
        <f>SUM(D84:D87)</f>
        <v>0</v>
      </c>
      <c r="E83" s="34" t="e">
        <f>SUM(D83/C83*100)</f>
        <v>#DIV/0!</v>
      </c>
      <c r="F83" s="34">
        <f t="shared" si="4"/>
        <v>0</v>
      </c>
    </row>
    <row r="84" spans="1:12" hidden="1">
      <c r="A84" s="52">
        <v>1000</v>
      </c>
      <c r="B84" s="54" t="s">
        <v>85</v>
      </c>
      <c r="C84" s="189"/>
      <c r="D84" s="189"/>
      <c r="E84" s="234" t="e">
        <f>SUM(D84/C84*100)</f>
        <v>#DIV/0!</v>
      </c>
      <c r="F84" s="234">
        <f>SUM(D84-C84)</f>
        <v>0</v>
      </c>
    </row>
    <row r="85" spans="1:12" hidden="1">
      <c r="A85" s="53">
        <v>1001</v>
      </c>
      <c r="B85" s="54" t="s">
        <v>86</v>
      </c>
      <c r="C85" s="189"/>
      <c r="D85" s="189"/>
      <c r="E85" s="234" t="e">
        <f>SUM(D85/C85*100)</f>
        <v>#DIV/0!</v>
      </c>
      <c r="F85" s="234">
        <f>SUM(D85-C85)</f>
        <v>0</v>
      </c>
    </row>
    <row r="86" spans="1:12" hidden="1">
      <c r="A86" s="53">
        <v>1003</v>
      </c>
      <c r="B86" s="54" t="s">
        <v>87</v>
      </c>
      <c r="C86" s="189"/>
      <c r="D86" s="192"/>
      <c r="E86" s="234" t="e">
        <f>SUM(D86/C86*100)</f>
        <v>#DIV/0!</v>
      </c>
      <c r="F86" s="234">
        <f>SUM(D86-C86)</f>
        <v>0</v>
      </c>
    </row>
    <row r="87" spans="1:12" ht="15" customHeight="1">
      <c r="A87" s="53">
        <v>1004</v>
      </c>
      <c r="B87" s="39" t="s">
        <v>89</v>
      </c>
      <c r="C87" s="189">
        <v>0</v>
      </c>
      <c r="D87" s="189">
        <v>0</v>
      </c>
      <c r="E87" s="234" t="e">
        <f>SUM(D87/C87*100)</f>
        <v>#DIV/0!</v>
      </c>
      <c r="F87" s="234">
        <f>SUM(D87-C87)</f>
        <v>0</v>
      </c>
    </row>
    <row r="88" spans="1:12" ht="19.5" customHeight="1">
      <c r="A88" s="30" t="s">
        <v>90</v>
      </c>
      <c r="B88" s="31" t="s">
        <v>91</v>
      </c>
      <c r="C88" s="33">
        <f>C89+C90+C91+C92+C93</f>
        <v>24.83</v>
      </c>
      <c r="D88" s="33">
        <f>D89+D90+D91+D92+D93</f>
        <v>24.83</v>
      </c>
      <c r="E88" s="38">
        <f t="shared" si="3"/>
        <v>100</v>
      </c>
      <c r="F88" s="22">
        <f>F89+F90+F91+F92+F93</f>
        <v>0</v>
      </c>
    </row>
    <row r="89" spans="1:12" ht="15.75" customHeight="1">
      <c r="A89" s="35" t="s">
        <v>92</v>
      </c>
      <c r="B89" s="39" t="s">
        <v>93</v>
      </c>
      <c r="C89" s="189">
        <v>24.83</v>
      </c>
      <c r="D89" s="189">
        <v>24.83</v>
      </c>
      <c r="E89" s="38">
        <f t="shared" si="3"/>
        <v>100</v>
      </c>
      <c r="F89" s="38">
        <f>SUM(D89-C89)</f>
        <v>0</v>
      </c>
    </row>
    <row r="90" spans="1:12" ht="0.75" hidden="1" customHeight="1">
      <c r="A90" s="35" t="s">
        <v>92</v>
      </c>
      <c r="B90" s="39" t="s">
        <v>95</v>
      </c>
      <c r="C90" s="189"/>
      <c r="D90" s="189">
        <v>0</v>
      </c>
      <c r="E90" s="38" t="e">
        <f t="shared" si="3"/>
        <v>#DIV/0!</v>
      </c>
      <c r="F90" s="38">
        <f>SUM(D90-C90)</f>
        <v>0</v>
      </c>
    </row>
    <row r="91" spans="1:12" ht="15.75" hidden="1" customHeight="1">
      <c r="A91" s="35" t="s">
        <v>94</v>
      </c>
      <c r="B91" s="39" t="s">
        <v>97</v>
      </c>
      <c r="C91" s="189"/>
      <c r="D91" s="189"/>
      <c r="E91" s="38" t="e">
        <f t="shared" si="3"/>
        <v>#DIV/0!</v>
      </c>
      <c r="F91" s="38"/>
    </row>
    <row r="92" spans="1:12" ht="3" hidden="1" customHeight="1">
      <c r="A92" s="35" t="s">
        <v>96</v>
      </c>
      <c r="B92" s="39" t="s">
        <v>99</v>
      </c>
      <c r="C92" s="189"/>
      <c r="D92" s="189"/>
      <c r="E92" s="38" t="e">
        <f t="shared" si="3"/>
        <v>#DIV/0!</v>
      </c>
      <c r="F92" s="38"/>
    </row>
    <row r="93" spans="1:12" ht="15" hidden="1" customHeight="1">
      <c r="A93" s="35" t="s">
        <v>98</v>
      </c>
      <c r="B93" s="39" t="s">
        <v>101</v>
      </c>
      <c r="C93" s="189"/>
      <c r="D93" s="189"/>
      <c r="E93" s="38" t="e">
        <f t="shared" si="3"/>
        <v>#DIV/0!</v>
      </c>
      <c r="F93" s="38"/>
    </row>
    <row r="94" spans="1:12" s="6" customFormat="1" ht="12" hidden="1" customHeight="1">
      <c r="A94" s="35" t="s">
        <v>100</v>
      </c>
      <c r="B94" s="56" t="s">
        <v>110</v>
      </c>
      <c r="C94" s="33">
        <f>C95+C96+C97</f>
        <v>0</v>
      </c>
      <c r="D94" s="33">
        <f>SUM(D95:D97)</f>
        <v>0</v>
      </c>
      <c r="E94" s="34" t="e">
        <f t="shared" si="3"/>
        <v>#DIV/0!</v>
      </c>
      <c r="F94" s="34">
        <f t="shared" si="4"/>
        <v>0</v>
      </c>
    </row>
    <row r="95" spans="1:12" ht="15.75" hidden="1" customHeight="1">
      <c r="A95" s="52">
        <v>1400</v>
      </c>
      <c r="B95" s="54" t="s">
        <v>111</v>
      </c>
      <c r="C95" s="189"/>
      <c r="D95" s="189"/>
      <c r="E95" s="38" t="e">
        <f t="shared" si="3"/>
        <v>#DIV/0!</v>
      </c>
      <c r="F95" s="38">
        <f t="shared" si="4"/>
        <v>0</v>
      </c>
    </row>
    <row r="96" spans="1:12" hidden="1">
      <c r="A96" s="53">
        <v>1401</v>
      </c>
      <c r="B96" s="54" t="s">
        <v>112</v>
      </c>
      <c r="C96" s="189"/>
      <c r="D96" s="189"/>
      <c r="E96" s="38" t="e">
        <f t="shared" si="3"/>
        <v>#DIV/0!</v>
      </c>
      <c r="F96" s="38">
        <f t="shared" si="4"/>
        <v>0</v>
      </c>
    </row>
    <row r="97" spans="1:8" ht="23.25" hidden="1" customHeight="1">
      <c r="A97" s="53">
        <v>1402</v>
      </c>
      <c r="B97" s="54" t="s">
        <v>113</v>
      </c>
      <c r="C97" s="189"/>
      <c r="D97" s="189"/>
      <c r="E97" s="38" t="e">
        <f t="shared" si="3"/>
        <v>#DIV/0!</v>
      </c>
      <c r="F97" s="38">
        <f t="shared" si="4"/>
        <v>0</v>
      </c>
    </row>
    <row r="98" spans="1:8" s="6" customFormat="1" ht="16.5" customHeight="1">
      <c r="A98" s="53"/>
      <c r="B98" s="57" t="s">
        <v>114</v>
      </c>
      <c r="C98" s="246">
        <f>C56+C64+C66+C72+C77+C81+C88+C83</f>
        <v>10111.471560000002</v>
      </c>
      <c r="D98" s="246">
        <f>D56+D64+D66+D72+D77+D81+D88+D83</f>
        <v>9878.4558399999987</v>
      </c>
      <c r="E98" s="34">
        <f t="shared" si="3"/>
        <v>97.695531074608468</v>
      </c>
      <c r="F98" s="34">
        <f t="shared" si="4"/>
        <v>-233.01572000000306</v>
      </c>
      <c r="G98" s="146"/>
      <c r="H98" s="260"/>
    </row>
    <row r="99" spans="1:8" ht="20.25" customHeight="1">
      <c r="A99" s="52"/>
      <c r="C99" s="124"/>
      <c r="D99" s="100"/>
    </row>
    <row r="100" spans="1:8" s="65" customFormat="1" ht="13.5" customHeight="1">
      <c r="A100" s="58"/>
      <c r="B100" s="63"/>
      <c r="C100" s="114"/>
      <c r="D100" s="64"/>
      <c r="E100" s="64"/>
    </row>
    <row r="101" spans="1:8" s="65" customFormat="1" ht="12.75">
      <c r="A101" s="63" t="s">
        <v>115</v>
      </c>
      <c r="B101" s="66"/>
      <c r="C101" s="132" t="s">
        <v>117</v>
      </c>
      <c r="D101" s="132"/>
    </row>
    <row r="102" spans="1:8">
      <c r="A102" s="66" t="s">
        <v>116</v>
      </c>
      <c r="C102" s="118"/>
    </row>
    <row r="104" spans="1:8" ht="5.25" customHeight="1"/>
    <row r="142" hidden="1"/>
  </sheetData>
  <customSheetViews>
    <customSheetView guid="{61528DAC-5C4C-48F4-ADE2-8A724B05A086}" scale="70" showPageBreaks="1" hiddenRows="1" state="hidden" view="pageBreakPreview" topLeftCell="A37">
      <selection activeCell="D89" sqref="D89"/>
      <pageMargins left="0.70866141732283472" right="0.70866141732283472" top="0.74803149606299213" bottom="0.74803149606299213" header="0.31496062992125984" footer="0.31496062992125984"/>
      <pageSetup paperSize="9" scale="53" orientation="portrait" r:id="rId1"/>
    </customSheetView>
    <customSheetView guid="{5C539BE6-C8E0-453F-AB5E-9E58094195EA}" scale="70" showPageBreaks="1" hiddenRows="1" view="pageBreakPreview" topLeftCell="A32">
      <selection activeCell="E81" sqref="E81"/>
      <pageMargins left="0.70866141732283472" right="0.70866141732283472" top="0.74803149606299213" bottom="0.74803149606299213" header="0.31496062992125984" footer="0.31496062992125984"/>
      <pageSetup paperSize="9" scale="53" orientation="portrait" r:id="rId2"/>
    </customSheetView>
    <customSheetView guid="{42584DC0-1D41-4C93-9B38-C388E7B8DAC4}" scale="70" showPageBreaks="1" hiddenRows="1" view="pageBreakPreview">
      <selection sqref="A1:F1"/>
      <pageMargins left="0.70866141732283472" right="0.70866141732283472" top="0.74803149606299213" bottom="0.74803149606299213" header="0.31496062992125984" footer="0.31496062992125984"/>
      <pageSetup paperSize="9" scale="55" orientation="portrait" r:id="rId3"/>
    </customSheetView>
    <customSheetView guid="{A54C432C-6C68-4B53-A75C-446EB3A61B2B}" scale="70" showPageBreaks="1" hiddenRows="1" view="pageBreakPreview" topLeftCell="A50">
      <selection activeCell="D86" sqref="D86"/>
      <pageMargins left="0.70866141732283472" right="0.70866141732283472" top="0.74803149606299213" bottom="0.74803149606299213" header="0.31496062992125984" footer="0.31496062992125984"/>
      <pageSetup paperSize="9" scale="58" orientation="portrait" r:id="rId4"/>
    </customSheetView>
    <customSheetView guid="{1A52382B-3765-4E8C-903F-6B8919B7242E}" scale="70" showPageBreaks="1" printArea="1" hiddenRows="1" view="pageBreakPreview" topLeftCell="A16">
      <selection activeCell="H99" sqref="H99"/>
      <pageMargins left="0.7" right="0.7" top="0.75" bottom="0.75" header="0.3" footer="0.3"/>
      <pageSetup paperSize="9" scale="54" orientation="portrait" r:id="rId5"/>
    </customSheetView>
    <customSheetView guid="{B31C8DB7-3E78-4144-A6B5-8DE36DE63F0E}" hiddenRows="1" topLeftCell="A50">
      <selection activeCell="C66" sqref="C66:D66"/>
      <pageMargins left="0.7" right="0.7" top="0.75" bottom="0.75" header="0.3" footer="0.3"/>
      <pageSetup paperSize="9" scale="54" orientation="portrait" r:id="rId6"/>
    </customSheetView>
    <customSheetView guid="{5BFCA170-DEAE-4D2C-98A0-1E68B427AC01}" showPageBreaks="1" hiddenRows="1" topLeftCell="A37">
      <selection activeCell="B100" sqref="B100"/>
      <pageMargins left="0.7" right="0.7" top="0.75" bottom="0.75" header="0.3" footer="0.3"/>
      <pageSetup paperSize="9" scale="54" orientation="portrait" r:id="rId7"/>
    </customSheetView>
    <customSheetView guid="{B30CE22D-C12F-4E12-8BB9-3AAE0A6991CC}" scale="70" showPageBreaks="1" hiddenRows="1" view="pageBreakPreview" topLeftCell="A50">
      <selection activeCell="D99" sqref="D99"/>
      <pageMargins left="0.70866141732283472" right="0.70866141732283472" top="0.74803149606299213" bottom="0.74803149606299213" header="0.31496062992125984" footer="0.31496062992125984"/>
      <pageSetup paperSize="9" scale="53" orientation="portrait" r:id="rId8"/>
    </customSheetView>
    <customSheetView guid="{1718F1EE-9F48-4DBE-9531-3B70F9C4A5DD}" scale="70" showPageBreaks="1" hiddenRows="1" view="pageBreakPreview">
      <selection activeCell="D3" sqref="D3"/>
      <pageMargins left="0.7" right="0.7" top="0.75" bottom="0.75" header="0.3" footer="0.3"/>
      <pageSetup paperSize="9" scale="39" orientation="portrait" r:id="rId9"/>
    </customSheetView>
    <customSheetView guid="{3DCB9AAA-F09C-4EA6-B992-F93E466D374A}" hiddenRows="1" topLeftCell="A37">
      <selection activeCell="B100" sqref="B100"/>
      <pageMargins left="0.7" right="0.7" top="0.75" bottom="0.75" header="0.3" footer="0.3"/>
      <pageSetup paperSize="9" scale="54" orientation="portrait" r:id="rId10"/>
    </customSheetView>
    <customSheetView guid="{F85EE840-0C31-454A-8951-832C2E9E0600}" scale="70" showPageBreaks="1" hiddenRows="1" state="hidden" view="pageBreakPreview" topLeftCell="A32">
      <selection activeCell="C69" sqref="C69"/>
      <pageMargins left="0.70866141732283472" right="0.70866141732283472" top="0.74803149606299213" bottom="0.74803149606299213" header="0.31496062992125984" footer="0.31496062992125984"/>
      <pageSetup paperSize="9" scale="53" orientation="portrait" r:id="rId11"/>
    </customSheetView>
    <customSheetView guid="{F1E84C44-1ACD-474A-BDE0-C7088DB6C590}" scale="70" showPageBreaks="1" hiddenRows="1" state="hidden" view="pageBreakPreview" topLeftCell="A37">
      <selection activeCell="D89" sqref="D89"/>
      <pageMargins left="0.70866141732283472" right="0.70866141732283472" top="0.74803149606299213" bottom="0.74803149606299213" header="0.31496062992125984" footer="0.31496062992125984"/>
      <pageSetup paperSize="9" scale="53" orientation="portrait" r:id="rId12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3" orientation="portrait" r:id="rId13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16"/>
  <dimension ref="A1:H142"/>
  <sheetViews>
    <sheetView view="pageBreakPreview" topLeftCell="A28" zoomScale="70" zoomScaleNormal="100" zoomScaleSheetLayoutView="70" workbookViewId="0">
      <selection activeCell="C97" sqref="C97"/>
    </sheetView>
  </sheetViews>
  <sheetFormatPr defaultRowHeight="15.75"/>
  <cols>
    <col min="1" max="1" width="14.7109375" style="58" customWidth="1"/>
    <col min="2" max="2" width="57.5703125" style="59" customWidth="1"/>
    <col min="3" max="3" width="16.140625" style="62" customWidth="1"/>
    <col min="4" max="4" width="17.42578125" style="62" customWidth="1"/>
    <col min="5" max="5" width="10.42578125" style="62" customWidth="1"/>
    <col min="6" max="6" width="13.140625" style="62" customWidth="1"/>
    <col min="7" max="7" width="17.710937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97" t="s">
        <v>415</v>
      </c>
      <c r="B1" s="597"/>
      <c r="C1" s="597"/>
      <c r="D1" s="597"/>
      <c r="E1" s="597"/>
      <c r="F1" s="597"/>
    </row>
    <row r="2" spans="1:6">
      <c r="A2" s="597"/>
      <c r="B2" s="597"/>
      <c r="C2" s="597"/>
      <c r="D2" s="597"/>
      <c r="E2" s="597"/>
      <c r="F2" s="597"/>
    </row>
    <row r="3" spans="1:6" ht="43.5" customHeight="1">
      <c r="A3" s="2" t="s">
        <v>0</v>
      </c>
      <c r="B3" s="2" t="s">
        <v>1</v>
      </c>
      <c r="C3" s="72" t="s">
        <v>396</v>
      </c>
      <c r="D3" s="400" t="s">
        <v>411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2365.75</v>
      </c>
      <c r="D4" s="5">
        <f>D5+D12+D14+D17+D7</f>
        <v>2434.09537</v>
      </c>
      <c r="E4" s="5">
        <f>SUM(D4/C4*100)</f>
        <v>102.88895149529746</v>
      </c>
      <c r="F4" s="5">
        <f>SUM(D4-C4)</f>
        <v>68.345370000000003</v>
      </c>
    </row>
    <row r="5" spans="1:6" s="6" customFormat="1">
      <c r="A5" s="68">
        <v>1010000000</v>
      </c>
      <c r="B5" s="67" t="s">
        <v>5</v>
      </c>
      <c r="C5" s="5">
        <f>C6</f>
        <v>149</v>
      </c>
      <c r="D5" s="5">
        <f>D6</f>
        <v>177.08707000000001</v>
      </c>
      <c r="E5" s="5">
        <f t="shared" ref="E5:E50" si="0">SUM(D5/C5*100)</f>
        <v>118.85038255033558</v>
      </c>
      <c r="F5" s="5">
        <f t="shared" ref="F5:F50" si="1">SUM(D5-C5)</f>
        <v>28.087070000000011</v>
      </c>
    </row>
    <row r="6" spans="1:6">
      <c r="A6" s="7">
        <v>1010200001</v>
      </c>
      <c r="B6" s="8" t="s">
        <v>221</v>
      </c>
      <c r="C6" s="9">
        <v>149</v>
      </c>
      <c r="D6" s="10">
        <v>177.08707000000001</v>
      </c>
      <c r="E6" s="9">
        <f t="shared" ref="E6:E11" si="2">SUM(D6/C6*100)</f>
        <v>118.85038255033558</v>
      </c>
      <c r="F6" s="9">
        <f t="shared" si="1"/>
        <v>28.087070000000011</v>
      </c>
    </row>
    <row r="7" spans="1:6" ht="31.5">
      <c r="A7" s="3">
        <v>1030000000</v>
      </c>
      <c r="B7" s="13" t="s">
        <v>260</v>
      </c>
      <c r="C7" s="5">
        <f>C8+C10+C9</f>
        <v>675.75</v>
      </c>
      <c r="D7" s="5">
        <f>D8+D10+D9+D11</f>
        <v>798.9091699999999</v>
      </c>
      <c r="E7" s="5">
        <f t="shared" si="2"/>
        <v>118.22555234924157</v>
      </c>
      <c r="F7" s="5">
        <f t="shared" si="1"/>
        <v>123.1591699999999</v>
      </c>
    </row>
    <row r="8" spans="1:6">
      <c r="A8" s="7">
        <v>1030223001</v>
      </c>
      <c r="B8" s="8" t="s">
        <v>262</v>
      </c>
      <c r="C8" s="9">
        <v>252.05500000000001</v>
      </c>
      <c r="D8" s="10">
        <v>400.49876999999998</v>
      </c>
      <c r="E8" s="9">
        <f t="shared" si="2"/>
        <v>158.89340421733351</v>
      </c>
      <c r="F8" s="9">
        <f t="shared" si="1"/>
        <v>148.44376999999997</v>
      </c>
    </row>
    <row r="9" spans="1:6">
      <c r="A9" s="7">
        <v>1030224001</v>
      </c>
      <c r="B9" s="8" t="s">
        <v>268</v>
      </c>
      <c r="C9" s="9">
        <v>2.7029999999999998</v>
      </c>
      <c r="D9" s="10">
        <v>2.1633399999999998</v>
      </c>
      <c r="E9" s="9">
        <f t="shared" si="2"/>
        <v>80.034776174620788</v>
      </c>
      <c r="F9" s="9">
        <f t="shared" si="1"/>
        <v>-0.53966000000000003</v>
      </c>
    </row>
    <row r="10" spans="1:6">
      <c r="A10" s="7">
        <v>1030225001</v>
      </c>
      <c r="B10" s="8" t="s">
        <v>261</v>
      </c>
      <c r="C10" s="9">
        <v>420.99200000000002</v>
      </c>
      <c r="D10" s="10">
        <v>442.19587999999999</v>
      </c>
      <c r="E10" s="9">
        <f t="shared" si="2"/>
        <v>105.03664677713589</v>
      </c>
      <c r="F10" s="9">
        <f t="shared" si="1"/>
        <v>21.20387999999997</v>
      </c>
    </row>
    <row r="11" spans="1:6">
      <c r="A11" s="7">
        <v>1030226001</v>
      </c>
      <c r="B11" s="8" t="s">
        <v>270</v>
      </c>
      <c r="C11" s="9">
        <v>0</v>
      </c>
      <c r="D11" s="10">
        <v>-45.948819999999998</v>
      </c>
      <c r="E11" s="9" t="e">
        <f t="shared" si="2"/>
        <v>#DIV/0!</v>
      </c>
      <c r="F11" s="9">
        <f t="shared" si="1"/>
        <v>-45.948819999999998</v>
      </c>
    </row>
    <row r="12" spans="1:6" s="6" customFormat="1">
      <c r="A12" s="68">
        <v>1050000000</v>
      </c>
      <c r="B12" s="67" t="s">
        <v>6</v>
      </c>
      <c r="C12" s="5">
        <f>SUM(C13:C13)</f>
        <v>80</v>
      </c>
      <c r="D12" s="5">
        <f>SUM(D13:D13)</f>
        <v>81.321929999999995</v>
      </c>
      <c r="E12" s="5">
        <f t="shared" si="0"/>
        <v>101.65241249999998</v>
      </c>
      <c r="F12" s="5">
        <f t="shared" si="1"/>
        <v>1.3219299999999947</v>
      </c>
    </row>
    <row r="13" spans="1:6" ht="15.75" customHeight="1">
      <c r="A13" s="7">
        <v>1050300000</v>
      </c>
      <c r="B13" s="11" t="s">
        <v>222</v>
      </c>
      <c r="C13" s="12">
        <v>80</v>
      </c>
      <c r="D13" s="10">
        <v>81.321929999999995</v>
      </c>
      <c r="E13" s="9">
        <f t="shared" si="0"/>
        <v>101.65241249999998</v>
      </c>
      <c r="F13" s="9">
        <f t="shared" si="1"/>
        <v>1.3219299999999947</v>
      </c>
    </row>
    <row r="14" spans="1:6" s="6" customFormat="1" ht="15.75" customHeight="1">
      <c r="A14" s="68">
        <v>1060000000</v>
      </c>
      <c r="B14" s="67" t="s">
        <v>130</v>
      </c>
      <c r="C14" s="5">
        <f>C15+C16</f>
        <v>1453</v>
      </c>
      <c r="D14" s="5">
        <f>D15+D16</f>
        <v>1373.5771999999999</v>
      </c>
      <c r="E14" s="5">
        <f t="shared" si="0"/>
        <v>94.53387474191328</v>
      </c>
      <c r="F14" s="5">
        <f t="shared" si="1"/>
        <v>-79.422800000000052</v>
      </c>
    </row>
    <row r="15" spans="1:6" s="6" customFormat="1" ht="15.75" customHeight="1">
      <c r="A15" s="7">
        <v>1060100000</v>
      </c>
      <c r="B15" s="11" t="s">
        <v>8</v>
      </c>
      <c r="C15" s="9">
        <v>433</v>
      </c>
      <c r="D15" s="10">
        <v>411.26123999999999</v>
      </c>
      <c r="E15" s="9">
        <f t="shared" si="0"/>
        <v>94.979501154734407</v>
      </c>
      <c r="F15" s="9">
        <f>SUM(D15-C15)</f>
        <v>-21.738760000000013</v>
      </c>
    </row>
    <row r="16" spans="1:6" ht="15.75" customHeight="1">
      <c r="A16" s="7">
        <v>1060600000</v>
      </c>
      <c r="B16" s="11" t="s">
        <v>7</v>
      </c>
      <c r="C16" s="9">
        <v>1020</v>
      </c>
      <c r="D16" s="10">
        <v>962.31596000000002</v>
      </c>
      <c r="E16" s="9">
        <f t="shared" si="0"/>
        <v>94.34470196078432</v>
      </c>
      <c r="F16" s="9">
        <f t="shared" si="1"/>
        <v>-57.684039999999982</v>
      </c>
    </row>
    <row r="17" spans="1:6" s="6" customFormat="1">
      <c r="A17" s="3">
        <v>1080000000</v>
      </c>
      <c r="B17" s="4" t="s">
        <v>10</v>
      </c>
      <c r="C17" s="5">
        <f>C18</f>
        <v>8</v>
      </c>
      <c r="D17" s="5">
        <f>D18</f>
        <v>3.2</v>
      </c>
      <c r="E17" s="5">
        <f t="shared" si="0"/>
        <v>40</v>
      </c>
      <c r="F17" s="5">
        <f t="shared" si="1"/>
        <v>-4.8</v>
      </c>
    </row>
    <row r="18" spans="1:6" ht="15" customHeight="1">
      <c r="A18" s="7">
        <v>1080400001</v>
      </c>
      <c r="B18" s="8" t="s">
        <v>220</v>
      </c>
      <c r="C18" s="9">
        <v>8</v>
      </c>
      <c r="D18" s="10">
        <v>3.2</v>
      </c>
      <c r="E18" s="9">
        <f t="shared" si="0"/>
        <v>40</v>
      </c>
      <c r="F18" s="9">
        <f t="shared" si="1"/>
        <v>-4.8</v>
      </c>
    </row>
    <row r="19" spans="1:6" ht="47.2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118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119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225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121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122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C26+C29+C31+C34</f>
        <v>498</v>
      </c>
      <c r="D25" s="5">
        <f>D26+D29+D31+D34+D36</f>
        <v>1916.86304</v>
      </c>
      <c r="E25" s="5">
        <f t="shared" si="0"/>
        <v>384.91225702811244</v>
      </c>
      <c r="F25" s="5">
        <f t="shared" si="1"/>
        <v>1418.86304</v>
      </c>
    </row>
    <row r="26" spans="1:6" s="6" customFormat="1" ht="30" customHeight="1">
      <c r="A26" s="68">
        <v>1110000000</v>
      </c>
      <c r="B26" s="69" t="s">
        <v>123</v>
      </c>
      <c r="C26" s="5">
        <f>C27+C28</f>
        <v>418</v>
      </c>
      <c r="D26" s="5">
        <f>D27+D28</f>
        <v>528.69868999999994</v>
      </c>
      <c r="E26" s="5">
        <f t="shared" si="0"/>
        <v>126.48294019138756</v>
      </c>
      <c r="F26" s="5">
        <f t="shared" si="1"/>
        <v>110.69868999999994</v>
      </c>
    </row>
    <row r="27" spans="1:6">
      <c r="A27" s="16">
        <v>1110502510</v>
      </c>
      <c r="B27" s="17" t="s">
        <v>218</v>
      </c>
      <c r="C27" s="12">
        <v>388</v>
      </c>
      <c r="D27" s="10">
        <v>499.31668999999999</v>
      </c>
      <c r="E27" s="9">
        <f t="shared" si="0"/>
        <v>128.68986855670104</v>
      </c>
      <c r="F27" s="9">
        <f t="shared" si="1"/>
        <v>111.31668999999999</v>
      </c>
    </row>
    <row r="28" spans="1:6">
      <c r="A28" s="7">
        <v>1110503510</v>
      </c>
      <c r="B28" s="11" t="s">
        <v>217</v>
      </c>
      <c r="C28" s="12">
        <v>30</v>
      </c>
      <c r="D28" s="10">
        <v>29.382000000000001</v>
      </c>
      <c r="E28" s="9">
        <f t="shared" si="0"/>
        <v>97.94</v>
      </c>
      <c r="F28" s="9">
        <f t="shared" si="1"/>
        <v>-0.61799999999999855</v>
      </c>
    </row>
    <row r="29" spans="1:6" s="15" customFormat="1" ht="19.5" customHeight="1">
      <c r="A29" s="68">
        <v>1130000000</v>
      </c>
      <c r="B29" s="69" t="s">
        <v>125</v>
      </c>
      <c r="C29" s="5">
        <f>C30</f>
        <v>80</v>
      </c>
      <c r="D29" s="5">
        <f>D30</f>
        <v>97.995909999999995</v>
      </c>
      <c r="E29" s="5">
        <f t="shared" si="0"/>
        <v>122.49488749999999</v>
      </c>
      <c r="F29" s="5">
        <f t="shared" si="1"/>
        <v>17.995909999999995</v>
      </c>
    </row>
    <row r="30" spans="1:6" ht="36" customHeight="1">
      <c r="A30" s="7">
        <v>1130206510</v>
      </c>
      <c r="B30" s="8" t="s">
        <v>399</v>
      </c>
      <c r="C30" s="9">
        <v>80</v>
      </c>
      <c r="D30" s="10">
        <v>97.995909999999995</v>
      </c>
      <c r="E30" s="9">
        <f t="shared" si="0"/>
        <v>122.49488749999999</v>
      </c>
      <c r="F30" s="9">
        <f t="shared" si="1"/>
        <v>17.995909999999995</v>
      </c>
    </row>
    <row r="31" spans="1:6" ht="25.5" customHeight="1">
      <c r="A31" s="70">
        <v>1140000000</v>
      </c>
      <c r="B31" s="71" t="s">
        <v>126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0.75" customHeight="1">
      <c r="A32" s="16">
        <v>1140200000</v>
      </c>
      <c r="B32" s="18" t="s">
        <v>214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1.5" customHeight="1">
      <c r="A33" s="7">
        <v>1140600000</v>
      </c>
      <c r="B33" s="8" t="s">
        <v>215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5.75" customHeight="1">
      <c r="A34" s="3">
        <v>1160000000</v>
      </c>
      <c r="B34" s="13" t="s">
        <v>237</v>
      </c>
      <c r="C34" s="9">
        <f>C35</f>
        <v>0</v>
      </c>
      <c r="D34" s="14">
        <v>43.13044</v>
      </c>
      <c r="E34" s="9" t="e">
        <f t="shared" si="0"/>
        <v>#DIV/0!</v>
      </c>
      <c r="F34" s="9">
        <f t="shared" si="1"/>
        <v>43.13044</v>
      </c>
    </row>
    <row r="35" spans="1:7" ht="28.5" customHeight="1">
      <c r="A35" s="7">
        <v>1160701000</v>
      </c>
      <c r="B35" s="8" t="s">
        <v>428</v>
      </c>
      <c r="C35" s="9"/>
      <c r="D35" s="10">
        <v>43.13044</v>
      </c>
      <c r="E35" s="9" t="e">
        <f t="shared" si="0"/>
        <v>#DIV/0!</v>
      </c>
      <c r="F35" s="9">
        <f t="shared" si="1"/>
        <v>43.13044</v>
      </c>
    </row>
    <row r="36" spans="1:7" ht="24.75" customHeight="1">
      <c r="A36" s="3">
        <v>1170000000</v>
      </c>
      <c r="B36" s="13" t="s">
        <v>129</v>
      </c>
      <c r="C36" s="5">
        <f>C37+C38</f>
        <v>0</v>
      </c>
      <c r="D36" s="5">
        <f>D37+D38</f>
        <v>1247.038</v>
      </c>
      <c r="E36" s="9" t="e">
        <f t="shared" si="0"/>
        <v>#DIV/0!</v>
      </c>
      <c r="F36" s="5">
        <f t="shared" si="1"/>
        <v>1247.038</v>
      </c>
    </row>
    <row r="37" spans="1:7" ht="18" customHeight="1">
      <c r="A37" s="7">
        <v>1171503010</v>
      </c>
      <c r="B37" s="8" t="s">
        <v>408</v>
      </c>
      <c r="C37" s="9">
        <f>C38</f>
        <v>0</v>
      </c>
      <c r="D37" s="9">
        <v>1247.038</v>
      </c>
      <c r="E37" s="9" t="e">
        <f t="shared" si="0"/>
        <v>#DIV/0!</v>
      </c>
      <c r="F37" s="9">
        <f t="shared" si="1"/>
        <v>1247.038</v>
      </c>
    </row>
    <row r="38" spans="1:7" ht="15" hidden="1" customHeight="1">
      <c r="A38" s="7">
        <v>1170505005</v>
      </c>
      <c r="B38" s="11" t="s">
        <v>213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17.25" customHeight="1">
      <c r="A39" s="3">
        <v>1000000000</v>
      </c>
      <c r="B39" s="4" t="s">
        <v>16</v>
      </c>
      <c r="C39" s="125">
        <f>SUM(C4,C25)</f>
        <v>2863.75</v>
      </c>
      <c r="D39" s="125">
        <f>SUM(D4,D25)</f>
        <v>4350.9584100000002</v>
      </c>
      <c r="E39" s="5">
        <f t="shared" si="0"/>
        <v>151.93220113487561</v>
      </c>
      <c r="F39" s="5">
        <f t="shared" si="1"/>
        <v>1487.2084100000002</v>
      </c>
    </row>
    <row r="40" spans="1:7" s="6" customFormat="1">
      <c r="A40" s="3">
        <v>2000000000</v>
      </c>
      <c r="B40" s="4" t="s">
        <v>17</v>
      </c>
      <c r="C40" s="5">
        <f>C41+C43+C44+C45+C46+C47+C48+C42</f>
        <v>10903.501459999999</v>
      </c>
      <c r="D40" s="5">
        <f>SUM(D41:D48)</f>
        <v>10878.82494</v>
      </c>
      <c r="E40" s="5">
        <f t="shared" si="0"/>
        <v>99.773682609292749</v>
      </c>
      <c r="F40" s="5">
        <f t="shared" si="1"/>
        <v>-24.676519999999073</v>
      </c>
      <c r="G40" s="19"/>
    </row>
    <row r="41" spans="1:7" ht="15" customHeight="1">
      <c r="A41" s="16">
        <v>2021000000</v>
      </c>
      <c r="B41" s="17" t="s">
        <v>18</v>
      </c>
      <c r="C41" s="12">
        <v>2417.4</v>
      </c>
      <c r="D41" s="253">
        <v>2417.4</v>
      </c>
      <c r="E41" s="9">
        <f t="shared" si="0"/>
        <v>100</v>
      </c>
      <c r="F41" s="9">
        <f t="shared" si="1"/>
        <v>0</v>
      </c>
    </row>
    <row r="42" spans="1:7" ht="15" hidden="1" customHeight="1">
      <c r="A42" s="16">
        <v>2021500200</v>
      </c>
      <c r="B42" s="17" t="s">
        <v>224</v>
      </c>
      <c r="C42" s="12">
        <v>0</v>
      </c>
      <c r="D42" s="20">
        <v>0</v>
      </c>
      <c r="E42" s="9" t="e">
        <f>SUM(D42/C42*100)</f>
        <v>#DIV/0!</v>
      </c>
      <c r="F42" s="9">
        <f>SUM(D42-C42)</f>
        <v>0</v>
      </c>
    </row>
    <row r="43" spans="1:7">
      <c r="A43" s="16">
        <v>2022000000</v>
      </c>
      <c r="B43" s="17" t="s">
        <v>19</v>
      </c>
      <c r="C43" s="12">
        <v>6027.2349999999997</v>
      </c>
      <c r="D43" s="10">
        <v>6027.2349999999997</v>
      </c>
      <c r="E43" s="9">
        <f t="shared" si="0"/>
        <v>100</v>
      </c>
      <c r="F43" s="9">
        <f t="shared" si="1"/>
        <v>0</v>
      </c>
    </row>
    <row r="44" spans="1:7" ht="18.75" customHeight="1">
      <c r="A44" s="16">
        <v>2023000000</v>
      </c>
      <c r="B44" s="17" t="s">
        <v>20</v>
      </c>
      <c r="C44" s="12">
        <v>109.41849000000001</v>
      </c>
      <c r="D44" s="180">
        <v>109.41849000000001</v>
      </c>
      <c r="E44" s="9">
        <f t="shared" si="0"/>
        <v>100</v>
      </c>
      <c r="F44" s="9">
        <f t="shared" si="1"/>
        <v>0</v>
      </c>
    </row>
    <row r="45" spans="1:7" ht="17.25" customHeight="1">
      <c r="A45" s="16">
        <v>2024000000</v>
      </c>
      <c r="B45" s="17" t="s">
        <v>21</v>
      </c>
      <c r="C45" s="12">
        <v>2349.4479700000002</v>
      </c>
      <c r="D45" s="181">
        <v>2324.7714500000002</v>
      </c>
      <c r="E45" s="9">
        <f t="shared" si="0"/>
        <v>98.949688594295623</v>
      </c>
      <c r="F45" s="9">
        <f t="shared" si="1"/>
        <v>-24.676519999999982</v>
      </c>
    </row>
    <row r="46" spans="1:7" ht="16.5" hidden="1" customHeight="1">
      <c r="A46" s="16">
        <v>2020900000</v>
      </c>
      <c r="B46" s="18" t="s">
        <v>22</v>
      </c>
      <c r="C46" s="12"/>
      <c r="D46" s="181"/>
      <c r="E46" s="9" t="e">
        <f t="shared" si="0"/>
        <v>#DIV/0!</v>
      </c>
      <c r="F46" s="9">
        <f t="shared" si="1"/>
        <v>0</v>
      </c>
    </row>
    <row r="47" spans="1:7" ht="24" customHeight="1">
      <c r="A47" s="7">
        <v>2190500005</v>
      </c>
      <c r="B47" s="11" t="s">
        <v>23</v>
      </c>
      <c r="C47" s="10">
        <v>0</v>
      </c>
      <c r="D47" s="255">
        <v>0</v>
      </c>
      <c r="E47" s="5" t="e">
        <f t="shared" si="0"/>
        <v>#DIV/0!</v>
      </c>
      <c r="F47" s="5">
        <f>SUM(D47-C47)</f>
        <v>0</v>
      </c>
    </row>
    <row r="48" spans="1:7" ht="18" customHeight="1">
      <c r="A48" s="7">
        <v>2070502010</v>
      </c>
      <c r="B48" s="11" t="s">
        <v>282</v>
      </c>
      <c r="C48" s="10"/>
      <c r="D48" s="10"/>
      <c r="E48" s="9" t="e">
        <f>SUM(D48/C48*100)</f>
        <v>#DIV/0!</v>
      </c>
      <c r="F48" s="9">
        <f>SUM(D48-C48)</f>
        <v>0</v>
      </c>
    </row>
    <row r="49" spans="1:8" s="6" customFormat="1" ht="16.5" customHeight="1">
      <c r="A49" s="235">
        <v>2190000010</v>
      </c>
      <c r="B49" s="236" t="s">
        <v>23</v>
      </c>
      <c r="C49" s="12">
        <v>0</v>
      </c>
      <c r="D49" s="10">
        <v>0</v>
      </c>
      <c r="E49" s="9" t="e">
        <f t="shared" si="0"/>
        <v>#DIV/0!</v>
      </c>
      <c r="F49" s="9">
        <f t="shared" si="1"/>
        <v>0</v>
      </c>
    </row>
    <row r="50" spans="1:8" s="6" customFormat="1" ht="19.5" customHeight="1">
      <c r="A50" s="3"/>
      <c r="B50" s="4" t="s">
        <v>25</v>
      </c>
      <c r="C50" s="240">
        <f>C39+C40</f>
        <v>13767.251459999999</v>
      </c>
      <c r="D50" s="241">
        <f>D39+D40</f>
        <v>15229.783350000002</v>
      </c>
      <c r="E50" s="5">
        <f t="shared" si="0"/>
        <v>110.62326706423072</v>
      </c>
      <c r="F50" s="5">
        <f t="shared" si="1"/>
        <v>1462.531890000002</v>
      </c>
      <c r="G50" s="93"/>
      <c r="H50" s="259"/>
    </row>
    <row r="51" spans="1:8" s="6" customFormat="1">
      <c r="A51" s="3"/>
      <c r="B51" s="21" t="s">
        <v>300</v>
      </c>
      <c r="C51" s="92">
        <f>C50-C97</f>
        <v>-384.86571000000004</v>
      </c>
      <c r="D51" s="92">
        <f>D50-D97</f>
        <v>1293.0211400000026</v>
      </c>
      <c r="E51" s="22"/>
      <c r="F51" s="22"/>
    </row>
    <row r="52" spans="1:8">
      <c r="A52" s="23"/>
      <c r="B52" s="24"/>
      <c r="C52" s="232"/>
      <c r="D52" s="232" t="s">
        <v>314</v>
      </c>
      <c r="E52" s="26"/>
      <c r="F52" s="91"/>
    </row>
    <row r="53" spans="1:8" ht="42.75" customHeight="1">
      <c r="A53" s="28" t="s">
        <v>0</v>
      </c>
      <c r="B53" s="28" t="s">
        <v>26</v>
      </c>
      <c r="C53" s="72" t="s">
        <v>396</v>
      </c>
      <c r="D53" s="400" t="s">
        <v>411</v>
      </c>
      <c r="E53" s="72" t="s">
        <v>2</v>
      </c>
      <c r="F53" s="73" t="s">
        <v>3</v>
      </c>
    </row>
    <row r="54" spans="1:8">
      <c r="A54" s="29">
        <v>1</v>
      </c>
      <c r="B54" s="28">
        <v>2</v>
      </c>
      <c r="C54" s="86">
        <v>3</v>
      </c>
      <c r="D54" s="86">
        <v>4</v>
      </c>
      <c r="E54" s="86">
        <v>5</v>
      </c>
      <c r="F54" s="86">
        <v>6</v>
      </c>
    </row>
    <row r="55" spans="1:8" s="6" customFormat="1" ht="22.5" customHeight="1">
      <c r="A55" s="30" t="s">
        <v>27</v>
      </c>
      <c r="B55" s="31" t="s">
        <v>28</v>
      </c>
      <c r="C55" s="176">
        <f>C56+C57+C58+C59+C60+C62+C61</f>
        <v>1975.951</v>
      </c>
      <c r="D55" s="32">
        <f>D56+D57+D58+D59+D60+D62+D61</f>
        <v>1916.6508399999998</v>
      </c>
      <c r="E55" s="34">
        <f>SUM(D55/C55*100)</f>
        <v>96.998905337227484</v>
      </c>
      <c r="F55" s="34">
        <f>SUM(D55-C55)</f>
        <v>-59.300160000000233</v>
      </c>
    </row>
    <row r="56" spans="1:8" s="6" customFormat="1" ht="31.5" hidden="1">
      <c r="A56" s="35" t="s">
        <v>29</v>
      </c>
      <c r="B56" s="36" t="s">
        <v>30</v>
      </c>
      <c r="C56" s="37"/>
      <c r="D56" s="37"/>
      <c r="E56" s="34" t="e">
        <f>SUM(D56/C56*100)</f>
        <v>#DIV/0!</v>
      </c>
      <c r="F56" s="38"/>
    </row>
    <row r="57" spans="1:8" ht="15" customHeight="1">
      <c r="A57" s="35" t="s">
        <v>31</v>
      </c>
      <c r="B57" s="39" t="s">
        <v>32</v>
      </c>
      <c r="C57" s="37">
        <v>1915.6289999999999</v>
      </c>
      <c r="D57" s="37">
        <v>1877.3288399999999</v>
      </c>
      <c r="E57" s="34">
        <f>SUM(D57/C57*100)</f>
        <v>98.000648351011606</v>
      </c>
      <c r="F57" s="38">
        <f t="shared" ref="F57:F97" si="3">SUM(D57-C57)</f>
        <v>-38.300160000000005</v>
      </c>
    </row>
    <row r="58" spans="1:8" ht="16.5" hidden="1" customHeight="1">
      <c r="A58" s="35" t="s">
        <v>33</v>
      </c>
      <c r="B58" s="39" t="s">
        <v>34</v>
      </c>
      <c r="C58" s="37"/>
      <c r="D58" s="37"/>
      <c r="E58" s="34" t="e">
        <f>SUM(D58/C58*100)</f>
        <v>#DIV/0!</v>
      </c>
      <c r="F58" s="38">
        <f t="shared" si="3"/>
        <v>0</v>
      </c>
    </row>
    <row r="59" spans="1:8" ht="31.5" hidden="1" customHeight="1">
      <c r="A59" s="35" t="s">
        <v>35</v>
      </c>
      <c r="B59" s="39" t="s">
        <v>36</v>
      </c>
      <c r="C59" s="37"/>
      <c r="D59" s="37"/>
      <c r="E59" s="34" t="e">
        <f>SUM(D59/C59*100)</f>
        <v>#DIV/0!</v>
      </c>
      <c r="F59" s="38">
        <f t="shared" si="3"/>
        <v>0</v>
      </c>
    </row>
    <row r="60" spans="1:8" ht="15" customHeight="1">
      <c r="A60" s="35" t="s">
        <v>37</v>
      </c>
      <c r="B60" s="39" t="s">
        <v>38</v>
      </c>
      <c r="C60" s="37"/>
      <c r="D60" s="37">
        <v>0</v>
      </c>
      <c r="E60" s="38" t="e">
        <f t="shared" ref="E60:E97" si="4">SUM(D60/C60*100)</f>
        <v>#DIV/0!</v>
      </c>
      <c r="F60" s="38">
        <f t="shared" si="3"/>
        <v>0</v>
      </c>
    </row>
    <row r="61" spans="1:8">
      <c r="A61" s="35" t="s">
        <v>39</v>
      </c>
      <c r="B61" s="39" t="s">
        <v>40</v>
      </c>
      <c r="C61" s="40">
        <v>1</v>
      </c>
      <c r="D61" s="40">
        <v>0</v>
      </c>
      <c r="E61" s="38">
        <f t="shared" si="4"/>
        <v>0</v>
      </c>
      <c r="F61" s="38">
        <f t="shared" si="3"/>
        <v>-1</v>
      </c>
    </row>
    <row r="62" spans="1:8" ht="19.5" customHeight="1">
      <c r="A62" s="35" t="s">
        <v>41</v>
      </c>
      <c r="B62" s="39" t="s">
        <v>42</v>
      </c>
      <c r="C62" s="37">
        <v>59.322000000000003</v>
      </c>
      <c r="D62" s="37">
        <v>39.322000000000003</v>
      </c>
      <c r="E62" s="38">
        <f t="shared" si="4"/>
        <v>66.285695020397156</v>
      </c>
      <c r="F62" s="38">
        <f t="shared" si="3"/>
        <v>-20</v>
      </c>
    </row>
    <row r="63" spans="1:8" s="6" customFormat="1">
      <c r="A63" s="41" t="s">
        <v>43</v>
      </c>
      <c r="B63" s="42" t="s">
        <v>44</v>
      </c>
      <c r="C63" s="32">
        <f>C64</f>
        <v>109.41849000000001</v>
      </c>
      <c r="D63" s="32">
        <f>D64</f>
        <v>109.41849000000001</v>
      </c>
      <c r="E63" s="34">
        <f t="shared" si="4"/>
        <v>100</v>
      </c>
      <c r="F63" s="34">
        <f t="shared" si="3"/>
        <v>0</v>
      </c>
    </row>
    <row r="64" spans="1:8">
      <c r="A64" s="43" t="s">
        <v>45</v>
      </c>
      <c r="B64" s="44" t="s">
        <v>46</v>
      </c>
      <c r="C64" s="37">
        <v>109.41849000000001</v>
      </c>
      <c r="D64" s="37">
        <v>109.41849000000001</v>
      </c>
      <c r="E64" s="38">
        <f t="shared" si="4"/>
        <v>100</v>
      </c>
      <c r="F64" s="38">
        <f t="shared" si="3"/>
        <v>0</v>
      </c>
    </row>
    <row r="65" spans="1:7" s="6" customFormat="1" ht="21" customHeight="1">
      <c r="A65" s="30" t="s">
        <v>47</v>
      </c>
      <c r="B65" s="31" t="s">
        <v>48</v>
      </c>
      <c r="C65" s="32">
        <f>C68+C69+C70</f>
        <v>224.83500000000001</v>
      </c>
      <c r="D65" s="32">
        <f>SUM(D68+D69+D70)</f>
        <v>223.83735000000001</v>
      </c>
      <c r="E65" s="34">
        <f t="shared" si="4"/>
        <v>99.556274601374341</v>
      </c>
      <c r="F65" s="34">
        <f t="shared" si="3"/>
        <v>-0.99764999999999304</v>
      </c>
    </row>
    <row r="66" spans="1:7" hidden="1">
      <c r="A66" s="35" t="s">
        <v>49</v>
      </c>
      <c r="B66" s="39" t="s">
        <v>50</v>
      </c>
      <c r="C66" s="37"/>
      <c r="D66" s="37"/>
      <c r="E66" s="34" t="e">
        <f t="shared" si="4"/>
        <v>#DIV/0!</v>
      </c>
      <c r="F66" s="34">
        <f t="shared" si="3"/>
        <v>0</v>
      </c>
    </row>
    <row r="67" spans="1:7" hidden="1">
      <c r="A67" s="45" t="s">
        <v>51</v>
      </c>
      <c r="B67" s="39" t="s">
        <v>52</v>
      </c>
      <c r="C67" s="37"/>
      <c r="D67" s="37"/>
      <c r="E67" s="34" t="e">
        <f t="shared" si="4"/>
        <v>#DIV/0!</v>
      </c>
      <c r="F67" s="34">
        <f t="shared" si="3"/>
        <v>0</v>
      </c>
    </row>
    <row r="68" spans="1:7" ht="15" customHeight="1">
      <c r="A68" s="46" t="s">
        <v>53</v>
      </c>
      <c r="B68" s="47" t="s">
        <v>54</v>
      </c>
      <c r="C68" s="37">
        <v>33.835000000000001</v>
      </c>
      <c r="D68" s="37">
        <v>33.831339999999997</v>
      </c>
      <c r="E68" s="34">
        <f t="shared" si="4"/>
        <v>99.989182798876897</v>
      </c>
      <c r="F68" s="34">
        <f t="shared" si="3"/>
        <v>-3.6600000000035493E-3</v>
      </c>
    </row>
    <row r="69" spans="1:7">
      <c r="A69" s="46" t="s">
        <v>211</v>
      </c>
      <c r="B69" s="47" t="s">
        <v>212</v>
      </c>
      <c r="C69" s="37">
        <v>189</v>
      </c>
      <c r="D69" s="37">
        <v>188.00601</v>
      </c>
      <c r="E69" s="34">
        <f t="shared" si="4"/>
        <v>99.474079365079376</v>
      </c>
      <c r="F69" s="34">
        <f t="shared" si="3"/>
        <v>-0.9939899999999966</v>
      </c>
    </row>
    <row r="70" spans="1:7">
      <c r="A70" s="46" t="s">
        <v>332</v>
      </c>
      <c r="B70" s="47" t="s">
        <v>387</v>
      </c>
      <c r="C70" s="37">
        <v>2</v>
      </c>
      <c r="D70" s="37">
        <v>2</v>
      </c>
      <c r="E70" s="34"/>
      <c r="F70" s="34"/>
    </row>
    <row r="71" spans="1:7" s="6" customFormat="1" ht="17.25" customHeight="1">
      <c r="A71" s="30" t="s">
        <v>55</v>
      </c>
      <c r="B71" s="31" t="s">
        <v>56</v>
      </c>
      <c r="C71" s="48">
        <f>SUM(C72:C75)</f>
        <v>2267.98171</v>
      </c>
      <c r="D71" s="48">
        <f>SUM(D72:D75)</f>
        <v>2143.27207</v>
      </c>
      <c r="E71" s="34">
        <f t="shared" si="4"/>
        <v>94.501294280719748</v>
      </c>
      <c r="F71" s="34">
        <f t="shared" si="3"/>
        <v>-124.70964000000004</v>
      </c>
    </row>
    <row r="72" spans="1:7">
      <c r="A72" s="35" t="s">
        <v>57</v>
      </c>
      <c r="B72" s="39" t="s">
        <v>58</v>
      </c>
      <c r="C72" s="49">
        <v>41.2</v>
      </c>
      <c r="D72" s="37">
        <v>41.2</v>
      </c>
      <c r="E72" s="38">
        <f t="shared" si="4"/>
        <v>100</v>
      </c>
      <c r="F72" s="38">
        <f t="shared" si="3"/>
        <v>0</v>
      </c>
    </row>
    <row r="73" spans="1:7" s="6" customFormat="1">
      <c r="A73" s="35" t="s">
        <v>59</v>
      </c>
      <c r="B73" s="39" t="s">
        <v>60</v>
      </c>
      <c r="C73" s="49"/>
      <c r="D73" s="37"/>
      <c r="E73" s="38" t="e">
        <f t="shared" si="4"/>
        <v>#DIV/0!</v>
      </c>
      <c r="F73" s="38">
        <f t="shared" si="3"/>
        <v>0</v>
      </c>
      <c r="G73" s="50"/>
    </row>
    <row r="74" spans="1:7">
      <c r="A74" s="35" t="s">
        <v>61</v>
      </c>
      <c r="B74" s="39" t="s">
        <v>62</v>
      </c>
      <c r="C74" s="49">
        <v>2119.8817100000001</v>
      </c>
      <c r="D74" s="37">
        <v>2038.5720699999999</v>
      </c>
      <c r="E74" s="38">
        <f t="shared" si="4"/>
        <v>96.164425608445853</v>
      </c>
      <c r="F74" s="38">
        <f t="shared" si="3"/>
        <v>-81.309640000000172</v>
      </c>
    </row>
    <row r="75" spans="1:7">
      <c r="A75" s="35" t="s">
        <v>63</v>
      </c>
      <c r="B75" s="39" t="s">
        <v>64</v>
      </c>
      <c r="C75" s="49">
        <v>106.9</v>
      </c>
      <c r="D75" s="37">
        <v>63.5</v>
      </c>
      <c r="E75" s="38">
        <f t="shared" si="4"/>
        <v>59.401309635173064</v>
      </c>
      <c r="F75" s="38">
        <f t="shared" si="3"/>
        <v>-43.400000000000006</v>
      </c>
    </row>
    <row r="76" spans="1:7" s="6" customFormat="1" ht="16.5" customHeight="1">
      <c r="A76" s="30" t="s">
        <v>65</v>
      </c>
      <c r="B76" s="31" t="s">
        <v>66</v>
      </c>
      <c r="C76" s="32">
        <f>SUM(C77:C79)</f>
        <v>6621.64545</v>
      </c>
      <c r="D76" s="32">
        <f>SUM(D77:D79)</f>
        <v>6616.0744599999998</v>
      </c>
      <c r="E76" s="34">
        <f t="shared" si="4"/>
        <v>99.915866984391329</v>
      </c>
      <c r="F76" s="34">
        <f t="shared" si="3"/>
        <v>-5.5709900000001653</v>
      </c>
    </row>
    <row r="77" spans="1:7" ht="0.75" hidden="1" customHeight="1">
      <c r="A77" s="35" t="s">
        <v>67</v>
      </c>
      <c r="B77" s="51" t="s">
        <v>68</v>
      </c>
      <c r="C77" s="37">
        <v>0</v>
      </c>
      <c r="D77" s="37">
        <v>0</v>
      </c>
      <c r="E77" s="38" t="e">
        <f t="shared" si="4"/>
        <v>#DIV/0!</v>
      </c>
      <c r="F77" s="38">
        <f t="shared" si="3"/>
        <v>0</v>
      </c>
    </row>
    <row r="78" spans="1:7" ht="15" customHeight="1">
      <c r="A78" s="35" t="s">
        <v>69</v>
      </c>
      <c r="B78" s="51" t="s">
        <v>70</v>
      </c>
      <c r="C78" s="37">
        <v>6158.3604500000001</v>
      </c>
      <c r="D78" s="37">
        <v>6152.7915400000002</v>
      </c>
      <c r="E78" s="38">
        <f t="shared" si="4"/>
        <v>99.909571548381848</v>
      </c>
      <c r="F78" s="38">
        <f t="shared" si="3"/>
        <v>-5.5689099999999598</v>
      </c>
    </row>
    <row r="79" spans="1:7">
      <c r="A79" s="35" t="s">
        <v>71</v>
      </c>
      <c r="B79" s="39" t="s">
        <v>72</v>
      </c>
      <c r="C79" s="37">
        <v>463.28500000000003</v>
      </c>
      <c r="D79" s="37">
        <v>463.28291999999999</v>
      </c>
      <c r="E79" s="38">
        <f t="shared" si="4"/>
        <v>99.999551032301923</v>
      </c>
      <c r="F79" s="38">
        <f t="shared" si="3"/>
        <v>-2.0800000000349428E-3</v>
      </c>
    </row>
    <row r="80" spans="1:7" s="6" customFormat="1">
      <c r="A80" s="30" t="s">
        <v>81</v>
      </c>
      <c r="B80" s="31" t="s">
        <v>82</v>
      </c>
      <c r="C80" s="32">
        <f>C81</f>
        <v>2920.6515199999999</v>
      </c>
      <c r="D80" s="32">
        <f>SUM(D81)</f>
        <v>2895.875</v>
      </c>
      <c r="E80" s="34">
        <f t="shared" si="4"/>
        <v>99.151678321417819</v>
      </c>
      <c r="F80" s="34">
        <f t="shared" si="3"/>
        <v>-24.776519999999891</v>
      </c>
    </row>
    <row r="81" spans="1:6" ht="15.75" customHeight="1">
      <c r="A81" s="35" t="s">
        <v>83</v>
      </c>
      <c r="B81" s="39" t="s">
        <v>226</v>
      </c>
      <c r="C81" s="37">
        <v>2920.6515199999999</v>
      </c>
      <c r="D81" s="37">
        <v>2895.875</v>
      </c>
      <c r="E81" s="38">
        <f t="shared" si="4"/>
        <v>99.151678321417819</v>
      </c>
      <c r="F81" s="38">
        <f t="shared" si="3"/>
        <v>-24.776519999999891</v>
      </c>
    </row>
    <row r="82" spans="1:6" s="6" customFormat="1" ht="0.75" hidden="1" customHeight="1">
      <c r="A82" s="52">
        <v>1000</v>
      </c>
      <c r="B82" s="31" t="s">
        <v>84</v>
      </c>
      <c r="C82" s="32">
        <f>SUM(C83:C86)</f>
        <v>0</v>
      </c>
      <c r="D82" s="32">
        <f>SUM(D83:D86)</f>
        <v>0</v>
      </c>
      <c r="E82" s="34" t="e">
        <f t="shared" si="4"/>
        <v>#DIV/0!</v>
      </c>
      <c r="F82" s="34">
        <f t="shared" si="3"/>
        <v>0</v>
      </c>
    </row>
    <row r="83" spans="1:6" ht="0.75" hidden="1" customHeight="1">
      <c r="A83" s="53">
        <v>1001</v>
      </c>
      <c r="B83" s="54" t="s">
        <v>85</v>
      </c>
      <c r="C83" s="37"/>
      <c r="D83" s="37"/>
      <c r="E83" s="38" t="e">
        <f t="shared" si="4"/>
        <v>#DIV/0!</v>
      </c>
      <c r="F83" s="38">
        <f t="shared" si="3"/>
        <v>0</v>
      </c>
    </row>
    <row r="84" spans="1:6" hidden="1">
      <c r="A84" s="53">
        <v>1003</v>
      </c>
      <c r="B84" s="54" t="s">
        <v>86</v>
      </c>
      <c r="C84" s="37">
        <v>0</v>
      </c>
      <c r="D84" s="37">
        <v>0</v>
      </c>
      <c r="E84" s="38" t="e">
        <f t="shared" si="4"/>
        <v>#DIV/0!</v>
      </c>
      <c r="F84" s="38">
        <f t="shared" si="3"/>
        <v>0</v>
      </c>
    </row>
    <row r="85" spans="1:6" hidden="1">
      <c r="A85" s="53">
        <v>1004</v>
      </c>
      <c r="B85" s="54" t="s">
        <v>87</v>
      </c>
      <c r="C85" s="37"/>
      <c r="D85" s="55"/>
      <c r="E85" s="38" t="e">
        <f t="shared" si="4"/>
        <v>#DIV/0!</v>
      </c>
      <c r="F85" s="38">
        <f t="shared" si="3"/>
        <v>0</v>
      </c>
    </row>
    <row r="86" spans="1:6" hidden="1">
      <c r="A86" s="35" t="s">
        <v>88</v>
      </c>
      <c r="B86" s="39" t="s">
        <v>89</v>
      </c>
      <c r="C86" s="37">
        <v>0</v>
      </c>
      <c r="D86" s="37">
        <v>0</v>
      </c>
      <c r="E86" s="38"/>
      <c r="F86" s="38">
        <f t="shared" si="3"/>
        <v>0</v>
      </c>
    </row>
    <row r="87" spans="1:6">
      <c r="A87" s="30" t="s">
        <v>90</v>
      </c>
      <c r="B87" s="31" t="s">
        <v>91</v>
      </c>
      <c r="C87" s="32">
        <f>C88+C89+C90+C91+C92</f>
        <v>31.634</v>
      </c>
      <c r="D87" s="32">
        <f>D88+D89+D90+D91+D92</f>
        <v>31.634</v>
      </c>
      <c r="E87" s="38">
        <f t="shared" si="4"/>
        <v>100</v>
      </c>
      <c r="F87" s="22">
        <f>F88+F89+F90+F91+F92</f>
        <v>0</v>
      </c>
    </row>
    <row r="88" spans="1:6" ht="17.25" customHeight="1">
      <c r="A88" s="35" t="s">
        <v>92</v>
      </c>
      <c r="B88" s="39" t="s">
        <v>93</v>
      </c>
      <c r="C88" s="37">
        <v>31.634</v>
      </c>
      <c r="D88" s="37">
        <v>31.634</v>
      </c>
      <c r="E88" s="38">
        <f t="shared" si="4"/>
        <v>100</v>
      </c>
      <c r="F88" s="38">
        <f>SUM(D88-C88)</f>
        <v>0</v>
      </c>
    </row>
    <row r="89" spans="1:6" ht="15.75" hidden="1" customHeight="1">
      <c r="A89" s="35" t="s">
        <v>94</v>
      </c>
      <c r="B89" s="39" t="s">
        <v>95</v>
      </c>
      <c r="C89" s="37"/>
      <c r="D89" s="37"/>
      <c r="E89" s="38" t="e">
        <f t="shared" si="4"/>
        <v>#DIV/0!</v>
      </c>
      <c r="F89" s="38">
        <f>SUM(D89-C89)</f>
        <v>0</v>
      </c>
    </row>
    <row r="90" spans="1:6" ht="15.75" hidden="1" customHeight="1">
      <c r="A90" s="35" t="s">
        <v>96</v>
      </c>
      <c r="B90" s="39" t="s">
        <v>97</v>
      </c>
      <c r="C90" s="37"/>
      <c r="D90" s="37"/>
      <c r="E90" s="38" t="e">
        <f t="shared" si="4"/>
        <v>#DIV/0!</v>
      </c>
      <c r="F90" s="38"/>
    </row>
    <row r="91" spans="1:6" ht="15.75" hidden="1" customHeight="1">
      <c r="A91" s="35" t="s">
        <v>98</v>
      </c>
      <c r="B91" s="39" t="s">
        <v>99</v>
      </c>
      <c r="C91" s="37"/>
      <c r="D91" s="37"/>
      <c r="E91" s="38" t="e">
        <f t="shared" si="4"/>
        <v>#DIV/0!</v>
      </c>
      <c r="F91" s="38"/>
    </row>
    <row r="92" spans="1:6" ht="15.75" hidden="1" customHeight="1">
      <c r="A92" s="35" t="s">
        <v>100</v>
      </c>
      <c r="B92" s="39" t="s">
        <v>101</v>
      </c>
      <c r="C92" s="37"/>
      <c r="D92" s="37"/>
      <c r="E92" s="38" t="e">
        <f t="shared" si="4"/>
        <v>#DIV/0!</v>
      </c>
      <c r="F92" s="38"/>
    </row>
    <row r="93" spans="1:6" s="6" customFormat="1" ht="15.75" hidden="1" customHeight="1">
      <c r="A93" s="52">
        <v>1400</v>
      </c>
      <c r="B93" s="56" t="s">
        <v>110</v>
      </c>
      <c r="C93" s="48">
        <f>C94+C95+C96</f>
        <v>0</v>
      </c>
      <c r="D93" s="48">
        <f>SUM(D94:D96)</f>
        <v>0</v>
      </c>
      <c r="E93" s="34" t="e">
        <f t="shared" si="4"/>
        <v>#DIV/0!</v>
      </c>
      <c r="F93" s="34">
        <f t="shared" si="3"/>
        <v>0</v>
      </c>
    </row>
    <row r="94" spans="1:6" ht="15.75" hidden="1" customHeight="1">
      <c r="A94" s="53">
        <v>1401</v>
      </c>
      <c r="B94" s="54" t="s">
        <v>111</v>
      </c>
      <c r="C94" s="49"/>
      <c r="D94" s="37"/>
      <c r="E94" s="38" t="e">
        <f t="shared" si="4"/>
        <v>#DIV/0!</v>
      </c>
      <c r="F94" s="38">
        <f t="shared" si="3"/>
        <v>0</v>
      </c>
    </row>
    <row r="95" spans="1:6" ht="15.75" hidden="1" customHeight="1">
      <c r="A95" s="53">
        <v>1402</v>
      </c>
      <c r="B95" s="54" t="s">
        <v>112</v>
      </c>
      <c r="C95" s="49"/>
      <c r="D95" s="37"/>
      <c r="E95" s="38" t="e">
        <f t="shared" si="4"/>
        <v>#DIV/0!</v>
      </c>
      <c r="F95" s="38">
        <f t="shared" si="3"/>
        <v>0</v>
      </c>
    </row>
    <row r="96" spans="1:6" ht="15.75" hidden="1" customHeight="1">
      <c r="A96" s="53">
        <v>1403</v>
      </c>
      <c r="B96" s="54" t="s">
        <v>113</v>
      </c>
      <c r="C96" s="49">
        <v>0</v>
      </c>
      <c r="D96" s="37">
        <v>0</v>
      </c>
      <c r="E96" s="38" t="e">
        <f t="shared" si="4"/>
        <v>#DIV/0!</v>
      </c>
      <c r="F96" s="38">
        <f t="shared" si="3"/>
        <v>0</v>
      </c>
    </row>
    <row r="97" spans="1:8" s="6" customFormat="1" ht="15.75" customHeight="1">
      <c r="A97" s="52"/>
      <c r="B97" s="57" t="s">
        <v>114</v>
      </c>
      <c r="C97" s="243">
        <f>C55+C63+C71+C76+C80+C82+C87+C65+C93</f>
        <v>14152.11717</v>
      </c>
      <c r="D97" s="243">
        <f>D55+D63+D71+D76+D80+D82+D87+D65+D93</f>
        <v>13936.762209999999</v>
      </c>
      <c r="E97" s="34">
        <f t="shared" si="4"/>
        <v>98.478284503914963</v>
      </c>
      <c r="F97" s="34">
        <f t="shared" si="3"/>
        <v>-215.35496000000057</v>
      </c>
      <c r="G97" s="193"/>
      <c r="H97" s="193"/>
    </row>
    <row r="98" spans="1:8">
      <c r="C98" s="124"/>
      <c r="D98" s="100"/>
    </row>
    <row r="99" spans="1:8" s="65" customFormat="1" ht="16.5" customHeight="1">
      <c r="A99" s="63" t="s">
        <v>115</v>
      </c>
      <c r="B99" s="63"/>
      <c r="C99" s="178"/>
      <c r="D99" s="178"/>
      <c r="E99" s="64"/>
    </row>
    <row r="100" spans="1:8" s="65" customFormat="1" ht="20.25" customHeight="1">
      <c r="A100" s="66" t="s">
        <v>116</v>
      </c>
      <c r="B100" s="66"/>
      <c r="C100" s="65" t="s">
        <v>117</v>
      </c>
    </row>
    <row r="101" spans="1:8" ht="13.5" customHeight="1">
      <c r="C101" s="118"/>
    </row>
    <row r="103" spans="1:8" ht="5.25" customHeight="1"/>
    <row r="142" hidden="1"/>
  </sheetData>
  <customSheetViews>
    <customSheetView guid="{61528DAC-5C4C-48F4-ADE2-8A724B05A086}" scale="70" showPageBreaks="1" printArea="1" hiddenRows="1" state="hidden" view="pageBreakPreview" topLeftCell="A28">
      <selection activeCell="C97" sqref="C97"/>
      <pageMargins left="0.70866141732283472" right="0.70866141732283472" top="0.74803149606299213" bottom="0.74803149606299213" header="0.31496062992125984" footer="0.31496062992125984"/>
      <pageSetup paperSize="9" scale="55" orientation="portrait" r:id="rId1"/>
    </customSheetView>
    <customSheetView guid="{5C539BE6-C8E0-453F-AB5E-9E58094195EA}" scale="70" showPageBreaks="1" printArea="1" hiddenRows="1" view="pageBreakPreview" topLeftCell="A31">
      <selection activeCell="A34" sqref="A34:B34"/>
      <pageMargins left="0.70866141732283472" right="0.70866141732283472" top="0.74803149606299213" bottom="0.74803149606299213" header="0.31496062992125984" footer="0.31496062992125984"/>
      <pageSetup paperSize="9" scale="55" orientation="portrait" r:id="rId2"/>
    </customSheetView>
    <customSheetView guid="{42584DC0-1D41-4C93-9B38-C388E7B8DAC4}" scale="70" showPageBreaks="1" printArea="1" hiddenRows="1" view="pageBreakPreview">
      <selection sqref="A1:F1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A54C432C-6C68-4B53-A75C-446EB3A61B2B}" scale="70" showPageBreaks="1" printArea="1" hiddenRows="1" view="pageBreakPreview" topLeftCell="A15">
      <selection activeCell="D32" sqref="D32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  <customSheetView guid="{1A52382B-3765-4E8C-903F-6B8919B7242E}" scale="70" showPageBreaks="1" printArea="1" hiddenRows="1" view="pageBreakPreview" topLeftCell="A25">
      <selection activeCell="C74" sqref="C74"/>
      <pageMargins left="0.7" right="0.7" top="0.75" bottom="0.75" header="0.3" footer="0.3"/>
      <pageSetup paperSize="9" scale="55" orientation="portrait" r:id="rId5"/>
    </customSheetView>
    <customSheetView guid="{B31C8DB7-3E78-4144-A6B5-8DE36DE63F0E}" showPageBreaks="1" printArea="1" hiddenRows="1" topLeftCell="A25">
      <selection activeCell="B39" sqref="B39"/>
      <pageMargins left="0.7" right="0.7" top="0.75" bottom="0.75" header="0.3" footer="0.3"/>
      <pageSetup paperSize="9" scale="57" orientation="portrait" r:id="rId6"/>
    </customSheetView>
    <customSheetView guid="{5BFCA170-DEAE-4D2C-98A0-1E68B427AC01}" showPageBreaks="1" printArea="1" hiddenRows="1" topLeftCell="A25">
      <selection activeCell="D41" sqref="D41"/>
      <pageMargins left="0.7" right="0.7" top="0.75" bottom="0.75" header="0.3" footer="0.3"/>
      <pageSetup paperSize="9" scale="57" orientation="portrait" r:id="rId7"/>
    </customSheetView>
    <customSheetView guid="{B30CE22D-C12F-4E12-8BB9-3AAE0A6991CC}" scale="70" showPageBreaks="1" printArea="1" hiddenRows="1" view="pageBreakPreview" topLeftCell="A26">
      <selection activeCell="D97" sqref="D97"/>
      <pageMargins left="0.70866141732283472" right="0.70866141732283472" top="0.74803149606299213" bottom="0.74803149606299213" header="0.31496062992125984" footer="0.31496062992125984"/>
      <pageSetup paperSize="9" scale="56" orientation="portrait" r:id="rId8"/>
    </customSheetView>
    <customSheetView guid="{1718F1EE-9F48-4DBE-9531-3B70F9C4A5DD}" scale="70" showPageBreaks="1" printArea="1" hiddenRows="1" view="pageBreakPreview">
      <selection activeCell="D3" sqref="D3"/>
      <pageMargins left="0.7" right="0.7" top="0.75" bottom="0.75" header="0.3" footer="0.3"/>
      <pageSetup paperSize="9" scale="43" orientation="portrait" r:id="rId9"/>
    </customSheetView>
    <customSheetView guid="{3DCB9AAA-F09C-4EA6-B992-F93E466D374A}" printArea="1" hiddenRows="1" topLeftCell="A37">
      <selection activeCell="B100" sqref="B100"/>
      <pageMargins left="0.7" right="0.7" top="0.75" bottom="0.75" header="0.3" footer="0.3"/>
      <pageSetup paperSize="9" scale="57" orientation="portrait" r:id="rId10"/>
    </customSheetView>
    <customSheetView guid="{F85EE840-0C31-454A-8951-832C2E9E0600}" scale="70" showPageBreaks="1" printArea="1" hiddenRows="1" state="hidden" view="pageBreakPreview" topLeftCell="A28">
      <selection activeCell="C69" sqref="C69"/>
      <pageMargins left="0.70866141732283472" right="0.70866141732283472" top="0.74803149606299213" bottom="0.74803149606299213" header="0.31496062992125984" footer="0.31496062992125984"/>
      <pageSetup paperSize="9" scale="55" orientation="portrait" r:id="rId11"/>
    </customSheetView>
    <customSheetView guid="{F1E84C44-1ACD-474A-BDE0-C7088DB6C590}" scale="70" showPageBreaks="1" printArea="1" hiddenRows="1" state="hidden" view="pageBreakPreview" topLeftCell="A28">
      <selection activeCell="C97" sqref="C97"/>
      <pageMargins left="0.70866141732283472" right="0.70866141732283472" top="0.74803149606299213" bottom="0.74803149606299213" header="0.31496062992125984" footer="0.31496062992125984"/>
      <pageSetup paperSize="9" scale="55" orientation="portrait" r:id="rId12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5" orientation="portrait" r:id="rId13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17"/>
  <dimension ref="A1:H143"/>
  <sheetViews>
    <sheetView view="pageBreakPreview" topLeftCell="A34" zoomScale="70" zoomScaleNormal="100" zoomScaleSheetLayoutView="70" workbookViewId="0">
      <selection activeCell="C100" sqref="C100"/>
    </sheetView>
  </sheetViews>
  <sheetFormatPr defaultRowHeight="15.75"/>
  <cols>
    <col min="1" max="1" width="14.7109375" style="58" customWidth="1"/>
    <col min="2" max="2" width="57.5703125" style="59" customWidth="1"/>
    <col min="3" max="3" width="17.42578125" style="62" customWidth="1"/>
    <col min="4" max="4" width="15.28515625" style="62" customWidth="1"/>
    <col min="5" max="5" width="13" style="62" customWidth="1"/>
    <col min="6" max="6" width="12.85546875" style="62" customWidth="1"/>
    <col min="7" max="7" width="15.5703125" style="1" bestFit="1" customWidth="1"/>
    <col min="8" max="8" width="11.4257812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97" t="s">
        <v>414</v>
      </c>
      <c r="B1" s="597"/>
      <c r="C1" s="597"/>
      <c r="D1" s="597"/>
      <c r="E1" s="597"/>
      <c r="F1" s="597"/>
    </row>
    <row r="2" spans="1:6">
      <c r="A2" s="597"/>
      <c r="B2" s="597"/>
      <c r="C2" s="597"/>
      <c r="D2" s="597"/>
      <c r="E2" s="597"/>
      <c r="F2" s="597"/>
    </row>
    <row r="3" spans="1:6" ht="63">
      <c r="A3" s="2" t="s">
        <v>0</v>
      </c>
      <c r="B3" s="2" t="s">
        <v>1</v>
      </c>
      <c r="C3" s="72" t="s">
        <v>396</v>
      </c>
      <c r="D3" s="400" t="s">
        <v>411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1274.1300000000001</v>
      </c>
      <c r="D4" s="5">
        <f>D5+D12+D14+D17+D7</f>
        <v>1452.3761</v>
      </c>
      <c r="E4" s="5">
        <f>SUM(D4/C4*100)</f>
        <v>113.98963214114728</v>
      </c>
      <c r="F4" s="5">
        <f>SUM(D4-C4)</f>
        <v>178.24609999999984</v>
      </c>
    </row>
    <row r="5" spans="1:6" s="6" customFormat="1">
      <c r="A5" s="68">
        <v>1010000000</v>
      </c>
      <c r="B5" s="67" t="s">
        <v>5</v>
      </c>
      <c r="C5" s="5">
        <f>C6</f>
        <v>171</v>
      </c>
      <c r="D5" s="5">
        <f>D6</f>
        <v>214.43786</v>
      </c>
      <c r="E5" s="5">
        <f t="shared" ref="E5:E53" si="0">SUM(D5/C5*100)</f>
        <v>125.40225730994152</v>
      </c>
      <c r="F5" s="5">
        <f t="shared" ref="F5:F53" si="1">SUM(D5-C5)</f>
        <v>43.437860000000001</v>
      </c>
    </row>
    <row r="6" spans="1:6">
      <c r="A6" s="7">
        <v>1010200001</v>
      </c>
      <c r="B6" s="8" t="s">
        <v>221</v>
      </c>
      <c r="C6" s="9">
        <v>171</v>
      </c>
      <c r="D6" s="10">
        <v>214.43786</v>
      </c>
      <c r="E6" s="9">
        <f t="shared" ref="E6:E11" si="2">SUM(D6/C6*100)</f>
        <v>125.40225730994152</v>
      </c>
      <c r="F6" s="9">
        <f t="shared" si="1"/>
        <v>43.437860000000001</v>
      </c>
    </row>
    <row r="7" spans="1:6" ht="31.5">
      <c r="A7" s="3">
        <v>1030000000</v>
      </c>
      <c r="B7" s="13" t="s">
        <v>260</v>
      </c>
      <c r="C7" s="5">
        <f>C8+C10+C9</f>
        <v>616.13</v>
      </c>
      <c r="D7" s="247">
        <f>D8+D10+D9+D11</f>
        <v>728.41717000000006</v>
      </c>
      <c r="E7" s="5">
        <f t="shared" si="2"/>
        <v>118.22459058964829</v>
      </c>
      <c r="F7" s="5">
        <f t="shared" si="1"/>
        <v>112.28717000000006</v>
      </c>
    </row>
    <row r="8" spans="1:6">
      <c r="A8" s="7">
        <v>1030223001</v>
      </c>
      <c r="B8" s="8" t="s">
        <v>262</v>
      </c>
      <c r="C8" s="9">
        <v>229.816</v>
      </c>
      <c r="D8" s="10">
        <v>365.16064</v>
      </c>
      <c r="E8" s="9">
        <f t="shared" si="2"/>
        <v>158.89260973996588</v>
      </c>
      <c r="F8" s="9">
        <f t="shared" si="1"/>
        <v>135.34464</v>
      </c>
    </row>
    <row r="9" spans="1:6">
      <c r="A9" s="7">
        <v>1030224001</v>
      </c>
      <c r="B9" s="8" t="s">
        <v>268</v>
      </c>
      <c r="C9" s="9">
        <v>2.4649999999999999</v>
      </c>
      <c r="D9" s="10">
        <v>1.97244</v>
      </c>
      <c r="E9" s="9">
        <f t="shared" si="2"/>
        <v>80.017849898580124</v>
      </c>
      <c r="F9" s="9">
        <f t="shared" si="1"/>
        <v>-0.49255999999999989</v>
      </c>
    </row>
    <row r="10" spans="1:6">
      <c r="A10" s="7">
        <v>1030225001</v>
      </c>
      <c r="B10" s="8" t="s">
        <v>261</v>
      </c>
      <c r="C10" s="9">
        <v>383.84899999999999</v>
      </c>
      <c r="D10" s="10">
        <v>403.17858999999999</v>
      </c>
      <c r="E10" s="9">
        <f t="shared" si="2"/>
        <v>105.03572759079742</v>
      </c>
      <c r="F10" s="9">
        <f t="shared" si="1"/>
        <v>19.329589999999996</v>
      </c>
    </row>
    <row r="11" spans="1:6">
      <c r="A11" s="7">
        <v>1030226001</v>
      </c>
      <c r="B11" s="8" t="s">
        <v>270</v>
      </c>
      <c r="C11" s="9">
        <v>0</v>
      </c>
      <c r="D11" s="10">
        <v>-41.894500000000001</v>
      </c>
      <c r="E11" s="9" t="e">
        <f t="shared" si="2"/>
        <v>#DIV/0!</v>
      </c>
      <c r="F11" s="9">
        <f t="shared" si="1"/>
        <v>-41.894500000000001</v>
      </c>
    </row>
    <row r="12" spans="1:6" s="6" customFormat="1">
      <c r="A12" s="68">
        <v>1050000000</v>
      </c>
      <c r="B12" s="67" t="s">
        <v>6</v>
      </c>
      <c r="C12" s="5">
        <f>SUM(C13:C13)</f>
        <v>10</v>
      </c>
      <c r="D12" s="5">
        <f>SUM(D13:D13)</f>
        <v>0</v>
      </c>
      <c r="E12" s="5">
        <f t="shared" si="0"/>
        <v>0</v>
      </c>
      <c r="F12" s="5">
        <f t="shared" si="1"/>
        <v>-10</v>
      </c>
    </row>
    <row r="13" spans="1:6" ht="15.75" customHeight="1">
      <c r="A13" s="7">
        <v>1050300000</v>
      </c>
      <c r="B13" s="11" t="s">
        <v>222</v>
      </c>
      <c r="C13" s="12">
        <v>10</v>
      </c>
      <c r="D13" s="10">
        <v>0</v>
      </c>
      <c r="E13" s="9">
        <f t="shared" si="0"/>
        <v>0</v>
      </c>
      <c r="F13" s="9">
        <f t="shared" si="1"/>
        <v>-10</v>
      </c>
    </row>
    <row r="14" spans="1:6" s="6" customFormat="1" ht="15.75" customHeight="1">
      <c r="A14" s="68">
        <v>1060000000</v>
      </c>
      <c r="B14" s="67" t="s">
        <v>130</v>
      </c>
      <c r="C14" s="5">
        <f>C15+C16</f>
        <v>469</v>
      </c>
      <c r="D14" s="5">
        <f>D15+D16</f>
        <v>501.27107000000001</v>
      </c>
      <c r="E14" s="5">
        <f t="shared" si="0"/>
        <v>106.88082515991471</v>
      </c>
      <c r="F14" s="5">
        <f t="shared" si="1"/>
        <v>32.271070000000009</v>
      </c>
    </row>
    <row r="15" spans="1:6" s="6" customFormat="1" ht="15.75" customHeight="1">
      <c r="A15" s="7">
        <v>1060100000</v>
      </c>
      <c r="B15" s="11" t="s">
        <v>8</v>
      </c>
      <c r="C15" s="9">
        <v>124</v>
      </c>
      <c r="D15" s="10">
        <v>132.71872999999999</v>
      </c>
      <c r="E15" s="9">
        <f t="shared" si="0"/>
        <v>107.03123387096774</v>
      </c>
      <c r="F15" s="9">
        <f>SUM(D15-C15)</f>
        <v>8.7187299999999937</v>
      </c>
    </row>
    <row r="16" spans="1:6" ht="15.75" customHeight="1">
      <c r="A16" s="7">
        <v>1060600000</v>
      </c>
      <c r="B16" s="11" t="s">
        <v>7</v>
      </c>
      <c r="C16" s="9">
        <v>345</v>
      </c>
      <c r="D16" s="10">
        <v>368.55234000000002</v>
      </c>
      <c r="E16" s="9">
        <f t="shared" si="0"/>
        <v>106.82676521739131</v>
      </c>
      <c r="F16" s="9">
        <f t="shared" si="1"/>
        <v>23.552340000000015</v>
      </c>
    </row>
    <row r="17" spans="1:6" s="6" customFormat="1">
      <c r="A17" s="3">
        <v>1080000000</v>
      </c>
      <c r="B17" s="4" t="s">
        <v>10</v>
      </c>
      <c r="C17" s="5">
        <f>C18</f>
        <v>8</v>
      </c>
      <c r="D17" s="5">
        <f>D18</f>
        <v>8.25</v>
      </c>
      <c r="E17" s="5">
        <f t="shared" si="0"/>
        <v>103.125</v>
      </c>
      <c r="F17" s="5">
        <f t="shared" si="1"/>
        <v>0.25</v>
      </c>
    </row>
    <row r="18" spans="1:6" ht="17.25" customHeight="1">
      <c r="A18" s="7">
        <v>1080400001</v>
      </c>
      <c r="B18" s="8" t="s">
        <v>254</v>
      </c>
      <c r="C18" s="9">
        <v>8</v>
      </c>
      <c r="D18" s="10">
        <v>8.25</v>
      </c>
      <c r="E18" s="9">
        <f t="shared" si="0"/>
        <v>103.125</v>
      </c>
      <c r="F18" s="9">
        <f t="shared" si="1"/>
        <v>0.25</v>
      </c>
    </row>
    <row r="19" spans="1:6" ht="49.5" hidden="1" customHeight="1">
      <c r="A19" s="7">
        <v>1080714001</v>
      </c>
      <c r="B19" s="8" t="s">
        <v>219</v>
      </c>
      <c r="C19" s="9">
        <v>0</v>
      </c>
      <c r="D19" s="10">
        <v>0</v>
      </c>
      <c r="E19" s="9" t="e">
        <f t="shared" si="0"/>
        <v>#DIV/0!</v>
      </c>
      <c r="F19" s="9">
        <f t="shared" si="1"/>
        <v>0</v>
      </c>
    </row>
    <row r="20" spans="1:6" s="15" customFormat="1" ht="1.5" hidden="1" customHeight="1">
      <c r="A20" s="68">
        <v>1090000000</v>
      </c>
      <c r="B20" s="69" t="s">
        <v>118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3.25" hidden="1" customHeight="1">
      <c r="A21" s="7">
        <v>1090100000</v>
      </c>
      <c r="B21" s="8" t="s">
        <v>119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21.75" hidden="1" customHeight="1">
      <c r="A22" s="7">
        <v>1090400000</v>
      </c>
      <c r="B22" s="8" t="s">
        <v>120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24.75" hidden="1" customHeight="1">
      <c r="A23" s="7">
        <v>1090600000</v>
      </c>
      <c r="B23" s="8" t="s">
        <v>121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25.5" hidden="1" customHeight="1">
      <c r="A24" s="7">
        <v>1090700000</v>
      </c>
      <c r="B24" s="8" t="s">
        <v>122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C26+C29+C31+C36</f>
        <v>543.60199999999998</v>
      </c>
      <c r="D25" s="5">
        <f>D26+D29+D31+D36+D34</f>
        <v>813.13242000000002</v>
      </c>
      <c r="E25" s="5">
        <f t="shared" si="0"/>
        <v>149.58230838002805</v>
      </c>
      <c r="F25" s="5">
        <f t="shared" si="1"/>
        <v>269.53042000000005</v>
      </c>
    </row>
    <row r="26" spans="1:6" s="6" customFormat="1" ht="30" customHeight="1">
      <c r="A26" s="68">
        <v>1110000000</v>
      </c>
      <c r="B26" s="69" t="s">
        <v>123</v>
      </c>
      <c r="C26" s="5">
        <f>C27+C28</f>
        <v>40</v>
      </c>
      <c r="D26" s="5">
        <f>D27+D28</f>
        <v>66.5</v>
      </c>
      <c r="E26" s="5">
        <f t="shared" si="0"/>
        <v>166.25</v>
      </c>
      <c r="F26" s="5">
        <f t="shared" si="1"/>
        <v>26.5</v>
      </c>
    </row>
    <row r="27" spans="1:6">
      <c r="A27" s="16">
        <v>1110502501</v>
      </c>
      <c r="B27" s="17" t="s">
        <v>218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>
      <c r="A28" s="7">
        <v>1110503510</v>
      </c>
      <c r="B28" s="11" t="s">
        <v>217</v>
      </c>
      <c r="C28" s="12">
        <v>40</v>
      </c>
      <c r="D28" s="10">
        <v>66.5</v>
      </c>
      <c r="E28" s="9">
        <f t="shared" si="0"/>
        <v>166.25</v>
      </c>
      <c r="F28" s="9">
        <f t="shared" si="1"/>
        <v>26.5</v>
      </c>
    </row>
    <row r="29" spans="1:6" s="15" customFormat="1" ht="27.75" customHeight="1">
      <c r="A29" s="68">
        <v>1130000000</v>
      </c>
      <c r="B29" s="69" t="s">
        <v>125</v>
      </c>
      <c r="C29" s="5">
        <f>C30</f>
        <v>100</v>
      </c>
      <c r="D29" s="5">
        <f>SUM(D30)</f>
        <v>358.87428999999997</v>
      </c>
      <c r="E29" s="5">
        <f t="shared" si="0"/>
        <v>358.87428999999997</v>
      </c>
      <c r="F29" s="5">
        <f t="shared" si="1"/>
        <v>258.87428999999997</v>
      </c>
    </row>
    <row r="30" spans="1:6" ht="27.75" customHeight="1">
      <c r="A30" s="7">
        <v>1130206005</v>
      </c>
      <c r="B30" s="8" t="s">
        <v>14</v>
      </c>
      <c r="C30" s="9">
        <v>100</v>
      </c>
      <c r="D30" s="10">
        <v>358.87428999999997</v>
      </c>
      <c r="E30" s="9">
        <f t="shared" si="0"/>
        <v>358.87428999999997</v>
      </c>
      <c r="F30" s="9">
        <f t="shared" si="1"/>
        <v>258.87428999999997</v>
      </c>
    </row>
    <row r="31" spans="1:6" ht="18" customHeight="1">
      <c r="A31" s="70">
        <v>1140000000</v>
      </c>
      <c r="B31" s="71" t="s">
        <v>126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29.25" customHeight="1">
      <c r="A32" s="16">
        <v>1140200000</v>
      </c>
      <c r="B32" s="18" t="s">
        <v>127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33" customHeight="1">
      <c r="A33" s="7">
        <v>1140600000</v>
      </c>
      <c r="B33" s="8" t="s">
        <v>215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33" customHeight="1">
      <c r="A34" s="409">
        <v>1160000000</v>
      </c>
      <c r="B34" s="410" t="s">
        <v>237</v>
      </c>
      <c r="C34" s="5">
        <v>0</v>
      </c>
      <c r="D34" s="14">
        <f>SUM(D35)</f>
        <v>5.9382900000000003</v>
      </c>
      <c r="E34" s="9" t="e">
        <f>SUM(D34/C34*100)</f>
        <v>#DIV/0!</v>
      </c>
      <c r="F34" s="9">
        <f>SUM(D34-C34)</f>
        <v>5.9382900000000003</v>
      </c>
    </row>
    <row r="35" spans="1:7" ht="33" customHeight="1">
      <c r="A35" s="7">
        <v>1160701000</v>
      </c>
      <c r="B35" s="8" t="s">
        <v>405</v>
      </c>
      <c r="C35" s="9"/>
      <c r="D35" s="10">
        <v>5.9382900000000003</v>
      </c>
      <c r="E35" s="9"/>
      <c r="F35" s="9"/>
    </row>
    <row r="36" spans="1:7" ht="15" customHeight="1">
      <c r="A36" s="3">
        <v>1170000000</v>
      </c>
      <c r="B36" s="13" t="s">
        <v>129</v>
      </c>
      <c r="C36" s="5">
        <f>C37+C38</f>
        <v>403.60199999999998</v>
      </c>
      <c r="D36" s="5">
        <f>D37+D38</f>
        <v>381.81984</v>
      </c>
      <c r="E36" s="5">
        <f t="shared" si="0"/>
        <v>94.603059449655859</v>
      </c>
      <c r="F36" s="5">
        <f t="shared" si="1"/>
        <v>-21.782159999999976</v>
      </c>
    </row>
    <row r="37" spans="1:7" ht="19.5" customHeight="1">
      <c r="A37" s="7">
        <v>1170105010</v>
      </c>
      <c r="B37" s="8" t="s">
        <v>15</v>
      </c>
      <c r="C37" s="9">
        <v>0</v>
      </c>
      <c r="D37" s="9">
        <v>0</v>
      </c>
      <c r="E37" s="9" t="e">
        <f t="shared" si="0"/>
        <v>#DIV/0!</v>
      </c>
      <c r="F37" s="9">
        <f t="shared" si="1"/>
        <v>0</v>
      </c>
    </row>
    <row r="38" spans="1:7" ht="15.75" customHeight="1">
      <c r="A38" s="7">
        <v>1171503010</v>
      </c>
      <c r="B38" s="11" t="s">
        <v>408</v>
      </c>
      <c r="C38" s="9">
        <v>403.60199999999998</v>
      </c>
      <c r="D38" s="10">
        <v>381.81984</v>
      </c>
      <c r="E38" s="9">
        <f t="shared" si="0"/>
        <v>94.603059449655859</v>
      </c>
      <c r="F38" s="9">
        <f t="shared" si="1"/>
        <v>-21.782159999999976</v>
      </c>
    </row>
    <row r="39" spans="1:7" s="6" customFormat="1" ht="15" customHeight="1">
      <c r="A39" s="3">
        <v>1000000000</v>
      </c>
      <c r="B39" s="4" t="s">
        <v>16</v>
      </c>
      <c r="C39" s="125">
        <f>SUM(C4,C25)</f>
        <v>1817.732</v>
      </c>
      <c r="D39" s="125">
        <f>D4+D25</f>
        <v>2265.5085199999999</v>
      </c>
      <c r="E39" s="5">
        <f t="shared" si="0"/>
        <v>124.6338030028629</v>
      </c>
      <c r="F39" s="5">
        <f t="shared" si="1"/>
        <v>447.77651999999989</v>
      </c>
    </row>
    <row r="40" spans="1:7" s="6" customFormat="1">
      <c r="A40" s="3">
        <v>2000000000</v>
      </c>
      <c r="B40" s="4" t="s">
        <v>17</v>
      </c>
      <c r="C40" s="224">
        <f>C41+C42+C43+C44+C51+C52</f>
        <v>11802.837669999999</v>
      </c>
      <c r="D40" s="5">
        <f>D41+D42+D43+D44+D51+D52</f>
        <v>11703.23337</v>
      </c>
      <c r="E40" s="5">
        <f t="shared" si="0"/>
        <v>99.15609870452451</v>
      </c>
      <c r="F40" s="5">
        <f t="shared" si="1"/>
        <v>-99.604299999999057</v>
      </c>
      <c r="G40" s="19"/>
    </row>
    <row r="41" spans="1:7" ht="16.5" customHeight="1">
      <c r="A41" s="16">
        <v>2021000000</v>
      </c>
      <c r="B41" s="17" t="s">
        <v>18</v>
      </c>
      <c r="C41" s="12">
        <v>4903.5</v>
      </c>
      <c r="D41" s="20">
        <v>4903.5</v>
      </c>
      <c r="E41" s="9">
        <v>0</v>
      </c>
      <c r="F41" s="9">
        <f t="shared" si="1"/>
        <v>0</v>
      </c>
    </row>
    <row r="42" spans="1:7" ht="17.25" customHeight="1">
      <c r="A42" s="16">
        <v>2021500200</v>
      </c>
      <c r="B42" s="17" t="s">
        <v>224</v>
      </c>
      <c r="C42" s="12">
        <v>0</v>
      </c>
      <c r="D42" s="20">
        <v>0</v>
      </c>
      <c r="E42" s="9" t="e">
        <f t="shared" si="0"/>
        <v>#DIV/0!</v>
      </c>
      <c r="F42" s="9">
        <f t="shared" si="1"/>
        <v>0</v>
      </c>
    </row>
    <row r="43" spans="1:7">
      <c r="A43" s="16">
        <v>2022000000</v>
      </c>
      <c r="B43" s="17" t="s">
        <v>19</v>
      </c>
      <c r="C43" s="12">
        <v>5918.9191000000001</v>
      </c>
      <c r="D43" s="10">
        <v>5918.9191000000001</v>
      </c>
      <c r="E43" s="9">
        <f t="shared" si="0"/>
        <v>100</v>
      </c>
      <c r="F43" s="9">
        <f t="shared" si="1"/>
        <v>0</v>
      </c>
    </row>
    <row r="44" spans="1:7" ht="17.25" customHeight="1">
      <c r="A44" s="16">
        <v>2023000000</v>
      </c>
      <c r="B44" s="17" t="s">
        <v>20</v>
      </c>
      <c r="C44" s="12">
        <v>301.49356999999998</v>
      </c>
      <c r="D44" s="180">
        <v>301.49356999999998</v>
      </c>
      <c r="E44" s="9">
        <f t="shared" si="0"/>
        <v>100</v>
      </c>
      <c r="F44" s="9">
        <f t="shared" si="1"/>
        <v>0</v>
      </c>
    </row>
    <row r="45" spans="1:7" ht="18" hidden="1" customHeight="1">
      <c r="A45" s="16">
        <v>2020400000</v>
      </c>
      <c r="B45" s="17" t="s">
        <v>21</v>
      </c>
      <c r="C45" s="12"/>
      <c r="D45" s="181"/>
      <c r="E45" s="9" t="e">
        <f t="shared" si="0"/>
        <v>#DIV/0!</v>
      </c>
      <c r="F45" s="9">
        <f t="shared" si="1"/>
        <v>0</v>
      </c>
    </row>
    <row r="46" spans="1:7" ht="14.25" hidden="1" customHeight="1">
      <c r="A46" s="16">
        <v>2020900000</v>
      </c>
      <c r="B46" s="18" t="s">
        <v>22</v>
      </c>
      <c r="C46" s="12"/>
      <c r="D46" s="181"/>
      <c r="E46" s="9" t="e">
        <f t="shared" si="0"/>
        <v>#DIV/0!</v>
      </c>
      <c r="F46" s="9">
        <f t="shared" si="1"/>
        <v>0</v>
      </c>
    </row>
    <row r="47" spans="1:7" ht="16.5" hidden="1" customHeight="1">
      <c r="A47" s="122">
        <v>2180000000</v>
      </c>
      <c r="B47" s="123" t="s">
        <v>281</v>
      </c>
      <c r="C47" s="184">
        <f>C48</f>
        <v>0</v>
      </c>
      <c r="D47" s="233">
        <f>D48</f>
        <v>0</v>
      </c>
      <c r="E47" s="9" t="e">
        <f t="shared" si="0"/>
        <v>#DIV/0!</v>
      </c>
      <c r="F47" s="9">
        <f t="shared" si="1"/>
        <v>0</v>
      </c>
    </row>
    <row r="48" spans="1:7" ht="18" hidden="1" customHeight="1">
      <c r="A48" s="16">
        <v>2180501010</v>
      </c>
      <c r="B48" s="18" t="s">
        <v>280</v>
      </c>
      <c r="C48" s="12">
        <v>0</v>
      </c>
      <c r="D48" s="181">
        <v>0</v>
      </c>
      <c r="E48" s="9" t="e">
        <f t="shared" si="0"/>
        <v>#DIV/0!</v>
      </c>
      <c r="F48" s="9">
        <f t="shared" si="1"/>
        <v>0</v>
      </c>
    </row>
    <row r="49" spans="1:8" ht="19.5" hidden="1" customHeight="1">
      <c r="A49" s="7">
        <v>2190500005</v>
      </c>
      <c r="B49" s="11" t="s">
        <v>23</v>
      </c>
      <c r="C49" s="14"/>
      <c r="D49" s="14"/>
      <c r="E49" s="9" t="e">
        <f t="shared" si="0"/>
        <v>#DIV/0!</v>
      </c>
      <c r="F49" s="9">
        <f t="shared" si="1"/>
        <v>0</v>
      </c>
    </row>
    <row r="50" spans="1:8" s="6" customFormat="1" ht="35.25" hidden="1" customHeight="1">
      <c r="A50" s="3">
        <v>3000000000</v>
      </c>
      <c r="B50" s="13" t="s">
        <v>24</v>
      </c>
      <c r="C50" s="120">
        <v>0</v>
      </c>
      <c r="D50" s="14">
        <v>0</v>
      </c>
      <c r="E50" s="9" t="e">
        <f t="shared" si="0"/>
        <v>#DIV/0!</v>
      </c>
      <c r="F50" s="9">
        <f t="shared" si="1"/>
        <v>0</v>
      </c>
    </row>
    <row r="51" spans="1:8" s="6" customFormat="1" ht="19.5" customHeight="1">
      <c r="A51" s="7">
        <v>2020400000</v>
      </c>
      <c r="B51" s="8" t="s">
        <v>21</v>
      </c>
      <c r="C51" s="12">
        <v>678.92499999999995</v>
      </c>
      <c r="D51" s="10">
        <v>579.32069999999999</v>
      </c>
      <c r="E51" s="9">
        <f t="shared" si="0"/>
        <v>85.329115881724789</v>
      </c>
      <c r="F51" s="9">
        <f t="shared" si="1"/>
        <v>-99.604299999999967</v>
      </c>
    </row>
    <row r="52" spans="1:8" s="6" customFormat="1" ht="15" customHeight="1">
      <c r="A52" s="7">
        <v>2070500010</v>
      </c>
      <c r="B52" s="11" t="s">
        <v>282</v>
      </c>
      <c r="C52" s="12"/>
      <c r="D52" s="10"/>
      <c r="E52" s="9">
        <v>0</v>
      </c>
      <c r="F52" s="9">
        <f>SUM(D52-C52)</f>
        <v>0</v>
      </c>
    </row>
    <row r="53" spans="1:8" s="6" customFormat="1" ht="18" customHeight="1">
      <c r="A53" s="3"/>
      <c r="B53" s="4" t="s">
        <v>25</v>
      </c>
      <c r="C53" s="240">
        <f>C39+C40</f>
        <v>13620.569669999999</v>
      </c>
      <c r="D53" s="240">
        <f>D39+D40</f>
        <v>13968.741889999999</v>
      </c>
      <c r="E53" s="5">
        <f t="shared" si="0"/>
        <v>102.55622362673176</v>
      </c>
      <c r="F53" s="5">
        <f t="shared" si="1"/>
        <v>348.17222000000038</v>
      </c>
      <c r="G53" s="93"/>
      <c r="H53" s="193"/>
    </row>
    <row r="54" spans="1:8" s="6" customFormat="1">
      <c r="A54" s="3"/>
      <c r="B54" s="21" t="s">
        <v>300</v>
      </c>
      <c r="C54" s="92">
        <f>C53-C100</f>
        <v>-1002.1408400000018</v>
      </c>
      <c r="D54" s="92">
        <f>D53-D100</f>
        <v>-291.41324000000168</v>
      </c>
      <c r="E54" s="22"/>
      <c r="F54" s="22"/>
    </row>
    <row r="55" spans="1:8">
      <c r="A55" s="23"/>
      <c r="B55" s="24"/>
      <c r="C55" s="113"/>
      <c r="D55" s="25"/>
      <c r="E55" s="26"/>
      <c r="F55" s="27"/>
    </row>
    <row r="56" spans="1:8" ht="63">
      <c r="A56" s="28" t="s">
        <v>0</v>
      </c>
      <c r="B56" s="28" t="s">
        <v>26</v>
      </c>
      <c r="C56" s="72" t="s">
        <v>396</v>
      </c>
      <c r="D56" s="400" t="s">
        <v>411</v>
      </c>
      <c r="E56" s="72" t="s">
        <v>2</v>
      </c>
      <c r="F56" s="73" t="s">
        <v>3</v>
      </c>
    </row>
    <row r="57" spans="1:8">
      <c r="A57" s="29">
        <v>1</v>
      </c>
      <c r="B57" s="28">
        <v>2</v>
      </c>
      <c r="C57" s="86">
        <v>3</v>
      </c>
      <c r="D57" s="86">
        <v>4</v>
      </c>
      <c r="E57" s="86">
        <v>5</v>
      </c>
      <c r="F57" s="86">
        <v>6</v>
      </c>
    </row>
    <row r="58" spans="1:8" s="6" customFormat="1" ht="15" customHeight="1">
      <c r="A58" s="30" t="s">
        <v>27</v>
      </c>
      <c r="B58" s="31" t="s">
        <v>28</v>
      </c>
      <c r="C58" s="32">
        <f>C59+C60+C61+C62+C63+C65+C64</f>
        <v>1694.3889999999999</v>
      </c>
      <c r="D58" s="33">
        <f>D59+D60+D61+D62+D63+D65+D64</f>
        <v>1551.4588799999999</v>
      </c>
      <c r="E58" s="34">
        <f>SUM(D58/C58*100)</f>
        <v>91.564503782779511</v>
      </c>
      <c r="F58" s="34">
        <f>SUM(D58-C58)</f>
        <v>-142.93011999999999</v>
      </c>
    </row>
    <row r="59" spans="1:8" s="6" customFormat="1" ht="16.5" hidden="1" customHeight="1">
      <c r="A59" s="35" t="s">
        <v>29</v>
      </c>
      <c r="B59" s="36" t="s">
        <v>30</v>
      </c>
      <c r="C59" s="37"/>
      <c r="D59" s="37"/>
      <c r="E59" s="38"/>
      <c r="F59" s="38"/>
    </row>
    <row r="60" spans="1:8" ht="15" customHeight="1">
      <c r="A60" s="35" t="s">
        <v>31</v>
      </c>
      <c r="B60" s="39" t="s">
        <v>32</v>
      </c>
      <c r="C60" s="37">
        <v>1682.5119999999999</v>
      </c>
      <c r="D60" s="37">
        <v>1546.2948799999999</v>
      </c>
      <c r="E60" s="38">
        <f t="shared" ref="E60:E100" si="3">SUM(D60/C60*100)</f>
        <v>91.903943627147981</v>
      </c>
      <c r="F60" s="38">
        <f t="shared" ref="F60:F100" si="4">SUM(D60-C60)</f>
        <v>-136.21712000000002</v>
      </c>
    </row>
    <row r="61" spans="1:8" ht="15.75" hidden="1" customHeight="1">
      <c r="A61" s="35" t="s">
        <v>33</v>
      </c>
      <c r="B61" s="39" t="s">
        <v>34</v>
      </c>
      <c r="C61" s="37"/>
      <c r="D61" s="37"/>
      <c r="E61" s="38"/>
      <c r="F61" s="38">
        <f t="shared" si="4"/>
        <v>0</v>
      </c>
    </row>
    <row r="62" spans="1:8" ht="18" hidden="1" customHeight="1">
      <c r="A62" s="35" t="s">
        <v>35</v>
      </c>
      <c r="B62" s="39" t="s">
        <v>36</v>
      </c>
      <c r="C62" s="37"/>
      <c r="D62" s="37"/>
      <c r="E62" s="38" t="e">
        <f t="shared" si="3"/>
        <v>#DIV/0!</v>
      </c>
      <c r="F62" s="38">
        <f t="shared" si="4"/>
        <v>0</v>
      </c>
    </row>
    <row r="63" spans="1:8" ht="17.25" customHeight="1">
      <c r="A63" s="35" t="s">
        <v>37</v>
      </c>
      <c r="B63" s="39" t="s">
        <v>38</v>
      </c>
      <c r="C63" s="37"/>
      <c r="D63" s="37">
        <v>0</v>
      </c>
      <c r="E63" s="38" t="e">
        <f t="shared" si="3"/>
        <v>#DIV/0!</v>
      </c>
      <c r="F63" s="38">
        <f t="shared" si="4"/>
        <v>0</v>
      </c>
    </row>
    <row r="64" spans="1:8" ht="16.5" customHeight="1">
      <c r="A64" s="35" t="s">
        <v>39</v>
      </c>
      <c r="B64" s="39" t="s">
        <v>40</v>
      </c>
      <c r="C64" s="40">
        <v>5</v>
      </c>
      <c r="D64" s="40">
        <v>0</v>
      </c>
      <c r="E64" s="38">
        <f t="shared" si="3"/>
        <v>0</v>
      </c>
      <c r="F64" s="38">
        <f t="shared" si="4"/>
        <v>-5</v>
      </c>
    </row>
    <row r="65" spans="1:7" ht="18" customHeight="1">
      <c r="A65" s="35" t="s">
        <v>41</v>
      </c>
      <c r="B65" s="39" t="s">
        <v>42</v>
      </c>
      <c r="C65" s="37">
        <v>6.8769999999999998</v>
      </c>
      <c r="D65" s="37">
        <v>5.1639999999999997</v>
      </c>
      <c r="E65" s="38">
        <f t="shared" si="3"/>
        <v>75.090882652319323</v>
      </c>
      <c r="F65" s="38">
        <f t="shared" si="4"/>
        <v>-1.7130000000000001</v>
      </c>
    </row>
    <row r="66" spans="1:7" s="6" customFormat="1" ht="15" customHeight="1">
      <c r="A66" s="41" t="s">
        <v>43</v>
      </c>
      <c r="B66" s="42" t="s">
        <v>44</v>
      </c>
      <c r="C66" s="32">
        <f>C67</f>
        <v>287.20096999999998</v>
      </c>
      <c r="D66" s="32">
        <f>D67</f>
        <v>287.20096999999998</v>
      </c>
      <c r="E66" s="34">
        <f t="shared" si="3"/>
        <v>100</v>
      </c>
      <c r="F66" s="34">
        <f t="shared" si="4"/>
        <v>0</v>
      </c>
    </row>
    <row r="67" spans="1:7">
      <c r="A67" s="43" t="s">
        <v>45</v>
      </c>
      <c r="B67" s="44" t="s">
        <v>46</v>
      </c>
      <c r="C67" s="37">
        <v>287.20096999999998</v>
      </c>
      <c r="D67" s="37">
        <v>287.20096999999998</v>
      </c>
      <c r="E67" s="38">
        <f t="shared" si="3"/>
        <v>100</v>
      </c>
      <c r="F67" s="38">
        <f t="shared" si="4"/>
        <v>0</v>
      </c>
    </row>
    <row r="68" spans="1:7" s="6" customFormat="1" ht="16.5" customHeight="1">
      <c r="A68" s="30" t="s">
        <v>47</v>
      </c>
      <c r="B68" s="31" t="s">
        <v>48</v>
      </c>
      <c r="C68" s="32">
        <f>C71+C72+C73</f>
        <v>329.38</v>
      </c>
      <c r="D68" s="32">
        <f>SUM(D71+D72+D73)</f>
        <v>329.18939</v>
      </c>
      <c r="E68" s="34">
        <f t="shared" si="3"/>
        <v>99.94213066974315</v>
      </c>
      <c r="F68" s="34">
        <f t="shared" si="4"/>
        <v>-0.1906099999999924</v>
      </c>
    </row>
    <row r="69" spans="1:7" hidden="1">
      <c r="A69" s="35" t="s">
        <v>49</v>
      </c>
      <c r="B69" s="39" t="s">
        <v>50</v>
      </c>
      <c r="C69" s="37"/>
      <c r="D69" s="37"/>
      <c r="E69" s="34" t="e">
        <f t="shared" si="3"/>
        <v>#DIV/0!</v>
      </c>
      <c r="F69" s="34">
        <f t="shared" si="4"/>
        <v>0</v>
      </c>
    </row>
    <row r="70" spans="1:7" hidden="1">
      <c r="A70" s="45" t="s">
        <v>51</v>
      </c>
      <c r="B70" s="39" t="s">
        <v>52</v>
      </c>
      <c r="C70" s="37"/>
      <c r="D70" s="37"/>
      <c r="E70" s="34" t="e">
        <f t="shared" si="3"/>
        <v>#DIV/0!</v>
      </c>
      <c r="F70" s="34">
        <f t="shared" si="4"/>
        <v>0</v>
      </c>
    </row>
    <row r="71" spans="1:7" ht="15.75" customHeight="1">
      <c r="A71" s="46" t="s">
        <v>53</v>
      </c>
      <c r="B71" s="47" t="s">
        <v>54</v>
      </c>
      <c r="C71" s="95">
        <v>3</v>
      </c>
      <c r="D71" s="37">
        <v>2.83134</v>
      </c>
      <c r="E71" s="34">
        <f t="shared" si="3"/>
        <v>94.378</v>
      </c>
      <c r="F71" s="34">
        <f t="shared" si="4"/>
        <v>-0.16866000000000003</v>
      </c>
    </row>
    <row r="72" spans="1:7" ht="15.75" customHeight="1">
      <c r="A72" s="46" t="s">
        <v>211</v>
      </c>
      <c r="B72" s="47" t="s">
        <v>212</v>
      </c>
      <c r="C72" s="37">
        <v>324.38</v>
      </c>
      <c r="D72" s="37">
        <v>324.35804999999999</v>
      </c>
      <c r="E72" s="34">
        <f t="shared" si="3"/>
        <v>99.993233244959612</v>
      </c>
      <c r="F72" s="34">
        <f t="shared" si="4"/>
        <v>-2.1950000000003911E-2</v>
      </c>
    </row>
    <row r="73" spans="1:7" ht="15.75" customHeight="1">
      <c r="A73" s="46" t="s">
        <v>332</v>
      </c>
      <c r="B73" s="47" t="s">
        <v>335</v>
      </c>
      <c r="C73" s="37">
        <v>2</v>
      </c>
      <c r="D73" s="37">
        <v>2</v>
      </c>
      <c r="E73" s="34"/>
      <c r="F73" s="34"/>
    </row>
    <row r="74" spans="1:7" s="6" customFormat="1" ht="14.25" customHeight="1">
      <c r="A74" s="30" t="s">
        <v>55</v>
      </c>
      <c r="B74" s="31" t="s">
        <v>56</v>
      </c>
      <c r="C74" s="48">
        <f>SUM(C75:C78)</f>
        <v>3091.5144400000004</v>
      </c>
      <c r="D74" s="48">
        <f>SUM(D75:D78)</f>
        <v>3030.0402100000001</v>
      </c>
      <c r="E74" s="34">
        <f t="shared" si="3"/>
        <v>98.011517293770098</v>
      </c>
      <c r="F74" s="34">
        <f t="shared" si="4"/>
        <v>-61.474230000000261</v>
      </c>
    </row>
    <row r="75" spans="1:7" ht="15" customHeight="1">
      <c r="A75" s="35" t="s">
        <v>57</v>
      </c>
      <c r="B75" s="39" t="s">
        <v>58</v>
      </c>
      <c r="C75" s="49">
        <v>14.2926</v>
      </c>
      <c r="D75" s="37">
        <v>14.2926</v>
      </c>
      <c r="E75" s="38">
        <f t="shared" si="3"/>
        <v>100</v>
      </c>
      <c r="F75" s="38">
        <f t="shared" si="4"/>
        <v>0</v>
      </c>
    </row>
    <row r="76" spans="1:7" s="6" customFormat="1" ht="15" customHeight="1">
      <c r="A76" s="35" t="s">
        <v>59</v>
      </c>
      <c r="B76" s="39" t="s">
        <v>60</v>
      </c>
      <c r="C76" s="49"/>
      <c r="D76" s="37">
        <v>0</v>
      </c>
      <c r="E76" s="38" t="e">
        <f t="shared" si="3"/>
        <v>#DIV/0!</v>
      </c>
      <c r="F76" s="38">
        <f t="shared" si="4"/>
        <v>0</v>
      </c>
      <c r="G76" s="50"/>
    </row>
    <row r="77" spans="1:7">
      <c r="A77" s="35" t="s">
        <v>61</v>
      </c>
      <c r="B77" s="39" t="s">
        <v>62</v>
      </c>
      <c r="C77" s="49">
        <v>3061.2218400000002</v>
      </c>
      <c r="D77" s="37">
        <v>2999.7476099999999</v>
      </c>
      <c r="E77" s="38">
        <f t="shared" si="3"/>
        <v>97.991840081736768</v>
      </c>
      <c r="F77" s="38">
        <f t="shared" si="4"/>
        <v>-61.474230000000261</v>
      </c>
    </row>
    <row r="78" spans="1:7">
      <c r="A78" s="35" t="s">
        <v>63</v>
      </c>
      <c r="B78" s="39" t="s">
        <v>64</v>
      </c>
      <c r="C78" s="49">
        <v>16</v>
      </c>
      <c r="D78" s="37">
        <v>16</v>
      </c>
      <c r="E78" s="38">
        <f t="shared" si="3"/>
        <v>100</v>
      </c>
      <c r="F78" s="38">
        <f t="shared" si="4"/>
        <v>0</v>
      </c>
    </row>
    <row r="79" spans="1:7" s="6" customFormat="1" ht="14.25" customHeight="1">
      <c r="A79" s="30" t="s">
        <v>65</v>
      </c>
      <c r="B79" s="31" t="s">
        <v>66</v>
      </c>
      <c r="C79" s="32">
        <f>SUM(C80:C82)</f>
        <v>7367.5261</v>
      </c>
      <c r="D79" s="32">
        <f>SUM(D80:D82)</f>
        <v>7209.9037900000003</v>
      </c>
      <c r="E79" s="34">
        <f t="shared" si="3"/>
        <v>97.86058022923055</v>
      </c>
      <c r="F79" s="34">
        <f t="shared" si="4"/>
        <v>-157.62230999999974</v>
      </c>
    </row>
    <row r="80" spans="1:7" ht="14.25" customHeight="1">
      <c r="A80" s="35" t="s">
        <v>67</v>
      </c>
      <c r="B80" s="51" t="s">
        <v>68</v>
      </c>
      <c r="C80" s="37">
        <v>0</v>
      </c>
      <c r="D80" s="37"/>
      <c r="E80" s="38" t="e">
        <f t="shared" si="3"/>
        <v>#DIV/0!</v>
      </c>
      <c r="F80" s="38">
        <f t="shared" si="4"/>
        <v>0</v>
      </c>
    </row>
    <row r="81" spans="1:6" ht="24.75" customHeight="1">
      <c r="A81" s="35" t="s">
        <v>69</v>
      </c>
      <c r="B81" s="51" t="s">
        <v>70</v>
      </c>
      <c r="C81" s="37">
        <v>1424.021</v>
      </c>
      <c r="D81" s="37">
        <v>1346.3013800000001</v>
      </c>
      <c r="E81" s="38">
        <f t="shared" si="3"/>
        <v>94.542242003453609</v>
      </c>
      <c r="F81" s="38">
        <f t="shared" si="4"/>
        <v>-77.71961999999985</v>
      </c>
    </row>
    <row r="82" spans="1:6">
      <c r="A82" s="35" t="s">
        <v>71</v>
      </c>
      <c r="B82" s="39" t="s">
        <v>72</v>
      </c>
      <c r="C82" s="37">
        <v>5943.5051000000003</v>
      </c>
      <c r="D82" s="37">
        <v>5863.6024100000004</v>
      </c>
      <c r="E82" s="38">
        <f t="shared" si="3"/>
        <v>98.655630160054884</v>
      </c>
      <c r="F82" s="38">
        <f t="shared" si="4"/>
        <v>-79.902689999999893</v>
      </c>
    </row>
    <row r="83" spans="1:6" s="6" customFormat="1">
      <c r="A83" s="30" t="s">
        <v>81</v>
      </c>
      <c r="B83" s="31" t="s">
        <v>82</v>
      </c>
      <c r="C83" s="32">
        <f>C84</f>
        <v>1842.7</v>
      </c>
      <c r="D83" s="32">
        <f>SUM(D84)</f>
        <v>1842.3718899999999</v>
      </c>
      <c r="E83" s="34">
        <f t="shared" si="3"/>
        <v>99.982194063059637</v>
      </c>
      <c r="F83" s="34">
        <f t="shared" si="4"/>
        <v>-0.32811000000015156</v>
      </c>
    </row>
    <row r="84" spans="1:6" ht="15" customHeight="1">
      <c r="A84" s="35" t="s">
        <v>83</v>
      </c>
      <c r="B84" s="39" t="s">
        <v>226</v>
      </c>
      <c r="C84" s="37">
        <v>1842.7</v>
      </c>
      <c r="D84" s="37">
        <v>1842.3718899999999</v>
      </c>
      <c r="E84" s="38">
        <f t="shared" si="3"/>
        <v>99.982194063059637</v>
      </c>
      <c r="F84" s="38">
        <f t="shared" si="4"/>
        <v>-0.32811000000015156</v>
      </c>
    </row>
    <row r="85" spans="1:6" s="6" customFormat="1" ht="15.75" hidden="1" customHeight="1">
      <c r="A85" s="52">
        <v>1000</v>
      </c>
      <c r="B85" s="31" t="s">
        <v>84</v>
      </c>
      <c r="C85" s="32">
        <f>SUM(C86:C89)</f>
        <v>0</v>
      </c>
      <c r="D85" s="32">
        <f>SUM(D86:D89)</f>
        <v>0</v>
      </c>
      <c r="E85" s="34" t="e">
        <f t="shared" si="3"/>
        <v>#DIV/0!</v>
      </c>
      <c r="F85" s="34">
        <f t="shared" si="4"/>
        <v>0</v>
      </c>
    </row>
    <row r="86" spans="1:6" ht="15.75" hidden="1" customHeight="1">
      <c r="A86" s="53">
        <v>1001</v>
      </c>
      <c r="B86" s="54" t="s">
        <v>85</v>
      </c>
      <c r="C86" s="37"/>
      <c r="D86" s="37"/>
      <c r="E86" s="38" t="e">
        <f t="shared" si="3"/>
        <v>#DIV/0!</v>
      </c>
      <c r="F86" s="38">
        <f t="shared" si="4"/>
        <v>0</v>
      </c>
    </row>
    <row r="87" spans="1:6" ht="15.75" hidden="1" customHeight="1">
      <c r="A87" s="53">
        <v>1003</v>
      </c>
      <c r="B87" s="54" t="s">
        <v>86</v>
      </c>
      <c r="C87" s="95">
        <v>0</v>
      </c>
      <c r="D87" s="37">
        <v>0</v>
      </c>
      <c r="E87" s="38" t="e">
        <f t="shared" si="3"/>
        <v>#DIV/0!</v>
      </c>
      <c r="F87" s="38">
        <f t="shared" si="4"/>
        <v>0</v>
      </c>
    </row>
    <row r="88" spans="1:6" ht="15.75" hidden="1" customHeight="1">
      <c r="A88" s="53">
        <v>1004</v>
      </c>
      <c r="B88" s="54" t="s">
        <v>87</v>
      </c>
      <c r="C88" s="37"/>
      <c r="D88" s="55"/>
      <c r="E88" s="38" t="e">
        <f t="shared" si="3"/>
        <v>#DIV/0!</v>
      </c>
      <c r="F88" s="38">
        <f t="shared" si="4"/>
        <v>0</v>
      </c>
    </row>
    <row r="89" spans="1:6" ht="15.75" hidden="1" customHeight="1">
      <c r="A89" s="35" t="s">
        <v>88</v>
      </c>
      <c r="B89" s="39" t="s">
        <v>89</v>
      </c>
      <c r="C89" s="37">
        <v>0</v>
      </c>
      <c r="D89" s="37">
        <v>0</v>
      </c>
      <c r="E89" s="38"/>
      <c r="F89" s="38">
        <f t="shared" si="4"/>
        <v>0</v>
      </c>
    </row>
    <row r="90" spans="1:6" ht="15.75" customHeight="1">
      <c r="A90" s="30" t="s">
        <v>90</v>
      </c>
      <c r="B90" s="31" t="s">
        <v>91</v>
      </c>
      <c r="C90" s="32">
        <f>C91</f>
        <v>10</v>
      </c>
      <c r="D90" s="32">
        <f>D91+D92+D93+D94+D95</f>
        <v>9.99</v>
      </c>
      <c r="E90" s="38"/>
      <c r="F90" s="22">
        <f>F91+F92+F93+F94+F95</f>
        <v>-9.9999999999997868E-3</v>
      </c>
    </row>
    <row r="91" spans="1:6" ht="16.5" customHeight="1">
      <c r="A91" s="35" t="s">
        <v>92</v>
      </c>
      <c r="B91" s="39" t="s">
        <v>93</v>
      </c>
      <c r="C91" s="37">
        <v>10</v>
      </c>
      <c r="D91" s="37">
        <v>9.99</v>
      </c>
      <c r="E91" s="38"/>
      <c r="F91" s="38">
        <f>SUM(D91-C91)</f>
        <v>-9.9999999999997868E-3</v>
      </c>
    </row>
    <row r="92" spans="1:6" ht="1.5" hidden="1" customHeight="1">
      <c r="A92" s="35" t="s">
        <v>94</v>
      </c>
      <c r="B92" s="39" t="s">
        <v>95</v>
      </c>
      <c r="C92" s="37"/>
      <c r="D92" s="37"/>
      <c r="E92" s="38" t="e">
        <f t="shared" si="3"/>
        <v>#DIV/0!</v>
      </c>
      <c r="F92" s="38">
        <f>SUM(D92-C92)</f>
        <v>0</v>
      </c>
    </row>
    <row r="93" spans="1:6" ht="21.75" hidden="1" customHeight="1">
      <c r="A93" s="35" t="s">
        <v>96</v>
      </c>
      <c r="B93" s="39" t="s">
        <v>97</v>
      </c>
      <c r="C93" s="37"/>
      <c r="D93" s="37"/>
      <c r="E93" s="38" t="e">
        <f t="shared" si="3"/>
        <v>#DIV/0!</v>
      </c>
      <c r="F93" s="38"/>
    </row>
    <row r="94" spans="1:6" ht="15" hidden="1" customHeight="1">
      <c r="A94" s="35" t="s">
        <v>98</v>
      </c>
      <c r="B94" s="39" t="s">
        <v>99</v>
      </c>
      <c r="C94" s="37"/>
      <c r="D94" s="37"/>
      <c r="E94" s="38" t="e">
        <f t="shared" si="3"/>
        <v>#DIV/0!</v>
      </c>
      <c r="F94" s="38"/>
    </row>
    <row r="95" spans="1:6" ht="14.25" hidden="1" customHeight="1">
      <c r="A95" s="35" t="s">
        <v>100</v>
      </c>
      <c r="B95" s="39" t="s">
        <v>101</v>
      </c>
      <c r="C95" s="37"/>
      <c r="D95" s="37"/>
      <c r="E95" s="38" t="e">
        <f t="shared" si="3"/>
        <v>#DIV/0!</v>
      </c>
      <c r="F95" s="38"/>
    </row>
    <row r="96" spans="1:6" s="6" customFormat="1" ht="19.5" hidden="1" customHeight="1">
      <c r="A96" s="52">
        <v>1400</v>
      </c>
      <c r="B96" s="56" t="s">
        <v>110</v>
      </c>
      <c r="C96" s="48">
        <f>C97+C98+C99</f>
        <v>0</v>
      </c>
      <c r="D96" s="172">
        <f>SUM(D97:D99)</f>
        <v>0</v>
      </c>
      <c r="E96" s="34" t="e">
        <f t="shared" si="3"/>
        <v>#DIV/0!</v>
      </c>
      <c r="F96" s="34">
        <f t="shared" si="4"/>
        <v>0</v>
      </c>
    </row>
    <row r="97" spans="1:6" ht="15" hidden="1" customHeight="1">
      <c r="A97" s="53">
        <v>1401</v>
      </c>
      <c r="B97" s="54" t="s">
        <v>111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6" ht="16.5" hidden="1" customHeight="1">
      <c r="A98" s="53">
        <v>1402</v>
      </c>
      <c r="B98" s="54" t="s">
        <v>112</v>
      </c>
      <c r="C98" s="49"/>
      <c r="D98" s="37"/>
      <c r="E98" s="38" t="e">
        <f t="shared" si="3"/>
        <v>#DIV/0!</v>
      </c>
      <c r="F98" s="38">
        <f t="shared" si="4"/>
        <v>0</v>
      </c>
    </row>
    <row r="99" spans="1:6" ht="20.25" hidden="1" customHeight="1">
      <c r="A99" s="53">
        <v>1403</v>
      </c>
      <c r="B99" s="54" t="s">
        <v>113</v>
      </c>
      <c r="C99" s="49"/>
      <c r="D99" s="37"/>
      <c r="E99" s="38" t="e">
        <f t="shared" si="3"/>
        <v>#DIV/0!</v>
      </c>
      <c r="F99" s="38">
        <f t="shared" si="4"/>
        <v>0</v>
      </c>
    </row>
    <row r="100" spans="1:6" s="6" customFormat="1" ht="21" customHeight="1">
      <c r="A100" s="52"/>
      <c r="B100" s="57" t="s">
        <v>114</v>
      </c>
      <c r="C100" s="243">
        <f>C58+C66+C68+C74+C79+C83+C90+C85</f>
        <v>14622.710510000001</v>
      </c>
      <c r="D100" s="243">
        <f>D58+D66+D68+D74+D79+D83+D90+D85</f>
        <v>14260.155130000001</v>
      </c>
      <c r="E100" s="34">
        <f t="shared" si="3"/>
        <v>97.520600713854932</v>
      </c>
      <c r="F100" s="34">
        <f t="shared" si="4"/>
        <v>-362.55537999999979</v>
      </c>
    </row>
    <row r="101" spans="1:6">
      <c r="D101" s="175"/>
    </row>
    <row r="102" spans="1:6" s="65" customFormat="1" ht="18" customHeight="1">
      <c r="A102" s="63" t="s">
        <v>115</v>
      </c>
      <c r="B102" s="63"/>
      <c r="C102" s="129"/>
      <c r="D102" s="64"/>
      <c r="E102" s="64"/>
    </row>
    <row r="103" spans="1:6" s="65" customFormat="1" ht="12.75">
      <c r="A103" s="66" t="s">
        <v>116</v>
      </c>
      <c r="B103" s="66"/>
      <c r="C103" s="65" t="s">
        <v>117</v>
      </c>
    </row>
    <row r="104" spans="1:6">
      <c r="C104" s="118"/>
    </row>
    <row r="143" hidden="1"/>
  </sheetData>
  <customSheetViews>
    <customSheetView guid="{61528DAC-5C4C-48F4-ADE2-8A724B05A086}" scale="70" showPageBreaks="1" hiddenRows="1" state="hidden" view="pageBreakPreview" topLeftCell="A34">
      <selection activeCell="C100" sqref="C100"/>
      <pageMargins left="0.70866141732283472" right="0.70866141732283472" top="0.74803149606299213" bottom="0.74803149606299213" header="0.31496062992125984" footer="0.31496062992125984"/>
      <pageSetup paperSize="9" scale="54" orientation="portrait" r:id="rId1"/>
    </customSheetView>
    <customSheetView guid="{5C539BE6-C8E0-453F-AB5E-9E58094195EA}" scale="70" showPageBreaks="1" hiddenRows="1" view="pageBreakPreview">
      <selection activeCell="D31" sqref="D31"/>
      <pageMargins left="0.70866141732283472" right="0.70866141732283472" top="0.74803149606299213" bottom="0.74803149606299213" header="0.31496062992125984" footer="0.31496062992125984"/>
      <pageSetup paperSize="9" scale="60" orientation="portrait" r:id="rId2"/>
    </customSheetView>
    <customSheetView guid="{42584DC0-1D41-4C93-9B38-C388E7B8DAC4}" scale="70" showPageBreaks="1" hiddenRows="1" view="pageBreakPreview" topLeftCell="A56">
      <selection activeCell="D55" sqref="D55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A54C432C-6C68-4B53-A75C-446EB3A61B2B}" scale="70" showPageBreaks="1" hiddenRows="1" view="pageBreakPreview" topLeftCell="A51">
      <selection activeCell="D88" sqref="D88"/>
      <pageMargins left="0.70866141732283472" right="0.70866141732283472" top="0.74803149606299213" bottom="0.74803149606299213" header="0.31496062992125984" footer="0.31496062992125984"/>
      <pageSetup paperSize="9" scale="65" orientation="portrait" r:id="rId4"/>
    </customSheetView>
    <customSheetView guid="{1A52382B-3765-4E8C-903F-6B8919B7242E}" hiddenRows="1" topLeftCell="A35">
      <selection activeCell="D89" sqref="D89"/>
      <pageMargins left="0.7" right="0.7" top="0.75" bottom="0.75" header="0.3" footer="0.3"/>
      <pageSetup paperSize="9" scale="52" orientation="portrait" r:id="rId5"/>
    </customSheetView>
    <customSheetView guid="{B31C8DB7-3E78-4144-A6B5-8DE36DE63F0E}" hiddenRows="1" topLeftCell="A53">
      <selection activeCell="D82" sqref="D82"/>
      <pageMargins left="0.7" right="0.7" top="0.75" bottom="0.75" header="0.3" footer="0.3"/>
      <pageSetup paperSize="9" scale="52" orientation="portrait" r:id="rId6"/>
    </customSheetView>
    <customSheetView guid="{5BFCA170-DEAE-4D2C-98A0-1E68B427AC01}" showPageBreaks="1" topLeftCell="A32">
      <selection activeCell="J56" sqref="J56"/>
      <pageMargins left="0.7" right="0.7" top="0.75" bottom="0.75" header="0.3" footer="0.3"/>
      <pageSetup paperSize="9" scale="52" orientation="portrait" r:id="rId7"/>
    </customSheetView>
    <customSheetView guid="{B30CE22D-C12F-4E12-8BB9-3AAE0A6991CC}" scale="70" showPageBreaks="1" printArea="1" hiddenRows="1" view="pageBreakPreview" topLeftCell="A54">
      <selection activeCell="A34" sqref="A34:XFD34"/>
      <pageMargins left="0.70866141732283472" right="0.70866141732283472" top="0.74803149606299213" bottom="0.74803149606299213" header="0.31496062992125984" footer="0.31496062992125984"/>
      <pageSetup paperSize="9" scale="56" orientation="portrait" r:id="rId8"/>
    </customSheetView>
    <customSheetView guid="{1718F1EE-9F48-4DBE-9531-3B70F9C4A5DD}" scale="70" showPageBreaks="1" hiddenRows="1" view="pageBreakPreview">
      <selection activeCell="D3" sqref="D3"/>
      <pageMargins left="0.7" right="0.7" top="0.75" bottom="0.75" header="0.3" footer="0.3"/>
      <pageSetup paperSize="9" scale="41" orientation="portrait" r:id="rId9"/>
    </customSheetView>
    <customSheetView guid="{3DCB9AAA-F09C-4EA6-B992-F93E466D374A}" topLeftCell="A38">
      <selection activeCell="J56" sqref="J56"/>
      <pageMargins left="0.7" right="0.7" top="0.75" bottom="0.75" header="0.3" footer="0.3"/>
      <pageSetup paperSize="9" scale="52" orientation="portrait" r:id="rId10"/>
    </customSheetView>
    <customSheetView guid="{F85EE840-0C31-454A-8951-832C2E9E0600}" scale="70" showPageBreaks="1" hiddenRows="1" state="hidden" view="pageBreakPreview" topLeftCell="A34">
      <selection activeCell="C69" sqref="C69"/>
      <pageMargins left="0.70866141732283472" right="0.70866141732283472" top="0.74803149606299213" bottom="0.74803149606299213" header="0.31496062992125984" footer="0.31496062992125984"/>
      <pageSetup paperSize="9" scale="56" orientation="portrait" r:id="rId11"/>
    </customSheetView>
    <customSheetView guid="{F1E84C44-1ACD-474A-BDE0-C7088DB6C590}" scale="70" showPageBreaks="1" hiddenRows="1" state="hidden" view="pageBreakPreview" topLeftCell="A34">
      <selection activeCell="C100" sqref="C100"/>
      <pageMargins left="0.70866141732283472" right="0.70866141732283472" top="0.74803149606299213" bottom="0.74803149606299213" header="0.31496062992125984" footer="0.31496062992125984"/>
      <pageSetup paperSize="9" scale="54" orientation="portrait" r:id="rId12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4" orientation="portrait" r:id="rId13"/>
</worksheet>
</file>

<file path=xl/worksheets/sheet19.xml><?xml version="1.0" encoding="utf-8"?>
<worksheet xmlns="http://schemas.openxmlformats.org/spreadsheetml/2006/main" xmlns:r="http://schemas.openxmlformats.org/officeDocument/2006/relationships">
  <sheetPr codeName="Лист18"/>
  <dimension ref="A1:H143"/>
  <sheetViews>
    <sheetView view="pageBreakPreview" topLeftCell="A33" zoomScale="70" zoomScaleNormal="100" zoomScaleSheetLayoutView="70" workbookViewId="0">
      <selection activeCell="D64" sqref="D64"/>
    </sheetView>
  </sheetViews>
  <sheetFormatPr defaultRowHeight="15.75"/>
  <cols>
    <col min="1" max="1" width="14.7109375" style="58" customWidth="1"/>
    <col min="2" max="2" width="58.85546875" style="59" customWidth="1"/>
    <col min="3" max="3" width="19.42578125" style="62" customWidth="1"/>
    <col min="4" max="4" width="16.42578125" style="62" customWidth="1"/>
    <col min="5" max="5" width="12.5703125" style="62" customWidth="1"/>
    <col min="6" max="6" width="12" style="62" customWidth="1"/>
    <col min="7" max="7" width="15.42578125" style="1" bestFit="1" customWidth="1"/>
    <col min="8" max="8" width="12.85546875" style="1" bestFit="1" customWidth="1"/>
    <col min="9" max="9" width="12.42578125" style="1" customWidth="1"/>
    <col min="10" max="10" width="9.140625" style="1" customWidth="1"/>
    <col min="11" max="16384" width="9.140625" style="1"/>
  </cols>
  <sheetData>
    <row r="1" spans="1:6">
      <c r="A1" s="597" t="s">
        <v>413</v>
      </c>
      <c r="B1" s="597"/>
      <c r="C1" s="597"/>
      <c r="D1" s="597"/>
      <c r="E1" s="597"/>
      <c r="F1" s="597"/>
    </row>
    <row r="2" spans="1:6">
      <c r="A2" s="597"/>
      <c r="B2" s="597"/>
      <c r="C2" s="597"/>
      <c r="D2" s="597"/>
      <c r="E2" s="597"/>
      <c r="F2" s="597"/>
    </row>
    <row r="3" spans="1:6" ht="54.75" customHeight="1">
      <c r="A3" s="2" t="s">
        <v>0</v>
      </c>
      <c r="B3" s="2" t="s">
        <v>1</v>
      </c>
      <c r="C3" s="72" t="s">
        <v>396</v>
      </c>
      <c r="D3" s="400" t="s">
        <v>411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2738.4</v>
      </c>
      <c r="D4" s="5">
        <f>D5+D12+D14+D17+D7</f>
        <v>2786.3653899999999</v>
      </c>
      <c r="E4" s="5">
        <f>SUM(D4/C4*100)</f>
        <v>101.75158450189892</v>
      </c>
      <c r="F4" s="5">
        <f>SUM(D4-C4)</f>
        <v>47.965389999999843</v>
      </c>
    </row>
    <row r="5" spans="1:6" s="6" customFormat="1">
      <c r="A5" s="68">
        <v>1010000000</v>
      </c>
      <c r="B5" s="67" t="s">
        <v>5</v>
      </c>
      <c r="C5" s="5">
        <f>C6</f>
        <v>321.39999999999998</v>
      </c>
      <c r="D5" s="5">
        <f>D6</f>
        <v>265.78492</v>
      </c>
      <c r="E5" s="5">
        <f t="shared" ref="E5:E52" si="0">SUM(D5/C5*100)</f>
        <v>82.695992532669578</v>
      </c>
      <c r="F5" s="5">
        <f t="shared" ref="F5:F52" si="1">SUM(D5-C5)</f>
        <v>-55.615079999999978</v>
      </c>
    </row>
    <row r="6" spans="1:6">
      <c r="A6" s="7">
        <v>1010200001</v>
      </c>
      <c r="B6" s="8" t="s">
        <v>221</v>
      </c>
      <c r="C6" s="9">
        <v>321.39999999999998</v>
      </c>
      <c r="D6" s="10">
        <v>265.78492</v>
      </c>
      <c r="E6" s="9">
        <f t="shared" ref="E6:E11" si="2">SUM(D6/C6*100)</f>
        <v>82.695992532669578</v>
      </c>
      <c r="F6" s="9">
        <f t="shared" si="1"/>
        <v>-55.615079999999978</v>
      </c>
    </row>
    <row r="7" spans="1:6" ht="31.5">
      <c r="A7" s="3">
        <v>1030000000</v>
      </c>
      <c r="B7" s="13" t="s">
        <v>260</v>
      </c>
      <c r="C7" s="5">
        <f>C8+C10+C9</f>
        <v>954</v>
      </c>
      <c r="D7" s="5">
        <f>D8+D10+D9+D11</f>
        <v>1127.8717499999998</v>
      </c>
      <c r="E7" s="5">
        <f t="shared" si="2"/>
        <v>118.22555031446538</v>
      </c>
      <c r="F7" s="5">
        <f t="shared" si="1"/>
        <v>173.87174999999979</v>
      </c>
    </row>
    <row r="8" spans="1:6">
      <c r="A8" s="7">
        <v>1030223001</v>
      </c>
      <c r="B8" s="8" t="s">
        <v>262</v>
      </c>
      <c r="C8" s="9">
        <v>355.84199999999998</v>
      </c>
      <c r="D8" s="10">
        <v>565.41002000000003</v>
      </c>
      <c r="E8" s="9">
        <f t="shared" si="2"/>
        <v>158.8935595011269</v>
      </c>
      <c r="F8" s="9">
        <f t="shared" si="1"/>
        <v>209.56802000000005</v>
      </c>
    </row>
    <row r="9" spans="1:6">
      <c r="A9" s="7">
        <v>1030224001</v>
      </c>
      <c r="B9" s="8" t="s">
        <v>268</v>
      </c>
      <c r="C9" s="9">
        <v>3.8159999999999998</v>
      </c>
      <c r="D9" s="10">
        <v>3.0541200000000002</v>
      </c>
      <c r="E9" s="9">
        <f t="shared" si="2"/>
        <v>80.034591194968556</v>
      </c>
      <c r="F9" s="9">
        <f t="shared" si="1"/>
        <v>-0.76187999999999967</v>
      </c>
    </row>
    <row r="10" spans="1:6">
      <c r="A10" s="7">
        <v>1030225001</v>
      </c>
      <c r="B10" s="8" t="s">
        <v>261</v>
      </c>
      <c r="C10" s="9">
        <v>594.34199999999998</v>
      </c>
      <c r="D10" s="10">
        <v>624.27652999999998</v>
      </c>
      <c r="E10" s="9">
        <f t="shared" si="2"/>
        <v>105.0365833139842</v>
      </c>
      <c r="F10" s="9">
        <f>SUM(D10-C10)</f>
        <v>29.934529999999995</v>
      </c>
    </row>
    <row r="11" spans="1:6">
      <c r="A11" s="7">
        <v>1030226001</v>
      </c>
      <c r="B11" s="8" t="s">
        <v>270</v>
      </c>
      <c r="C11" s="9">
        <v>0</v>
      </c>
      <c r="D11" s="10">
        <v>-64.868920000000003</v>
      </c>
      <c r="E11" s="9" t="e">
        <f t="shared" si="2"/>
        <v>#DIV/0!</v>
      </c>
      <c r="F11" s="9">
        <f>SUM(D11-C11)</f>
        <v>-64.868920000000003</v>
      </c>
    </row>
    <row r="12" spans="1:6" s="6" customFormat="1">
      <c r="A12" s="68">
        <v>1050000000</v>
      </c>
      <c r="B12" s="67" t="s">
        <v>6</v>
      </c>
      <c r="C12" s="5">
        <f>SUM(C13:C13)</f>
        <v>20</v>
      </c>
      <c r="D12" s="5">
        <f>SUM(D13:D13)</f>
        <v>10.15326</v>
      </c>
      <c r="E12" s="5">
        <f t="shared" si="0"/>
        <v>50.766300000000001</v>
      </c>
      <c r="F12" s="5">
        <f t="shared" si="1"/>
        <v>-9.8467400000000005</v>
      </c>
    </row>
    <row r="13" spans="1:6" ht="15.75" customHeight="1">
      <c r="A13" s="7">
        <v>1050300000</v>
      </c>
      <c r="B13" s="11" t="s">
        <v>222</v>
      </c>
      <c r="C13" s="12">
        <v>20</v>
      </c>
      <c r="D13" s="10">
        <v>10.15326</v>
      </c>
      <c r="E13" s="9">
        <f t="shared" si="0"/>
        <v>50.766300000000001</v>
      </c>
      <c r="F13" s="9">
        <f t="shared" si="1"/>
        <v>-9.8467400000000005</v>
      </c>
    </row>
    <row r="14" spans="1:6" s="6" customFormat="1" ht="15.75" customHeight="1">
      <c r="A14" s="68">
        <v>1060000000</v>
      </c>
      <c r="B14" s="67" t="s">
        <v>130</v>
      </c>
      <c r="C14" s="5">
        <f>C15+C16</f>
        <v>1435</v>
      </c>
      <c r="D14" s="5">
        <f>D15+D16</f>
        <v>1379.57546</v>
      </c>
      <c r="E14" s="5">
        <f t="shared" si="0"/>
        <v>96.137662717770027</v>
      </c>
      <c r="F14" s="5">
        <f t="shared" si="1"/>
        <v>-55.424539999999979</v>
      </c>
    </row>
    <row r="15" spans="1:6" s="6" customFormat="1" ht="15.75" customHeight="1">
      <c r="A15" s="7">
        <v>1060100000</v>
      </c>
      <c r="B15" s="11" t="s">
        <v>8</v>
      </c>
      <c r="C15" s="9">
        <v>385</v>
      </c>
      <c r="D15" s="10">
        <v>315.43126999999998</v>
      </c>
      <c r="E15" s="9">
        <f t="shared" si="0"/>
        <v>81.930199999999999</v>
      </c>
      <c r="F15" s="9">
        <f>SUM(D15-C15)</f>
        <v>-69.568730000000016</v>
      </c>
    </row>
    <row r="16" spans="1:6" ht="15.75" customHeight="1">
      <c r="A16" s="7">
        <v>1060600000</v>
      </c>
      <c r="B16" s="11" t="s">
        <v>7</v>
      </c>
      <c r="C16" s="9">
        <v>1050</v>
      </c>
      <c r="D16" s="10">
        <v>1064.14419</v>
      </c>
      <c r="E16" s="9">
        <f t="shared" si="0"/>
        <v>101.3470657142857</v>
      </c>
      <c r="F16" s="9">
        <f t="shared" si="1"/>
        <v>14.144189999999981</v>
      </c>
    </row>
    <row r="17" spans="1:6" s="6" customFormat="1">
      <c r="A17" s="3">
        <v>1080000000</v>
      </c>
      <c r="B17" s="4" t="s">
        <v>10</v>
      </c>
      <c r="C17" s="5">
        <f>C18</f>
        <v>8</v>
      </c>
      <c r="D17" s="5">
        <f>D18</f>
        <v>2.98</v>
      </c>
      <c r="E17" s="5">
        <f t="shared" si="0"/>
        <v>37.25</v>
      </c>
      <c r="F17" s="5">
        <f t="shared" si="1"/>
        <v>-5.0199999999999996</v>
      </c>
    </row>
    <row r="18" spans="1:6" ht="18" customHeight="1">
      <c r="A18" s="7">
        <v>1080400001</v>
      </c>
      <c r="B18" s="8" t="s">
        <v>220</v>
      </c>
      <c r="C18" s="9">
        <v>8</v>
      </c>
      <c r="D18" s="10">
        <v>2.98</v>
      </c>
      <c r="E18" s="9">
        <f t="shared" si="0"/>
        <v>37.25</v>
      </c>
      <c r="F18" s="9">
        <f t="shared" si="1"/>
        <v>-5.0199999999999996</v>
      </c>
    </row>
    <row r="19" spans="1:6" ht="47.2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118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119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225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121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122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C26+C30+C32+C37+C35</f>
        <v>525.95636000000002</v>
      </c>
      <c r="D25" s="5">
        <f>D30+D37+D26+D35+D32</f>
        <v>1073.5195799999999</v>
      </c>
      <c r="E25" s="5">
        <f t="shared" si="0"/>
        <v>204.10810889329295</v>
      </c>
      <c r="F25" s="5">
        <f t="shared" si="1"/>
        <v>547.56321999999989</v>
      </c>
    </row>
    <row r="26" spans="1:6" s="6" customFormat="1" ht="33.75" customHeight="1">
      <c r="A26" s="68">
        <v>1110000000</v>
      </c>
      <c r="B26" s="69" t="s">
        <v>123</v>
      </c>
      <c r="C26" s="5">
        <f>C27+C28</f>
        <v>20</v>
      </c>
      <c r="D26" s="5">
        <f>D27+D28</f>
        <v>160.83423999999999</v>
      </c>
      <c r="E26" s="5">
        <f t="shared" si="0"/>
        <v>804.1712</v>
      </c>
      <c r="F26" s="5">
        <f t="shared" si="1"/>
        <v>140.83423999999999</v>
      </c>
    </row>
    <row r="27" spans="1:6" ht="15" customHeight="1">
      <c r="A27" s="16">
        <v>1110502510</v>
      </c>
      <c r="B27" s="17" t="s">
        <v>218</v>
      </c>
      <c r="C27" s="12">
        <v>20</v>
      </c>
      <c r="D27" s="10">
        <v>160.83423999999999</v>
      </c>
      <c r="E27" s="9">
        <f t="shared" si="0"/>
        <v>804.1712</v>
      </c>
      <c r="F27" s="9">
        <f t="shared" si="1"/>
        <v>140.83423999999999</v>
      </c>
    </row>
    <row r="28" spans="1:6" ht="15.75" hidden="1" customHeight="1">
      <c r="A28" s="7">
        <v>1110503510</v>
      </c>
      <c r="B28" s="11" t="s">
        <v>217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ht="15.75" hidden="1" customHeight="1">
      <c r="A29" s="7">
        <v>1110532510</v>
      </c>
      <c r="B29" s="11" t="s">
        <v>334</v>
      </c>
      <c r="C29" s="12">
        <v>0</v>
      </c>
      <c r="D29" s="175">
        <v>0</v>
      </c>
      <c r="E29" s="9" t="e">
        <f>SUM(D28/C29*100)</f>
        <v>#DIV/0!</v>
      </c>
      <c r="F29" s="9">
        <f>SUM(D28-C29)</f>
        <v>0</v>
      </c>
    </row>
    <row r="30" spans="1:6" s="15" customFormat="1" ht="29.25">
      <c r="A30" s="68">
        <v>1130000000</v>
      </c>
      <c r="B30" s="69" t="s">
        <v>125</v>
      </c>
      <c r="C30" s="5">
        <f>C31</f>
        <v>50</v>
      </c>
      <c r="D30" s="5">
        <f>D31</f>
        <v>80.687740000000005</v>
      </c>
      <c r="E30" s="5">
        <f t="shared" si="0"/>
        <v>161.37548000000001</v>
      </c>
      <c r="F30" s="5">
        <f t="shared" si="1"/>
        <v>30.687740000000005</v>
      </c>
    </row>
    <row r="31" spans="1:6" ht="34.5" customHeight="1">
      <c r="A31" s="7">
        <v>1130206510</v>
      </c>
      <c r="B31" s="8" t="s">
        <v>399</v>
      </c>
      <c r="C31" s="9">
        <v>50</v>
      </c>
      <c r="D31" s="10">
        <v>80.687740000000005</v>
      </c>
      <c r="E31" s="9">
        <f t="shared" si="0"/>
        <v>161.37548000000001</v>
      </c>
      <c r="F31" s="9">
        <f t="shared" si="1"/>
        <v>30.687740000000005</v>
      </c>
    </row>
    <row r="32" spans="1:6" ht="34.5" customHeight="1">
      <c r="A32" s="70">
        <v>1140000000</v>
      </c>
      <c r="B32" s="71" t="s">
        <v>126</v>
      </c>
      <c r="C32" s="5">
        <f>C33+C34</f>
        <v>137.274</v>
      </c>
      <c r="D32" s="5">
        <f>D33+D34</f>
        <v>12.273999999999999</v>
      </c>
      <c r="E32" s="5">
        <f t="shared" si="0"/>
        <v>8.9412416043824763</v>
      </c>
      <c r="F32" s="5">
        <f t="shared" si="1"/>
        <v>-125</v>
      </c>
    </row>
    <row r="33" spans="1:7" ht="19.5" customHeight="1">
      <c r="A33" s="16">
        <v>1140200000</v>
      </c>
      <c r="B33" s="18" t="s">
        <v>214</v>
      </c>
      <c r="C33" s="9">
        <v>12.273999999999999</v>
      </c>
      <c r="D33" s="10">
        <v>12.273999999999999</v>
      </c>
      <c r="E33" s="9">
        <f t="shared" si="0"/>
        <v>100</v>
      </c>
      <c r="F33" s="9">
        <f t="shared" si="1"/>
        <v>0</v>
      </c>
    </row>
    <row r="34" spans="1:7" ht="17.25" customHeight="1">
      <c r="A34" s="7">
        <v>1140600000</v>
      </c>
      <c r="B34" s="8" t="s">
        <v>215</v>
      </c>
      <c r="C34" s="9">
        <v>125</v>
      </c>
      <c r="D34" s="10">
        <v>0</v>
      </c>
      <c r="E34" s="9">
        <f t="shared" si="0"/>
        <v>0</v>
      </c>
      <c r="F34" s="9">
        <f t="shared" si="1"/>
        <v>-125</v>
      </c>
    </row>
    <row r="35" spans="1:7">
      <c r="A35" s="3">
        <v>1160000000</v>
      </c>
      <c r="B35" s="13" t="s">
        <v>237</v>
      </c>
      <c r="C35" s="5">
        <f>C36</f>
        <v>31.6</v>
      </c>
      <c r="D35" s="14">
        <f>D36</f>
        <v>31.630479999999999</v>
      </c>
      <c r="E35" s="5">
        <f>SUM(D35/C35*100)</f>
        <v>100.09645569620251</v>
      </c>
      <c r="F35" s="5">
        <f>SUM(D35-C35)</f>
        <v>3.0479999999997176E-2</v>
      </c>
    </row>
    <row r="36" spans="1:7" ht="33" customHeight="1">
      <c r="A36" s="7">
        <v>1160701010</v>
      </c>
      <c r="B36" s="8" t="s">
        <v>406</v>
      </c>
      <c r="C36" s="9">
        <v>31.6</v>
      </c>
      <c r="D36" s="10">
        <v>31.630479999999999</v>
      </c>
      <c r="E36" s="9">
        <f>SUM(D36/C36*100)</f>
        <v>100.09645569620251</v>
      </c>
      <c r="F36" s="9">
        <f>SUM(D36-C36)</f>
        <v>3.0479999999997176E-2</v>
      </c>
    </row>
    <row r="37" spans="1:7" ht="14.25" customHeight="1">
      <c r="A37" s="3">
        <v>1170000000</v>
      </c>
      <c r="B37" s="13" t="s">
        <v>129</v>
      </c>
      <c r="C37" s="5">
        <f>C38+C39</f>
        <v>287.08235999999999</v>
      </c>
      <c r="D37" s="5">
        <f>D38+D39</f>
        <v>788.09312</v>
      </c>
      <c r="E37" s="5">
        <f t="shared" si="0"/>
        <v>274.51812782924037</v>
      </c>
      <c r="F37" s="5">
        <f t="shared" si="1"/>
        <v>501.01076</v>
      </c>
    </row>
    <row r="38" spans="1:7" ht="18" customHeight="1">
      <c r="A38" s="7">
        <v>1170105010</v>
      </c>
      <c r="B38" s="8" t="s">
        <v>15</v>
      </c>
      <c r="C38" s="9">
        <v>0</v>
      </c>
      <c r="D38" s="9"/>
      <c r="E38" s="9" t="e">
        <f t="shared" si="0"/>
        <v>#DIV/0!</v>
      </c>
      <c r="F38" s="9">
        <f t="shared" si="1"/>
        <v>0</v>
      </c>
    </row>
    <row r="39" spans="1:7" ht="18.75" customHeight="1">
      <c r="A39" s="7">
        <v>1171503010</v>
      </c>
      <c r="B39" s="11" t="s">
        <v>408</v>
      </c>
      <c r="C39" s="9">
        <v>287.08235999999999</v>
      </c>
      <c r="D39" s="10">
        <v>788.09312</v>
      </c>
      <c r="E39" s="9">
        <f t="shared" si="0"/>
        <v>274.51812782924037</v>
      </c>
      <c r="F39" s="9">
        <f t="shared" si="1"/>
        <v>501.01076</v>
      </c>
    </row>
    <row r="40" spans="1:7" s="6" customFormat="1" ht="18" customHeight="1">
      <c r="A40" s="3">
        <v>1000000000</v>
      </c>
      <c r="B40" s="4" t="s">
        <v>16</v>
      </c>
      <c r="C40" s="125">
        <f>SUM(C4,C25)</f>
        <v>3264.3563600000002</v>
      </c>
      <c r="D40" s="125">
        <f>D4+D25</f>
        <v>3859.8849700000001</v>
      </c>
      <c r="E40" s="5">
        <f t="shared" si="0"/>
        <v>118.24337003451424</v>
      </c>
      <c r="F40" s="5">
        <f t="shared" si="1"/>
        <v>595.52860999999984</v>
      </c>
    </row>
    <row r="41" spans="1:7" s="6" customFormat="1">
      <c r="A41" s="3">
        <v>2000000000</v>
      </c>
      <c r="B41" s="4" t="s">
        <v>17</v>
      </c>
      <c r="C41" s="5">
        <f>C42+C44+C45+C47+C51</f>
        <v>11897.033239999999</v>
      </c>
      <c r="D41" s="5">
        <f>D42+D44+D45+D47+D48+D49+D43+D51</f>
        <v>11854.222389999999</v>
      </c>
      <c r="E41" s="5">
        <f t="shared" si="0"/>
        <v>99.640155245964507</v>
      </c>
      <c r="F41" s="5">
        <f t="shared" si="1"/>
        <v>-42.810849999999846</v>
      </c>
      <c r="G41" s="19"/>
    </row>
    <row r="42" spans="1:7" ht="17.25" customHeight="1">
      <c r="A42" s="16">
        <v>2021000000</v>
      </c>
      <c r="B42" s="17" t="s">
        <v>18</v>
      </c>
      <c r="C42" s="12">
        <v>3431.9</v>
      </c>
      <c r="D42" s="253">
        <v>3431.9</v>
      </c>
      <c r="E42" s="9">
        <f t="shared" si="0"/>
        <v>100</v>
      </c>
      <c r="F42" s="9">
        <f t="shared" si="1"/>
        <v>0</v>
      </c>
    </row>
    <row r="43" spans="1:7" ht="15" customHeight="1">
      <c r="A43" s="16">
        <v>2021500200</v>
      </c>
      <c r="B43" s="17" t="s">
        <v>224</v>
      </c>
      <c r="C43" s="254">
        <v>0</v>
      </c>
      <c r="D43" s="20">
        <v>0</v>
      </c>
      <c r="E43" s="9" t="e">
        <f t="shared" si="0"/>
        <v>#DIV/0!</v>
      </c>
      <c r="F43" s="9">
        <f t="shared" si="1"/>
        <v>0</v>
      </c>
    </row>
    <row r="44" spans="1:7">
      <c r="A44" s="16">
        <v>2022000000</v>
      </c>
      <c r="B44" s="17" t="s">
        <v>19</v>
      </c>
      <c r="C44" s="12">
        <v>4194.3995699999996</v>
      </c>
      <c r="D44" s="10">
        <v>4194.3995699999996</v>
      </c>
      <c r="E44" s="9">
        <f t="shared" si="0"/>
        <v>100</v>
      </c>
      <c r="F44" s="9">
        <f t="shared" si="1"/>
        <v>0</v>
      </c>
    </row>
    <row r="45" spans="1:7" ht="15.75" customHeight="1">
      <c r="A45" s="16">
        <v>2023000000</v>
      </c>
      <c r="B45" s="17" t="s">
        <v>20</v>
      </c>
      <c r="C45" s="12">
        <v>269.82522</v>
      </c>
      <c r="D45" s="180">
        <v>269.82522</v>
      </c>
      <c r="E45" s="9">
        <f t="shared" si="0"/>
        <v>100</v>
      </c>
      <c r="F45" s="9">
        <f t="shared" si="1"/>
        <v>0</v>
      </c>
    </row>
    <row r="46" spans="1:7" ht="15.75" customHeight="1">
      <c r="A46" s="16">
        <v>2070503010</v>
      </c>
      <c r="B46" s="17" t="s">
        <v>253</v>
      </c>
      <c r="C46" s="12"/>
      <c r="D46" s="180"/>
      <c r="E46" s="9" t="e">
        <f t="shared" si="0"/>
        <v>#DIV/0!</v>
      </c>
      <c r="F46" s="9">
        <f t="shared" si="1"/>
        <v>0</v>
      </c>
    </row>
    <row r="47" spans="1:7" ht="13.5" customHeight="1">
      <c r="A47" s="16">
        <v>2024000000</v>
      </c>
      <c r="B47" s="17" t="s">
        <v>21</v>
      </c>
      <c r="C47" s="12">
        <v>4000.9084499999999</v>
      </c>
      <c r="D47" s="181">
        <v>3958.0976000000001</v>
      </c>
      <c r="E47" s="9">
        <f t="shared" si="0"/>
        <v>98.929971766787119</v>
      </c>
      <c r="F47" s="9">
        <f t="shared" si="1"/>
        <v>-42.810849999999846</v>
      </c>
    </row>
    <row r="48" spans="1:7" ht="27.75" hidden="1" customHeight="1">
      <c r="A48" s="16">
        <v>2020900000</v>
      </c>
      <c r="B48" s="18" t="s">
        <v>22</v>
      </c>
      <c r="C48" s="12"/>
      <c r="D48" s="181"/>
      <c r="E48" s="9" t="e">
        <f t="shared" si="0"/>
        <v>#DIV/0!</v>
      </c>
      <c r="F48" s="9">
        <f t="shared" si="1"/>
        <v>0</v>
      </c>
    </row>
    <row r="49" spans="1:8" ht="21.75" hidden="1" customHeight="1">
      <c r="A49" s="7">
        <v>2190500005</v>
      </c>
      <c r="B49" s="11" t="s">
        <v>23</v>
      </c>
      <c r="C49" s="14"/>
      <c r="D49" s="14"/>
      <c r="E49" s="5"/>
      <c r="F49" s="5">
        <f>SUM(D49-C49)</f>
        <v>0</v>
      </c>
    </row>
    <row r="50" spans="1:8" s="6" customFormat="1" ht="0.75" customHeight="1">
      <c r="A50" s="3">
        <v>3000000000</v>
      </c>
      <c r="B50" s="13" t="s">
        <v>24</v>
      </c>
      <c r="C50" s="120">
        <v>0</v>
      </c>
      <c r="D50" s="119">
        <v>0</v>
      </c>
      <c r="E50" s="5" t="e">
        <f t="shared" si="0"/>
        <v>#DIV/0!</v>
      </c>
      <c r="F50" s="5">
        <f t="shared" si="1"/>
        <v>0</v>
      </c>
    </row>
    <row r="51" spans="1:8" s="6" customFormat="1" ht="14.25" customHeight="1">
      <c r="A51" s="7">
        <v>2070502010</v>
      </c>
      <c r="B51" s="8" t="s">
        <v>282</v>
      </c>
      <c r="C51" s="209"/>
      <c r="D51" s="210"/>
      <c r="E51" s="9" t="e">
        <f t="shared" si="0"/>
        <v>#DIV/0!</v>
      </c>
      <c r="F51" s="9">
        <f t="shared" si="1"/>
        <v>0</v>
      </c>
    </row>
    <row r="52" spans="1:8" s="6" customFormat="1">
      <c r="A52" s="3"/>
      <c r="B52" s="4" t="s">
        <v>25</v>
      </c>
      <c r="C52" s="240">
        <f>SUM(C40,C41,C50)</f>
        <v>15161.389599999999</v>
      </c>
      <c r="D52" s="241">
        <f>D40+D41</f>
        <v>15714.107359999998</v>
      </c>
      <c r="E52" s="5">
        <f t="shared" si="0"/>
        <v>103.64556135408591</v>
      </c>
      <c r="F52" s="5">
        <f t="shared" si="1"/>
        <v>552.71775999999954</v>
      </c>
      <c r="G52" s="93"/>
      <c r="H52" s="193"/>
    </row>
    <row r="53" spans="1:8" s="6" customFormat="1">
      <c r="A53" s="3"/>
      <c r="B53" s="21" t="s">
        <v>300</v>
      </c>
      <c r="C53" s="265">
        <f>C52-C99</f>
        <v>-942.68691000000035</v>
      </c>
      <c r="D53" s="265">
        <f>D52-D99</f>
        <v>-63.911940000001778</v>
      </c>
      <c r="E53" s="22"/>
      <c r="F53" s="22"/>
    </row>
    <row r="54" spans="1:8" ht="9" customHeight="1">
      <c r="A54" s="23"/>
      <c r="B54" s="24"/>
      <c r="C54" s="177"/>
      <c r="D54" s="25"/>
      <c r="E54" s="26"/>
      <c r="F54" s="27"/>
    </row>
    <row r="55" spans="1:8" ht="55.5" customHeight="1">
      <c r="A55" s="28" t="s">
        <v>0</v>
      </c>
      <c r="B55" s="28" t="s">
        <v>26</v>
      </c>
      <c r="C55" s="72" t="s">
        <v>396</v>
      </c>
      <c r="D55" s="400" t="s">
        <v>411</v>
      </c>
      <c r="E55" s="72" t="s">
        <v>2</v>
      </c>
      <c r="F55" s="73" t="s">
        <v>3</v>
      </c>
    </row>
    <row r="56" spans="1:8">
      <c r="A56" s="29">
        <v>1</v>
      </c>
      <c r="B56" s="28">
        <v>2</v>
      </c>
      <c r="C56" s="86">
        <v>3</v>
      </c>
      <c r="D56" s="86">
        <v>4</v>
      </c>
      <c r="E56" s="86">
        <v>5</v>
      </c>
      <c r="F56" s="86">
        <v>6</v>
      </c>
    </row>
    <row r="57" spans="1:8" s="6" customFormat="1" ht="16.5" customHeight="1">
      <c r="A57" s="30" t="s">
        <v>27</v>
      </c>
      <c r="B57" s="31" t="s">
        <v>28</v>
      </c>
      <c r="C57" s="32">
        <f>C58+C59+C60+C61+C62+C64+C63</f>
        <v>2315.0158499999998</v>
      </c>
      <c r="D57" s="33">
        <f>D58+D59+D60+D61+D62+D64+D63</f>
        <v>2301.27882</v>
      </c>
      <c r="E57" s="34">
        <f>SUM(D57/C57*100)</f>
        <v>99.406611838100375</v>
      </c>
      <c r="F57" s="34">
        <f>SUM(D57-C57)</f>
        <v>-13.737029999999777</v>
      </c>
    </row>
    <row r="58" spans="1:8" s="6" customFormat="1" ht="31.5" hidden="1">
      <c r="A58" s="35" t="s">
        <v>29</v>
      </c>
      <c r="B58" s="36" t="s">
        <v>30</v>
      </c>
      <c r="C58" s="37"/>
      <c r="D58" s="37"/>
      <c r="E58" s="38"/>
      <c r="F58" s="38"/>
    </row>
    <row r="59" spans="1:8" ht="18.75" customHeight="1">
      <c r="A59" s="35" t="s">
        <v>31</v>
      </c>
      <c r="B59" s="39" t="s">
        <v>32</v>
      </c>
      <c r="C59" s="37">
        <v>1894.40372</v>
      </c>
      <c r="D59" s="37">
        <v>1886.66669</v>
      </c>
      <c r="E59" s="38">
        <f t="shared" ref="E59:E99" si="3">SUM(D59/C59*100)</f>
        <v>99.591584944733953</v>
      </c>
      <c r="F59" s="38">
        <f t="shared" ref="F59:F99" si="4">SUM(D59-C59)</f>
        <v>-7.7370300000000043</v>
      </c>
    </row>
    <row r="60" spans="1:8" ht="16.5" hidden="1" customHeight="1">
      <c r="A60" s="35" t="s">
        <v>33</v>
      </c>
      <c r="B60" s="39" t="s">
        <v>34</v>
      </c>
      <c r="C60" s="37"/>
      <c r="D60" s="37"/>
      <c r="E60" s="38"/>
      <c r="F60" s="38">
        <f t="shared" si="4"/>
        <v>0</v>
      </c>
    </row>
    <row r="61" spans="1:8" ht="31.5" hidden="1" customHeight="1">
      <c r="A61" s="35" t="s">
        <v>35</v>
      </c>
      <c r="B61" s="39" t="s">
        <v>36</v>
      </c>
      <c r="C61" s="37"/>
      <c r="D61" s="37"/>
      <c r="E61" s="38" t="e">
        <f t="shared" si="3"/>
        <v>#DIV/0!</v>
      </c>
      <c r="F61" s="38">
        <f t="shared" si="4"/>
        <v>0</v>
      </c>
    </row>
    <row r="62" spans="1:8" ht="17.25" customHeight="1">
      <c r="A62" s="35" t="s">
        <v>37</v>
      </c>
      <c r="B62" s="39" t="s">
        <v>38</v>
      </c>
      <c r="C62" s="37"/>
      <c r="D62" s="37">
        <v>0</v>
      </c>
      <c r="E62" s="38" t="e">
        <f t="shared" si="3"/>
        <v>#DIV/0!</v>
      </c>
      <c r="F62" s="38">
        <f t="shared" si="4"/>
        <v>0</v>
      </c>
    </row>
    <row r="63" spans="1:8" ht="15.75" customHeight="1">
      <c r="A63" s="35" t="s">
        <v>39</v>
      </c>
      <c r="B63" s="39" t="s">
        <v>40</v>
      </c>
      <c r="C63" s="40">
        <v>1</v>
      </c>
      <c r="D63" s="40">
        <v>0</v>
      </c>
      <c r="E63" s="38">
        <f t="shared" si="3"/>
        <v>0</v>
      </c>
      <c r="F63" s="38">
        <f t="shared" si="4"/>
        <v>-1</v>
      </c>
    </row>
    <row r="64" spans="1:8" ht="15" customHeight="1">
      <c r="A64" s="35" t="s">
        <v>41</v>
      </c>
      <c r="B64" s="39" t="s">
        <v>42</v>
      </c>
      <c r="C64" s="37">
        <v>419.61212999999998</v>
      </c>
      <c r="D64" s="37">
        <v>414.61212999999998</v>
      </c>
      <c r="E64" s="38">
        <f t="shared" si="3"/>
        <v>98.80842338852311</v>
      </c>
      <c r="F64" s="38">
        <f t="shared" si="4"/>
        <v>-5</v>
      </c>
    </row>
    <row r="65" spans="1:7" s="6" customFormat="1">
      <c r="A65" s="41" t="s">
        <v>43</v>
      </c>
      <c r="B65" s="42" t="s">
        <v>44</v>
      </c>
      <c r="C65" s="32">
        <f>C66</f>
        <v>269.82522</v>
      </c>
      <c r="D65" s="32">
        <f>D66</f>
        <v>269.82522</v>
      </c>
      <c r="E65" s="34">
        <f t="shared" si="3"/>
        <v>100</v>
      </c>
      <c r="F65" s="34">
        <f t="shared" si="4"/>
        <v>0</v>
      </c>
    </row>
    <row r="66" spans="1:7">
      <c r="A66" s="43" t="s">
        <v>45</v>
      </c>
      <c r="B66" s="44" t="s">
        <v>46</v>
      </c>
      <c r="C66" s="37">
        <v>269.82522</v>
      </c>
      <c r="D66" s="37">
        <v>269.82522</v>
      </c>
      <c r="E66" s="38">
        <f t="shared" si="3"/>
        <v>100</v>
      </c>
      <c r="F66" s="38">
        <f t="shared" si="4"/>
        <v>0</v>
      </c>
    </row>
    <row r="67" spans="1:7" s="6" customFormat="1" ht="16.5" customHeight="1">
      <c r="A67" s="30" t="s">
        <v>47</v>
      </c>
      <c r="B67" s="31" t="s">
        <v>48</v>
      </c>
      <c r="C67" s="32">
        <f>C71+C70+C72</f>
        <v>20.097239999999999</v>
      </c>
      <c r="D67" s="32">
        <f>D71+D70+D72</f>
        <v>18.097239999999999</v>
      </c>
      <c r="E67" s="34">
        <f t="shared" si="3"/>
        <v>90.048384753329316</v>
      </c>
      <c r="F67" s="34">
        <f t="shared" si="4"/>
        <v>-2</v>
      </c>
    </row>
    <row r="68" spans="1:7" hidden="1">
      <c r="A68" s="35" t="s">
        <v>49</v>
      </c>
      <c r="B68" s="39" t="s">
        <v>50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idden="1">
      <c r="A69" s="45" t="s">
        <v>51</v>
      </c>
      <c r="B69" s="39" t="s">
        <v>52</v>
      </c>
      <c r="C69" s="37"/>
      <c r="D69" s="37"/>
      <c r="E69" s="34" t="e">
        <f t="shared" si="3"/>
        <v>#DIV/0!</v>
      </c>
      <c r="F69" s="34">
        <f t="shared" si="4"/>
        <v>0</v>
      </c>
    </row>
    <row r="70" spans="1:7" ht="17.25" customHeight="1">
      <c r="A70" s="46" t="s">
        <v>53</v>
      </c>
      <c r="B70" s="47" t="s">
        <v>54</v>
      </c>
      <c r="C70" s="95">
        <v>2.83134</v>
      </c>
      <c r="D70" s="37">
        <v>2.83134</v>
      </c>
      <c r="E70" s="34">
        <f t="shared" si="3"/>
        <v>100</v>
      </c>
      <c r="F70" s="34">
        <f t="shared" si="4"/>
        <v>0</v>
      </c>
    </row>
    <row r="71" spans="1:7" ht="15.75" customHeight="1">
      <c r="A71" s="46" t="s">
        <v>211</v>
      </c>
      <c r="B71" s="47" t="s">
        <v>212</v>
      </c>
      <c r="C71" s="37">
        <v>15.2659</v>
      </c>
      <c r="D71" s="37">
        <v>13.2659</v>
      </c>
      <c r="E71" s="34">
        <f t="shared" si="3"/>
        <v>86.898905403546465</v>
      </c>
      <c r="F71" s="34">
        <f t="shared" si="4"/>
        <v>-2</v>
      </c>
    </row>
    <row r="72" spans="1:7" ht="15.75" customHeight="1">
      <c r="A72" s="46" t="s">
        <v>332</v>
      </c>
      <c r="B72" s="47" t="s">
        <v>335</v>
      </c>
      <c r="C72" s="37">
        <v>2</v>
      </c>
      <c r="D72" s="37">
        <v>2</v>
      </c>
      <c r="E72" s="34">
        <f>SUM(D72/C72*100)</f>
        <v>100</v>
      </c>
      <c r="F72" s="34">
        <f>SUM(D72-C72)</f>
        <v>0</v>
      </c>
    </row>
    <row r="73" spans="1:7" s="6" customFormat="1" ht="12.75" customHeight="1">
      <c r="A73" s="30" t="s">
        <v>55</v>
      </c>
      <c r="B73" s="31" t="s">
        <v>56</v>
      </c>
      <c r="C73" s="48">
        <f>C74+C75+C76+C77</f>
        <v>5626.7911999999997</v>
      </c>
      <c r="D73" s="48">
        <f>SUM(D74:D77)</f>
        <v>5597.89606</v>
      </c>
      <c r="E73" s="34">
        <f t="shared" si="3"/>
        <v>99.486472147749154</v>
      </c>
      <c r="F73" s="34">
        <f t="shared" si="4"/>
        <v>-28.895139999999628</v>
      </c>
    </row>
    <row r="74" spans="1:7" ht="0.75" customHeight="1">
      <c r="A74" s="35" t="s">
        <v>57</v>
      </c>
      <c r="B74" s="39" t="s">
        <v>58</v>
      </c>
      <c r="C74" s="49">
        <v>0</v>
      </c>
      <c r="D74" s="37">
        <v>0</v>
      </c>
      <c r="E74" s="38" t="e">
        <f t="shared" si="3"/>
        <v>#DIV/0!</v>
      </c>
      <c r="F74" s="38">
        <f t="shared" si="4"/>
        <v>0</v>
      </c>
    </row>
    <row r="75" spans="1:7" s="6" customFormat="1" ht="12.75" hidden="1" customHeight="1">
      <c r="A75" s="35" t="s">
        <v>59</v>
      </c>
      <c r="B75" s="39" t="s">
        <v>60</v>
      </c>
      <c r="C75" s="49"/>
      <c r="D75" s="37"/>
      <c r="E75" s="38" t="e">
        <f t="shared" si="3"/>
        <v>#DIV/0!</v>
      </c>
      <c r="F75" s="38">
        <f t="shared" si="4"/>
        <v>0</v>
      </c>
      <c r="G75" s="50"/>
    </row>
    <row r="76" spans="1:7" ht="18" customHeight="1">
      <c r="A76" s="35" t="s">
        <v>61</v>
      </c>
      <c r="B76" s="39" t="s">
        <v>62</v>
      </c>
      <c r="C76" s="49">
        <v>5446.7911999999997</v>
      </c>
      <c r="D76" s="37">
        <v>5427.89606</v>
      </c>
      <c r="E76" s="38">
        <f t="shared" si="3"/>
        <v>99.653095936558032</v>
      </c>
      <c r="F76" s="38">
        <f t="shared" si="4"/>
        <v>-18.895139999999628</v>
      </c>
    </row>
    <row r="77" spans="1:7">
      <c r="A77" s="35" t="s">
        <v>63</v>
      </c>
      <c r="B77" s="39" t="s">
        <v>64</v>
      </c>
      <c r="C77" s="49">
        <v>180</v>
      </c>
      <c r="D77" s="37">
        <v>170</v>
      </c>
      <c r="E77" s="38">
        <f t="shared" si="3"/>
        <v>94.444444444444443</v>
      </c>
      <c r="F77" s="38">
        <f t="shared" si="4"/>
        <v>-10</v>
      </c>
    </row>
    <row r="78" spans="1:7" s="6" customFormat="1" ht="15.75" customHeight="1">
      <c r="A78" s="30" t="s">
        <v>65</v>
      </c>
      <c r="B78" s="31" t="s">
        <v>66</v>
      </c>
      <c r="C78" s="32">
        <f>SUM(C79:C81)</f>
        <v>5876.0360000000001</v>
      </c>
      <c r="D78" s="32">
        <f>SUM(D79:D81)</f>
        <v>5594.6333800000002</v>
      </c>
      <c r="E78" s="34">
        <f t="shared" si="3"/>
        <v>95.211012662277767</v>
      </c>
      <c r="F78" s="34">
        <f t="shared" si="4"/>
        <v>-281.40261999999984</v>
      </c>
    </row>
    <row r="79" spans="1:7" hidden="1">
      <c r="A79" s="35" t="s">
        <v>67</v>
      </c>
      <c r="B79" s="51" t="s">
        <v>68</v>
      </c>
      <c r="C79" s="37">
        <v>0</v>
      </c>
      <c r="D79" s="37">
        <v>0</v>
      </c>
      <c r="E79" s="38" t="e">
        <f t="shared" si="3"/>
        <v>#DIV/0!</v>
      </c>
      <c r="F79" s="38">
        <f t="shared" si="4"/>
        <v>0</v>
      </c>
    </row>
    <row r="80" spans="1:7" ht="20.25" customHeight="1">
      <c r="A80" s="35" t="s">
        <v>69</v>
      </c>
      <c r="B80" s="51" t="s">
        <v>70</v>
      </c>
      <c r="C80" s="37">
        <v>3455.25</v>
      </c>
      <c r="D80" s="37">
        <v>3203.5</v>
      </c>
      <c r="E80" s="38">
        <f t="shared" si="3"/>
        <v>92.71398596338905</v>
      </c>
      <c r="F80" s="38">
        <f t="shared" si="4"/>
        <v>-251.75</v>
      </c>
    </row>
    <row r="81" spans="1:6">
      <c r="A81" s="35" t="s">
        <v>71</v>
      </c>
      <c r="B81" s="39" t="s">
        <v>72</v>
      </c>
      <c r="C81" s="37">
        <v>2420.7860000000001</v>
      </c>
      <c r="D81" s="37">
        <v>2391.1333800000002</v>
      </c>
      <c r="E81" s="38">
        <f>SUM(D81/C81*100)</f>
        <v>98.775082968920017</v>
      </c>
      <c r="F81" s="38">
        <f t="shared" si="4"/>
        <v>-29.652619999999843</v>
      </c>
    </row>
    <row r="82" spans="1:6" s="6" customFormat="1">
      <c r="A82" s="30" t="s">
        <v>81</v>
      </c>
      <c r="B82" s="31" t="s">
        <v>82</v>
      </c>
      <c r="C82" s="32">
        <f>C83</f>
        <v>1974.3109999999999</v>
      </c>
      <c r="D82" s="32">
        <f>SUM(D83)</f>
        <v>1974.2885799999999</v>
      </c>
      <c r="E82" s="34">
        <f t="shared" si="3"/>
        <v>99.998864413965165</v>
      </c>
      <c r="F82" s="34">
        <f t="shared" si="4"/>
        <v>-2.2420000000010987E-2</v>
      </c>
    </row>
    <row r="83" spans="1:6" ht="18.75" customHeight="1">
      <c r="A83" s="35" t="s">
        <v>83</v>
      </c>
      <c r="B83" s="39" t="s">
        <v>226</v>
      </c>
      <c r="C83" s="37">
        <v>1974.3109999999999</v>
      </c>
      <c r="D83" s="37">
        <v>1974.2885799999999</v>
      </c>
      <c r="E83" s="38">
        <f t="shared" si="3"/>
        <v>99.998864413965165</v>
      </c>
      <c r="F83" s="38">
        <f t="shared" si="4"/>
        <v>-2.2420000000010987E-2</v>
      </c>
    </row>
    <row r="84" spans="1:6" s="6" customFormat="1" ht="0.75" hidden="1" customHeight="1">
      <c r="A84" s="52">
        <v>1000</v>
      </c>
      <c r="B84" s="31" t="s">
        <v>84</v>
      </c>
      <c r="C84" s="32">
        <f>SUM(C85:C88)</f>
        <v>0</v>
      </c>
      <c r="D84" s="32">
        <f>SUM(D85:D88)</f>
        <v>0</v>
      </c>
      <c r="E84" s="34" t="e">
        <f t="shared" si="3"/>
        <v>#DIV/0!</v>
      </c>
      <c r="F84" s="34">
        <f t="shared" si="4"/>
        <v>0</v>
      </c>
    </row>
    <row r="85" spans="1:6" ht="15" hidden="1" customHeight="1">
      <c r="A85" s="53">
        <v>1001</v>
      </c>
      <c r="B85" s="54" t="s">
        <v>85</v>
      </c>
      <c r="C85" s="37"/>
      <c r="D85" s="37"/>
      <c r="E85" s="38" t="e">
        <f t="shared" si="3"/>
        <v>#DIV/0!</v>
      </c>
      <c r="F85" s="38">
        <f t="shared" si="4"/>
        <v>0</v>
      </c>
    </row>
    <row r="86" spans="1:6" ht="14.25" hidden="1" customHeight="1">
      <c r="A86" s="53">
        <v>1003</v>
      </c>
      <c r="B86" s="54" t="s">
        <v>86</v>
      </c>
      <c r="C86" s="37">
        <v>0</v>
      </c>
      <c r="D86" s="37">
        <v>0</v>
      </c>
      <c r="E86" s="38" t="e">
        <f t="shared" si="3"/>
        <v>#DIV/0!</v>
      </c>
      <c r="F86" s="38">
        <f t="shared" si="4"/>
        <v>0</v>
      </c>
    </row>
    <row r="87" spans="1:6" ht="1.5" hidden="1" customHeight="1">
      <c r="A87" s="53">
        <v>1004</v>
      </c>
      <c r="B87" s="54" t="s">
        <v>87</v>
      </c>
      <c r="C87" s="37"/>
      <c r="D87" s="55"/>
      <c r="E87" s="38" t="e">
        <f t="shared" si="3"/>
        <v>#DIV/0!</v>
      </c>
      <c r="F87" s="38">
        <f t="shared" si="4"/>
        <v>0</v>
      </c>
    </row>
    <row r="88" spans="1:6" ht="10.5" hidden="1" customHeight="1">
      <c r="A88" s="35" t="s">
        <v>88</v>
      </c>
      <c r="B88" s="39" t="s">
        <v>89</v>
      </c>
      <c r="C88" s="37"/>
      <c r="D88" s="37"/>
      <c r="E88" s="38"/>
      <c r="F88" s="38">
        <f t="shared" si="4"/>
        <v>0</v>
      </c>
    </row>
    <row r="89" spans="1:6">
      <c r="A89" s="30" t="s">
        <v>90</v>
      </c>
      <c r="B89" s="31" t="s">
        <v>91</v>
      </c>
      <c r="C89" s="32">
        <f>C90+C91+C92+C93+C94</f>
        <v>22</v>
      </c>
      <c r="D89" s="32">
        <f>D90+D91+D92+D93+D94</f>
        <v>22</v>
      </c>
      <c r="E89" s="38">
        <f t="shared" si="3"/>
        <v>100</v>
      </c>
      <c r="F89" s="22">
        <f>F90+F91+F92+F93+F94</f>
        <v>0</v>
      </c>
    </row>
    <row r="90" spans="1:6" ht="17.25" customHeight="1">
      <c r="A90" s="35" t="s">
        <v>92</v>
      </c>
      <c r="B90" s="39" t="s">
        <v>93</v>
      </c>
      <c r="C90" s="37">
        <v>22</v>
      </c>
      <c r="D90" s="37">
        <v>22</v>
      </c>
      <c r="E90" s="38">
        <f t="shared" si="3"/>
        <v>100</v>
      </c>
      <c r="F90" s="38">
        <f>SUM(D90-C90)</f>
        <v>0</v>
      </c>
    </row>
    <row r="91" spans="1:6" ht="15.75" hidden="1" customHeight="1">
      <c r="A91" s="35" t="s">
        <v>94</v>
      </c>
      <c r="B91" s="39" t="s">
        <v>95</v>
      </c>
      <c r="C91" s="37"/>
      <c r="D91" s="37"/>
      <c r="E91" s="38" t="e">
        <f t="shared" si="3"/>
        <v>#DIV/0!</v>
      </c>
      <c r="F91" s="38">
        <f>SUM(D91-C91)</f>
        <v>0</v>
      </c>
    </row>
    <row r="92" spans="1:6" ht="15.75" hidden="1" customHeight="1">
      <c r="A92" s="35" t="s">
        <v>96</v>
      </c>
      <c r="B92" s="39" t="s">
        <v>97</v>
      </c>
      <c r="C92" s="37"/>
      <c r="D92" s="37"/>
      <c r="E92" s="38" t="e">
        <f t="shared" si="3"/>
        <v>#DIV/0!</v>
      </c>
      <c r="F92" s="38"/>
    </row>
    <row r="93" spans="1:6" ht="15.75" hidden="1" customHeight="1">
      <c r="A93" s="35" t="s">
        <v>98</v>
      </c>
      <c r="B93" s="39" t="s">
        <v>99</v>
      </c>
      <c r="C93" s="37"/>
      <c r="D93" s="37"/>
      <c r="E93" s="38" t="e">
        <f t="shared" si="3"/>
        <v>#DIV/0!</v>
      </c>
      <c r="F93" s="38"/>
    </row>
    <row r="94" spans="1:6" ht="15.75" hidden="1" customHeight="1">
      <c r="A94" s="35" t="s">
        <v>100</v>
      </c>
      <c r="B94" s="39" t="s">
        <v>101</v>
      </c>
      <c r="C94" s="37"/>
      <c r="D94" s="37"/>
      <c r="E94" s="38" t="e">
        <f t="shared" si="3"/>
        <v>#DIV/0!</v>
      </c>
      <c r="F94" s="38"/>
    </row>
    <row r="95" spans="1:6" s="6" customFormat="1" ht="15.75" hidden="1" customHeight="1">
      <c r="A95" s="52">
        <v>1400</v>
      </c>
      <c r="B95" s="56" t="s">
        <v>110</v>
      </c>
      <c r="C95" s="48">
        <f>C96+C97+C98</f>
        <v>0</v>
      </c>
      <c r="D95" s="48">
        <f>SUM(D96:D98)</f>
        <v>0</v>
      </c>
      <c r="E95" s="34" t="e">
        <f t="shared" si="3"/>
        <v>#DIV/0!</v>
      </c>
      <c r="F95" s="34">
        <f t="shared" si="4"/>
        <v>0</v>
      </c>
    </row>
    <row r="96" spans="1:6" hidden="1">
      <c r="A96" s="53">
        <v>1401</v>
      </c>
      <c r="B96" s="54" t="s">
        <v>111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8" hidden="1">
      <c r="A97" s="53">
        <v>1402</v>
      </c>
      <c r="B97" s="54" t="s">
        <v>112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8" ht="16.5" hidden="1" customHeight="1">
      <c r="A98" s="53">
        <v>1403</v>
      </c>
      <c r="B98" s="54" t="s">
        <v>113</v>
      </c>
      <c r="C98" s="49">
        <v>0</v>
      </c>
      <c r="D98" s="37">
        <v>0</v>
      </c>
      <c r="E98" s="38" t="e">
        <f t="shared" si="3"/>
        <v>#DIV/0!</v>
      </c>
      <c r="F98" s="38">
        <f t="shared" si="4"/>
        <v>0</v>
      </c>
    </row>
    <row r="99" spans="1:8" s="6" customFormat="1" ht="20.25" customHeight="1">
      <c r="A99" s="52"/>
      <c r="B99" s="57" t="s">
        <v>114</v>
      </c>
      <c r="C99" s="246">
        <f>C57+C65+C67+C73+C78+C82+C84+C89+C95</f>
        <v>16104.076509999999</v>
      </c>
      <c r="D99" s="246">
        <f>D57+D65+D67+D73+D78+D82+D84+D89+D95</f>
        <v>15778.0193</v>
      </c>
      <c r="E99" s="34">
        <f t="shared" si="3"/>
        <v>97.975312587483486</v>
      </c>
      <c r="F99" s="34">
        <f t="shared" si="4"/>
        <v>-326.05720999999903</v>
      </c>
      <c r="G99" s="193"/>
      <c r="H99" s="146"/>
    </row>
    <row r="100" spans="1:8" ht="13.5" customHeight="1">
      <c r="C100" s="115"/>
      <c r="D100" s="61"/>
    </row>
    <row r="101" spans="1:8" s="65" customFormat="1" ht="12.75">
      <c r="A101" s="63" t="s">
        <v>115</v>
      </c>
      <c r="B101" s="63"/>
      <c r="C101" s="132"/>
      <c r="D101" s="132"/>
    </row>
    <row r="102" spans="1:8" s="65" customFormat="1" ht="12.75">
      <c r="A102" s="66" t="s">
        <v>116</v>
      </c>
      <c r="B102" s="66"/>
      <c r="C102" s="117" t="s">
        <v>117</v>
      </c>
    </row>
    <row r="104" spans="1:8" ht="5.25" customHeight="1"/>
    <row r="143" hidden="1"/>
  </sheetData>
  <customSheetViews>
    <customSheetView guid="{61528DAC-5C4C-48F4-ADE2-8A724B05A086}" scale="70" showPageBreaks="1" printArea="1" hiddenRows="1" state="hidden" view="pageBreakPreview" topLeftCell="A33">
      <selection activeCell="D64" sqref="D64"/>
      <pageMargins left="0.70866141732283472" right="0.70866141732283472" top="0.74803149606299213" bottom="0.74803149606299213" header="0.31496062992125984" footer="0.31496062992125984"/>
      <pageSetup paperSize="9" scale="54" orientation="portrait" r:id="rId1"/>
    </customSheetView>
    <customSheetView guid="{5C539BE6-C8E0-453F-AB5E-9E58094195EA}" scale="70" showPageBreaks="1" printArea="1" hiddenRows="1" view="pageBreakPreview" topLeftCell="A32">
      <selection activeCell="C82" sqref="C82"/>
      <pageMargins left="0.70866141732283472" right="0.70866141732283472" top="0.74803149606299213" bottom="0.74803149606299213" header="0.31496062992125984" footer="0.31496062992125984"/>
      <pageSetup paperSize="9" scale="54" orientation="portrait" r:id="rId2"/>
    </customSheetView>
    <customSheetView guid="{42584DC0-1D41-4C93-9B38-C388E7B8DAC4}" scale="70" showPageBreaks="1" printArea="1" hiddenRows="1" view="pageBreakPreview">
      <selection activeCell="G7" sqref="G7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A54C432C-6C68-4B53-A75C-446EB3A61B2B}" scale="70" showPageBreaks="1" printArea="1" hiddenRows="1" view="pageBreakPreview" topLeftCell="A15">
      <selection activeCell="D28" sqref="D28"/>
      <pageMargins left="0.70866141732283472" right="0.70866141732283472" top="0.74803149606299213" bottom="0.74803149606299213" header="0.31496062992125984" footer="0.31496062992125984"/>
      <pageSetup paperSize="9" scale="59" orientation="portrait" r:id="rId4"/>
    </customSheetView>
    <customSheetView guid="{1A52382B-3765-4E8C-903F-6B8919B7242E}" showPageBreaks="1" printArea="1" hiddenRows="1" topLeftCell="A47">
      <selection activeCell="C57" sqref="C57:D99"/>
      <pageMargins left="0.7" right="0.7" top="0.75" bottom="0.75" header="0.3" footer="0.3"/>
      <pageSetup paperSize="9" scale="54" orientation="portrait" r:id="rId5"/>
    </customSheetView>
    <customSheetView guid="{B31C8DB7-3E78-4144-A6B5-8DE36DE63F0E}" showPageBreaks="1" printArea="1" hiddenRows="1" topLeftCell="A29">
      <selection activeCell="D81" sqref="D81"/>
      <pageMargins left="0.7" right="0.7" top="0.75" bottom="0.75" header="0.3" footer="0.3"/>
      <pageSetup paperSize="9" scale="54" orientation="portrait" r:id="rId6"/>
    </customSheetView>
    <customSheetView guid="{5BFCA170-DEAE-4D2C-98A0-1E68B427AC01}" showPageBreaks="1" printArea="1" hiddenRows="1" topLeftCell="A30">
      <selection activeCell="D51" sqref="D51"/>
      <pageMargins left="0.7" right="0.7" top="0.75" bottom="0.75" header="0.3" footer="0.3"/>
      <pageSetup paperSize="9" scale="54" orientation="portrait" r:id="rId7"/>
    </customSheetView>
    <customSheetView guid="{B30CE22D-C12F-4E12-8BB9-3AAE0A6991CC}" scale="70" showPageBreaks="1" printArea="1" hiddenRows="1" view="pageBreakPreview">
      <selection activeCell="C45" sqref="C45"/>
      <pageMargins left="0.70866141732283472" right="0.70866141732283472" top="0.74803149606299213" bottom="0.74803149606299213" header="0.31496062992125984" footer="0.31496062992125984"/>
      <pageSetup paperSize="9" scale="51" orientation="portrait" r:id="rId8"/>
    </customSheetView>
    <customSheetView guid="{1718F1EE-9F48-4DBE-9531-3B70F9C4A5DD}" scale="70" showPageBreaks="1" printArea="1" hiddenRows="1" view="pageBreakPreview">
      <selection activeCell="D3" sqref="D3"/>
      <pageMargins left="0.7" right="0.7" top="0.75" bottom="0.75" header="0.3" footer="0.3"/>
      <pageSetup paperSize="9" scale="39" orientation="portrait" r:id="rId9"/>
    </customSheetView>
    <customSheetView guid="{3DCB9AAA-F09C-4EA6-B992-F93E466D374A}" printArea="1" hiddenRows="1" topLeftCell="A51">
      <selection activeCell="B100" sqref="B100"/>
      <pageMargins left="0.7" right="0.7" top="0.75" bottom="0.75" header="0.3" footer="0.3"/>
      <pageSetup paperSize="9" scale="54" orientation="portrait" r:id="rId10"/>
    </customSheetView>
    <customSheetView guid="{F85EE840-0C31-454A-8951-832C2E9E0600}" scale="70" showPageBreaks="1" printArea="1" hiddenRows="1" state="hidden" view="pageBreakPreview" topLeftCell="A30">
      <selection activeCell="C69" sqref="C69"/>
      <pageMargins left="0.70866141732283472" right="0.70866141732283472" top="0.74803149606299213" bottom="0.74803149606299213" header="0.31496062992125984" footer="0.31496062992125984"/>
      <pageSetup paperSize="9" scale="54" orientation="portrait" r:id="rId11"/>
    </customSheetView>
    <customSheetView guid="{F1E84C44-1ACD-474A-BDE0-C7088DB6C590}" scale="70" showPageBreaks="1" printArea="1" hiddenRows="1" state="hidden" view="pageBreakPreview" topLeftCell="A33">
      <selection activeCell="D64" sqref="D64"/>
      <pageMargins left="0.70866141732283472" right="0.70866141732283472" top="0.74803149606299213" bottom="0.74803149606299213" header="0.31496062992125984" footer="0.31496062992125984"/>
      <pageSetup paperSize="9" scale="54" orientation="portrait" r:id="rId12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4"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FT33"/>
  <sheetViews>
    <sheetView view="pageBreakPreview" topLeftCell="DT4" zoomScale="70" zoomScaleSheetLayoutView="70" workbookViewId="0">
      <selection activeCell="EG18" sqref="EG18"/>
    </sheetView>
  </sheetViews>
  <sheetFormatPr defaultRowHeight="15"/>
  <cols>
    <col min="1" max="1" width="6.140625" style="148" customWidth="1"/>
    <col min="2" max="2" width="26.42578125" style="148" customWidth="1"/>
    <col min="3" max="3" width="17" style="148" customWidth="1"/>
    <col min="4" max="4" width="18.85546875" style="149" customWidth="1"/>
    <col min="5" max="5" width="11.42578125" style="148" customWidth="1"/>
    <col min="6" max="6" width="15.42578125" style="148" customWidth="1"/>
    <col min="7" max="7" width="17.140625" style="148" customWidth="1"/>
    <col min="8" max="9" width="11" style="148" customWidth="1"/>
    <col min="10" max="10" width="6.140625" style="148" customWidth="1"/>
    <col min="11" max="11" width="6.5703125" style="148" customWidth="1"/>
    <col min="12" max="12" width="15.5703125" style="148" customWidth="1"/>
    <col min="13" max="13" width="15.140625" style="148" customWidth="1"/>
    <col min="14" max="16" width="11.140625" style="148" customWidth="1"/>
    <col min="17" max="17" width="6.28515625" style="148" customWidth="1"/>
    <col min="18" max="18" width="11.140625" style="148" customWidth="1"/>
    <col min="19" max="19" width="11.5703125" style="148" customWidth="1"/>
    <col min="20" max="20" width="11.140625" style="148" customWidth="1"/>
    <col min="21" max="21" width="9" style="148" customWidth="1"/>
    <col min="22" max="23" width="10.140625" style="148" customWidth="1"/>
    <col min="24" max="24" width="14.85546875" style="148" customWidth="1"/>
    <col min="25" max="25" width="13.85546875" style="148" customWidth="1"/>
    <col min="26" max="26" width="10" style="148" customWidth="1"/>
    <col min="27" max="27" width="10.5703125" style="148" customWidth="1"/>
    <col min="28" max="28" width="12.140625" style="148" customWidth="1"/>
    <col min="29" max="29" width="12.28515625" style="148" customWidth="1"/>
    <col min="30" max="30" width="13.5703125" style="148" customWidth="1"/>
    <col min="31" max="31" width="13.42578125" style="148" customWidth="1"/>
    <col min="32" max="32" width="12.5703125" style="148" customWidth="1"/>
    <col min="33" max="34" width="14.85546875" style="148" customWidth="1"/>
    <col min="35" max="35" width="10.7109375" style="148" customWidth="1"/>
    <col min="36" max="36" width="17" style="148" customWidth="1"/>
    <col min="37" max="37" width="15.7109375" style="148" customWidth="1"/>
    <col min="38" max="38" width="10" style="148" customWidth="1"/>
    <col min="39" max="39" width="13.85546875" style="148" customWidth="1"/>
    <col min="40" max="40" width="12.28515625" style="148" customWidth="1"/>
    <col min="41" max="41" width="11.85546875" style="148" customWidth="1"/>
    <col min="42" max="42" width="11" style="148" customWidth="1"/>
    <col min="43" max="43" width="11.85546875" style="148" customWidth="1"/>
    <col min="44" max="44" width="13.7109375" style="148" customWidth="1"/>
    <col min="45" max="45" width="12" style="148" customWidth="1"/>
    <col min="46" max="46" width="13.5703125" style="148" customWidth="1"/>
    <col min="47" max="47" width="16.28515625" style="148" customWidth="1"/>
    <col min="48" max="48" width="14.28515625" style="148" customWidth="1"/>
    <col min="49" max="49" width="15.42578125" style="148" customWidth="1"/>
    <col min="50" max="50" width="11" style="148" customWidth="1"/>
    <col min="51" max="51" width="14.42578125" style="148" customWidth="1"/>
    <col min="52" max="52" width="16" style="148" customWidth="1"/>
    <col min="53" max="53" width="12.42578125" style="148" customWidth="1"/>
    <col min="54" max="54" width="9.42578125" style="148" hidden="1" customWidth="1"/>
    <col min="55" max="55" width="9.7109375" style="148" hidden="1" customWidth="1"/>
    <col min="56" max="56" width="11.85546875" style="148" hidden="1" customWidth="1"/>
    <col min="57" max="57" width="13.85546875" style="148" customWidth="1"/>
    <col min="58" max="58" width="15.140625" style="148" customWidth="1"/>
    <col min="59" max="59" width="11.7109375" style="148" customWidth="1"/>
    <col min="60" max="62" width="9.85546875" style="148" hidden="1" customWidth="1"/>
    <col min="63" max="63" width="17.42578125" style="148" customWidth="1"/>
    <col min="64" max="64" width="14" style="148" customWidth="1"/>
    <col min="65" max="65" width="16" style="148" customWidth="1"/>
    <col min="66" max="67" width="9.7109375" style="148" hidden="1" customWidth="1"/>
    <col min="68" max="68" width="17.7109375" style="148" hidden="1" customWidth="1"/>
    <col min="69" max="69" width="0.42578125" style="148" customWidth="1"/>
    <col min="70" max="70" width="20.5703125" style="148" hidden="1" customWidth="1"/>
    <col min="71" max="71" width="10.140625" style="148" hidden="1" customWidth="1"/>
    <col min="72" max="72" width="12.7109375" style="148" customWidth="1"/>
    <col min="73" max="73" width="11.5703125" style="148" customWidth="1"/>
    <col min="74" max="74" width="16.140625" style="148" customWidth="1"/>
    <col min="75" max="75" width="16.28515625" style="148" customWidth="1"/>
    <col min="76" max="76" width="14.7109375" style="148" customWidth="1"/>
    <col min="77" max="77" width="12.42578125" style="148" customWidth="1"/>
    <col min="78" max="79" width="9.7109375" style="148" hidden="1" customWidth="1"/>
    <col min="80" max="80" width="9.5703125" style="148" hidden="1" customWidth="1"/>
    <col min="81" max="81" width="9.42578125" style="148" hidden="1" customWidth="1"/>
    <col min="82" max="82" width="9.7109375" style="148" hidden="1" customWidth="1"/>
    <col min="83" max="83" width="10.140625" style="148" hidden="1" customWidth="1"/>
    <col min="84" max="84" width="16.140625" style="148" customWidth="1"/>
    <col min="85" max="85" width="16.7109375" style="148" customWidth="1"/>
    <col min="86" max="86" width="10" style="148" customWidth="1"/>
    <col min="87" max="87" width="16.42578125" style="148" customWidth="1"/>
    <col min="88" max="88" width="15.7109375" style="148" customWidth="1"/>
    <col min="89" max="89" width="10.140625" style="148" customWidth="1"/>
    <col min="90" max="90" width="10" style="148" customWidth="1"/>
    <col min="91" max="91" width="9.85546875" style="148" customWidth="1"/>
    <col min="92" max="92" width="11.7109375" style="148" customWidth="1"/>
    <col min="93" max="93" width="18.5703125" style="148" customWidth="1"/>
    <col min="94" max="94" width="16.85546875" style="148" customWidth="1"/>
    <col min="95" max="95" width="10" style="148" customWidth="1"/>
    <col min="96" max="96" width="13.5703125" style="148" customWidth="1"/>
    <col min="97" max="97" width="13.85546875" style="148" customWidth="1"/>
    <col min="98" max="98" width="11.7109375" style="148" customWidth="1"/>
    <col min="99" max="100" width="16.42578125" style="148" customWidth="1"/>
    <col min="101" max="101" width="12.85546875" style="148" customWidth="1"/>
    <col min="102" max="102" width="13.28515625" style="148" customWidth="1"/>
    <col min="103" max="103" width="13.5703125" style="148" customWidth="1"/>
    <col min="104" max="104" width="11.5703125" style="148" customWidth="1"/>
    <col min="105" max="105" width="13.140625" style="148" bestFit="1" customWidth="1"/>
    <col min="106" max="106" width="14.42578125" style="148" customWidth="1"/>
    <col min="107" max="107" width="14.28515625" style="148" customWidth="1"/>
    <col min="108" max="109" width="9.85546875" style="148" hidden="1" customWidth="1"/>
    <col min="110" max="110" width="14.42578125" style="148" hidden="1" customWidth="1"/>
    <col min="111" max="112" width="9.85546875" style="148" hidden="1" customWidth="1"/>
    <col min="113" max="113" width="14.42578125" style="148" hidden="1" customWidth="1"/>
    <col min="114" max="115" width="9.85546875" style="148" hidden="1" customWidth="1"/>
    <col min="116" max="116" width="14.42578125" style="148" hidden="1" customWidth="1"/>
    <col min="117" max="117" width="16.140625" style="148" customWidth="1"/>
    <col min="118" max="118" width="20.28515625" style="148" customWidth="1"/>
    <col min="119" max="119" width="13.140625" style="148" bestFit="1" customWidth="1"/>
    <col min="120" max="120" width="15.85546875" style="148" customWidth="1"/>
    <col min="121" max="121" width="15" style="148" customWidth="1"/>
    <col min="122" max="122" width="13.28515625" style="148" customWidth="1"/>
    <col min="123" max="123" width="16.7109375" style="148" customWidth="1"/>
    <col min="124" max="124" width="16.85546875" style="148" customWidth="1"/>
    <col min="125" max="125" width="12.28515625" style="148" customWidth="1"/>
    <col min="126" max="126" width="12" style="148" customWidth="1"/>
    <col min="127" max="127" width="11.42578125" style="148" customWidth="1"/>
    <col min="128" max="128" width="13.85546875" style="148" customWidth="1"/>
    <col min="129" max="129" width="11.140625" style="148" customWidth="1"/>
    <col min="130" max="130" width="13.7109375" style="148" customWidth="1"/>
    <col min="131" max="131" width="10.140625" style="148" customWidth="1"/>
    <col min="132" max="132" width="16" style="148" customWidth="1"/>
    <col min="133" max="133" width="14.28515625" style="148" customWidth="1"/>
    <col min="134" max="134" width="10.140625" style="148" customWidth="1"/>
    <col min="135" max="135" width="15.140625" style="148" customWidth="1"/>
    <col min="136" max="136" width="18.5703125" style="148" customWidth="1"/>
    <col min="137" max="137" width="11.140625" style="148" customWidth="1"/>
    <col min="138" max="138" width="15.28515625" style="148" customWidth="1"/>
    <col min="139" max="139" width="12.42578125" style="148" customWidth="1"/>
    <col min="140" max="140" width="10.140625" style="148" customWidth="1"/>
    <col min="141" max="141" width="16" style="148" customWidth="1"/>
    <col min="142" max="142" width="14.85546875" style="148" customWidth="1"/>
    <col min="143" max="143" width="10.5703125" style="148" customWidth="1"/>
    <col min="144" max="144" width="17.42578125" style="148" customWidth="1"/>
    <col min="145" max="145" width="15.85546875" style="148" customWidth="1"/>
    <col min="146" max="146" width="8.7109375" style="148" customWidth="1"/>
    <col min="147" max="147" width="14.5703125" style="148" customWidth="1"/>
    <col min="148" max="148" width="14.7109375" style="148" customWidth="1"/>
    <col min="149" max="150" width="10.140625" style="148" customWidth="1"/>
    <col min="151" max="151" width="10.7109375" style="148" customWidth="1"/>
    <col min="152" max="152" width="11.42578125" style="148" customWidth="1"/>
    <col min="153" max="153" width="12" style="148" customWidth="1"/>
    <col min="154" max="154" width="12.5703125" style="148" customWidth="1"/>
    <col min="155" max="155" width="11" style="148" customWidth="1"/>
    <col min="156" max="156" width="9.85546875" style="148" customWidth="1"/>
    <col min="157" max="157" width="9" style="148" customWidth="1"/>
    <col min="158" max="158" width="11.28515625" style="148" customWidth="1"/>
    <col min="159" max="159" width="17.85546875" style="148" customWidth="1"/>
    <col min="160" max="160" width="15.5703125" style="148" customWidth="1"/>
    <col min="161" max="161" width="12.7109375" style="148" customWidth="1"/>
    <col min="162" max="162" width="14.85546875" style="148" customWidth="1"/>
    <col min="163" max="16384" width="9.140625" style="148"/>
  </cols>
  <sheetData>
    <row r="1" spans="1:165" ht="18" customHeight="1">
      <c r="AD1" s="577" t="s">
        <v>131</v>
      </c>
      <c r="AE1" s="577"/>
      <c r="AF1" s="577"/>
      <c r="AG1" s="151"/>
      <c r="AH1" s="151"/>
      <c r="AI1" s="151"/>
      <c r="AJ1" s="572"/>
      <c r="AK1" s="572"/>
      <c r="AL1" s="572"/>
      <c r="AM1" s="152"/>
      <c r="AN1" s="152"/>
      <c r="AO1" s="152"/>
      <c r="AP1" s="152"/>
      <c r="AQ1" s="152"/>
      <c r="AR1" s="152"/>
    </row>
    <row r="2" spans="1:165" ht="19.5" customHeight="1">
      <c r="AD2" s="152" t="s">
        <v>132</v>
      </c>
      <c r="AE2" s="152"/>
      <c r="AF2" s="152"/>
      <c r="AG2" s="150"/>
      <c r="AH2" s="150"/>
      <c r="AI2" s="150"/>
      <c r="AJ2" s="572"/>
      <c r="AK2" s="572"/>
      <c r="AL2" s="572"/>
      <c r="AM2" s="152"/>
      <c r="AN2" s="152"/>
      <c r="AO2" s="152"/>
      <c r="AP2" s="152"/>
      <c r="AQ2" s="152"/>
      <c r="AR2" s="152"/>
    </row>
    <row r="3" spans="1:165" ht="30.75" customHeight="1">
      <c r="A3" s="153"/>
      <c r="B3" s="340"/>
      <c r="C3" s="340"/>
      <c r="D3" s="341"/>
      <c r="E3" s="340"/>
      <c r="F3" s="340"/>
      <c r="G3" s="340"/>
      <c r="H3" s="340"/>
      <c r="I3" s="340"/>
      <c r="J3" s="340"/>
      <c r="K3" s="340"/>
      <c r="L3" s="340"/>
      <c r="M3" s="342"/>
      <c r="N3" s="342"/>
      <c r="O3" s="342"/>
      <c r="P3" s="342"/>
      <c r="Q3" s="342"/>
      <c r="R3" s="342"/>
      <c r="S3" s="342"/>
      <c r="T3" s="342"/>
      <c r="U3" s="342"/>
      <c r="V3" s="342"/>
      <c r="W3" s="342"/>
      <c r="X3" s="342"/>
      <c r="Y3" s="342"/>
      <c r="Z3" s="342"/>
      <c r="AA3" s="342"/>
      <c r="AB3" s="342"/>
      <c r="AC3" s="342"/>
      <c r="AD3" s="582" t="s">
        <v>133</v>
      </c>
      <c r="AE3" s="582"/>
      <c r="AF3" s="582"/>
      <c r="AG3" s="153"/>
      <c r="AH3" s="153"/>
      <c r="AI3" s="153"/>
      <c r="AJ3" s="576"/>
      <c r="AK3" s="576"/>
      <c r="AL3" s="576"/>
      <c r="AM3" s="154"/>
      <c r="AN3" s="154"/>
      <c r="AO3" s="154"/>
      <c r="AP3" s="154"/>
      <c r="AQ3" s="154"/>
      <c r="AR3" s="154"/>
      <c r="AS3" s="153"/>
      <c r="AT3" s="153"/>
      <c r="AU3" s="153"/>
      <c r="AV3" s="153"/>
      <c r="AW3" s="153"/>
      <c r="AX3" s="153"/>
      <c r="BB3" s="153"/>
      <c r="BC3" s="153"/>
      <c r="BD3" s="153"/>
      <c r="BE3" s="153"/>
      <c r="BF3" s="153"/>
      <c r="BG3" s="153"/>
      <c r="BH3" s="153"/>
      <c r="BI3" s="153"/>
      <c r="BJ3" s="153"/>
      <c r="BK3" s="153"/>
      <c r="BL3" s="153"/>
      <c r="BM3" s="153"/>
      <c r="BN3" s="153"/>
      <c r="BO3" s="153"/>
      <c r="BP3" s="153"/>
      <c r="BQ3" s="153"/>
      <c r="BR3" s="153"/>
      <c r="BS3" s="153"/>
      <c r="BT3" s="153"/>
      <c r="BU3" s="153"/>
      <c r="BV3" s="153"/>
      <c r="BW3" s="153"/>
      <c r="BX3" s="153"/>
      <c r="BY3" s="153"/>
      <c r="BZ3" s="153"/>
      <c r="CA3" s="153"/>
      <c r="CB3" s="153"/>
      <c r="CC3" s="153"/>
      <c r="CD3" s="153"/>
      <c r="CE3" s="153"/>
      <c r="CF3" s="153"/>
      <c r="CG3" s="153"/>
      <c r="CH3" s="153"/>
      <c r="CI3" s="153"/>
      <c r="CJ3" s="153"/>
      <c r="CK3" s="153"/>
      <c r="CL3" s="153"/>
      <c r="CM3" s="153"/>
      <c r="CN3" s="153"/>
      <c r="CO3" s="153"/>
      <c r="CP3" s="153"/>
      <c r="CQ3" s="153"/>
      <c r="CR3" s="153"/>
      <c r="CS3" s="153"/>
      <c r="CT3" s="153"/>
      <c r="CU3" s="153"/>
      <c r="CV3" s="153"/>
      <c r="CW3" s="153"/>
      <c r="CX3" s="153"/>
      <c r="CY3" s="153"/>
      <c r="CZ3" s="153"/>
      <c r="DA3" s="153"/>
      <c r="DB3" s="153"/>
      <c r="DC3" s="153"/>
      <c r="DD3" s="153"/>
      <c r="DE3" s="153"/>
      <c r="DF3" s="153"/>
      <c r="DG3" s="153"/>
      <c r="DH3" s="153"/>
      <c r="DI3" s="153"/>
      <c r="DJ3" s="153"/>
      <c r="DK3" s="153"/>
      <c r="DL3" s="153"/>
      <c r="DM3" s="153"/>
      <c r="DN3" s="153"/>
      <c r="DO3" s="153"/>
      <c r="DP3" s="153"/>
      <c r="DQ3" s="153"/>
      <c r="DR3" s="153"/>
      <c r="DS3" s="153"/>
      <c r="DT3" s="153"/>
      <c r="DU3" s="153"/>
      <c r="DV3" s="153"/>
      <c r="DW3" s="153"/>
      <c r="DX3" s="153"/>
      <c r="DY3" s="153"/>
      <c r="DZ3" s="153"/>
      <c r="EA3" s="153"/>
      <c r="EB3" s="153"/>
      <c r="EC3" s="153"/>
      <c r="ED3" s="153"/>
      <c r="EE3" s="153"/>
      <c r="EF3" s="153"/>
      <c r="EG3" s="153"/>
      <c r="EH3" s="153"/>
      <c r="EI3" s="153"/>
      <c r="EJ3" s="153"/>
      <c r="EK3" s="153"/>
      <c r="EL3" s="153"/>
      <c r="EM3" s="153"/>
      <c r="EN3" s="153"/>
      <c r="EO3" s="153"/>
      <c r="EP3" s="153"/>
      <c r="EQ3" s="153"/>
      <c r="ER3" s="153"/>
      <c r="ES3" s="153"/>
    </row>
    <row r="4" spans="1:165" ht="24" customHeight="1">
      <c r="B4" s="580" t="s">
        <v>134</v>
      </c>
      <c r="C4" s="580"/>
      <c r="D4" s="580"/>
      <c r="E4" s="580"/>
      <c r="F4" s="580"/>
      <c r="G4" s="580"/>
      <c r="H4" s="580"/>
      <c r="I4" s="580"/>
      <c r="J4" s="580"/>
      <c r="K4" s="580"/>
      <c r="L4" s="580"/>
      <c r="M4" s="580"/>
      <c r="N4" s="580"/>
      <c r="O4" s="580"/>
      <c r="P4" s="580"/>
      <c r="Q4" s="580"/>
      <c r="R4" s="580"/>
      <c r="S4" s="580"/>
      <c r="T4" s="580"/>
      <c r="U4" s="580"/>
      <c r="V4" s="580"/>
      <c r="W4" s="580"/>
      <c r="X4" s="580"/>
      <c r="Y4" s="580"/>
      <c r="Z4" s="580"/>
      <c r="AA4" s="580"/>
      <c r="AB4" s="580"/>
      <c r="AC4" s="580"/>
      <c r="AD4" s="580"/>
      <c r="AE4" s="580"/>
      <c r="AF4" s="580"/>
      <c r="AG4" s="155"/>
      <c r="AH4" s="155"/>
      <c r="AI4" s="155"/>
      <c r="AJ4" s="155"/>
      <c r="AK4" s="155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/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/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3"/>
      <c r="DT4" s="153"/>
      <c r="DU4" s="153"/>
      <c r="DV4" s="153"/>
      <c r="DW4" s="153"/>
      <c r="DX4" s="153"/>
      <c r="DY4" s="153"/>
      <c r="DZ4" s="153"/>
      <c r="EA4" s="153"/>
      <c r="EB4" s="153"/>
      <c r="EC4" s="153"/>
      <c r="ED4" s="153"/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/>
      <c r="EP4" s="153"/>
      <c r="EQ4" s="153"/>
      <c r="ER4" s="153"/>
      <c r="ES4" s="153"/>
    </row>
    <row r="5" spans="1:165" ht="20.25" customHeight="1">
      <c r="B5" s="578" t="s">
        <v>427</v>
      </c>
      <c r="C5" s="578"/>
      <c r="D5" s="578"/>
      <c r="E5" s="578"/>
      <c r="F5" s="578"/>
      <c r="G5" s="578"/>
      <c r="H5" s="578"/>
      <c r="I5" s="578"/>
      <c r="J5" s="578"/>
      <c r="K5" s="578"/>
      <c r="L5" s="578"/>
      <c r="M5" s="578"/>
      <c r="N5" s="578"/>
      <c r="O5" s="578"/>
      <c r="P5" s="578"/>
      <c r="Q5" s="578"/>
      <c r="R5" s="578"/>
      <c r="S5" s="578"/>
      <c r="T5" s="578"/>
      <c r="U5" s="578"/>
      <c r="V5" s="578"/>
      <c r="W5" s="578"/>
      <c r="X5" s="578"/>
      <c r="Y5" s="578"/>
      <c r="Z5" s="578"/>
      <c r="AA5" s="578"/>
      <c r="AB5" s="578"/>
      <c r="AC5" s="578"/>
      <c r="AD5" s="578"/>
      <c r="AE5" s="578"/>
      <c r="AF5" s="578"/>
      <c r="AG5" s="156"/>
      <c r="AH5" s="156"/>
      <c r="AI5" s="156"/>
      <c r="AJ5" s="156"/>
      <c r="AK5" s="153"/>
      <c r="AL5" s="153"/>
      <c r="AM5" s="153"/>
      <c r="AN5" s="153"/>
      <c r="AO5" s="153"/>
      <c r="AP5" s="153"/>
      <c r="AQ5" s="153"/>
      <c r="AR5" s="153"/>
      <c r="AS5" s="153"/>
      <c r="AT5" s="153"/>
      <c r="AU5" s="153"/>
      <c r="AV5" s="153"/>
      <c r="AW5" s="153"/>
      <c r="AX5" s="153"/>
      <c r="AY5" s="153"/>
      <c r="AZ5" s="153"/>
      <c r="BA5" s="153"/>
      <c r="BB5" s="153"/>
      <c r="BC5" s="153"/>
      <c r="BD5" s="153"/>
      <c r="BE5" s="153"/>
      <c r="BF5" s="153"/>
      <c r="BG5" s="153"/>
      <c r="BH5" s="153"/>
      <c r="BI5" s="153"/>
      <c r="BJ5" s="153"/>
      <c r="BK5" s="153"/>
      <c r="BL5" s="153"/>
      <c r="BM5" s="153"/>
      <c r="BN5" s="153"/>
      <c r="BO5" s="153"/>
      <c r="BP5" s="153"/>
      <c r="BQ5" s="153"/>
      <c r="BR5" s="153"/>
      <c r="BS5" s="153"/>
      <c r="BT5" s="153"/>
      <c r="BU5" s="153"/>
      <c r="BV5" s="153"/>
      <c r="BW5" s="153"/>
      <c r="BX5" s="153"/>
      <c r="BY5" s="153"/>
      <c r="BZ5" s="153"/>
      <c r="CA5" s="153"/>
      <c r="CB5" s="153"/>
      <c r="CC5" s="153"/>
      <c r="CD5" s="153"/>
      <c r="CE5" s="153"/>
      <c r="CF5" s="153"/>
      <c r="CG5" s="153"/>
      <c r="CH5" s="153"/>
      <c r="CI5" s="153"/>
      <c r="CJ5" s="153"/>
      <c r="CK5" s="153"/>
      <c r="CL5" s="153"/>
      <c r="CM5" s="153"/>
      <c r="CN5" s="153"/>
      <c r="CO5" s="153"/>
      <c r="CP5" s="153"/>
      <c r="CQ5" s="153"/>
      <c r="CR5" s="153"/>
      <c r="CS5" s="153"/>
      <c r="CT5" s="153"/>
      <c r="CU5" s="153"/>
      <c r="CV5" s="153"/>
      <c r="CW5" s="153"/>
      <c r="CX5" s="153"/>
      <c r="CY5" s="153"/>
      <c r="CZ5" s="153"/>
      <c r="DA5" s="153"/>
      <c r="DB5" s="153"/>
      <c r="DC5" s="153"/>
      <c r="DD5" s="153"/>
      <c r="DE5" s="153"/>
      <c r="DF5" s="153"/>
      <c r="DG5" s="153"/>
      <c r="DH5" s="153"/>
      <c r="DI5" s="153"/>
      <c r="DJ5" s="153"/>
      <c r="DK5" s="153"/>
      <c r="DL5" s="153"/>
      <c r="DM5" s="153"/>
      <c r="DN5" s="153"/>
      <c r="DO5" s="153"/>
      <c r="DP5" s="153"/>
      <c r="DQ5" s="153"/>
      <c r="DR5" s="153"/>
      <c r="DS5" s="153"/>
      <c r="DT5" s="153"/>
      <c r="DU5" s="153"/>
      <c r="DV5" s="153"/>
      <c r="DW5" s="153"/>
      <c r="DX5" s="153"/>
      <c r="DY5" s="153"/>
      <c r="DZ5" s="153"/>
      <c r="EA5" s="153"/>
      <c r="EB5" s="153"/>
      <c r="EC5" s="153"/>
      <c r="ED5" s="153"/>
      <c r="EE5" s="153"/>
      <c r="EF5" s="153"/>
      <c r="EG5" s="153"/>
      <c r="EH5" s="153"/>
      <c r="EI5" s="153"/>
      <c r="EJ5" s="153"/>
      <c r="EK5" s="153"/>
      <c r="EL5" s="153"/>
      <c r="EM5" s="153"/>
      <c r="EN5" s="153"/>
      <c r="EO5" s="153"/>
      <c r="EP5" s="153"/>
      <c r="EQ5" s="153"/>
      <c r="ER5" s="153"/>
      <c r="ES5" s="153"/>
    </row>
    <row r="6" spans="1:165" ht="15" customHeight="1">
      <c r="A6" s="153"/>
      <c r="B6" s="343"/>
      <c r="C6" s="344"/>
      <c r="D6" s="345"/>
      <c r="E6" s="343"/>
      <c r="F6" s="343"/>
      <c r="G6" s="346"/>
      <c r="H6" s="346"/>
      <c r="I6" s="346"/>
      <c r="J6" s="346"/>
      <c r="K6" s="346"/>
      <c r="L6" s="579"/>
      <c r="M6" s="579"/>
      <c r="N6" s="579"/>
      <c r="O6" s="579"/>
      <c r="P6" s="579"/>
      <c r="Q6" s="579"/>
      <c r="R6" s="579"/>
      <c r="S6" s="579"/>
      <c r="T6" s="579"/>
      <c r="U6" s="579"/>
      <c r="V6" s="579"/>
      <c r="W6" s="579"/>
      <c r="X6" s="579"/>
      <c r="Y6" s="579"/>
      <c r="Z6" s="579"/>
      <c r="AA6" s="579"/>
      <c r="AB6" s="579"/>
      <c r="AC6" s="579"/>
      <c r="AD6" s="579"/>
      <c r="AE6" s="343"/>
      <c r="AF6" s="346"/>
      <c r="AG6" s="153"/>
      <c r="AH6" s="153"/>
      <c r="AI6" s="153"/>
      <c r="AJ6" s="153"/>
      <c r="AK6" s="153"/>
      <c r="AL6" s="153"/>
      <c r="AM6" s="153"/>
      <c r="AN6" s="153"/>
      <c r="AO6" s="153"/>
      <c r="AP6" s="153"/>
      <c r="AQ6" s="153"/>
      <c r="AR6" s="153"/>
      <c r="AS6" s="153"/>
      <c r="AT6" s="153"/>
      <c r="AU6" s="153"/>
      <c r="AV6" s="153"/>
      <c r="AW6" s="153"/>
      <c r="AX6" s="153"/>
      <c r="AY6" s="153"/>
      <c r="AZ6" s="153"/>
      <c r="BA6" s="153"/>
      <c r="BB6" s="153"/>
      <c r="BC6" s="153"/>
      <c r="BD6" s="153"/>
      <c r="BE6" s="153"/>
      <c r="BF6" s="153"/>
      <c r="BG6" s="153"/>
      <c r="BH6" s="153"/>
      <c r="BI6" s="153"/>
      <c r="BJ6" s="153"/>
      <c r="BK6" s="153"/>
      <c r="BL6" s="153"/>
      <c r="BM6" s="153"/>
      <c r="BN6" s="153"/>
      <c r="BO6" s="153"/>
      <c r="BP6" s="153"/>
      <c r="BQ6" s="153"/>
      <c r="BR6" s="153"/>
      <c r="BS6" s="153"/>
      <c r="BT6" s="153"/>
      <c r="BU6" s="153"/>
      <c r="BV6" s="153"/>
      <c r="BW6" s="153"/>
      <c r="BX6" s="153"/>
      <c r="BY6" s="153"/>
      <c r="BZ6" s="153"/>
      <c r="CA6" s="153"/>
      <c r="CB6" s="153"/>
      <c r="CC6" s="153"/>
      <c r="CD6" s="153"/>
      <c r="CE6" s="153"/>
      <c r="CF6" s="153"/>
      <c r="CG6" s="153"/>
      <c r="CH6" s="153"/>
      <c r="CI6" s="153"/>
      <c r="CJ6" s="153"/>
      <c r="CK6" s="153"/>
      <c r="CL6" s="153"/>
      <c r="CM6" s="153"/>
      <c r="CN6" s="153"/>
      <c r="CO6" s="153"/>
      <c r="CP6" s="153"/>
      <c r="CQ6" s="153"/>
      <c r="CR6" s="153"/>
      <c r="CS6" s="153"/>
      <c r="CT6" s="153"/>
      <c r="CU6" s="153"/>
      <c r="CV6" s="153"/>
      <c r="CW6" s="153"/>
      <c r="CX6" s="153"/>
      <c r="CY6" s="153"/>
      <c r="CZ6" s="153"/>
      <c r="DA6" s="153"/>
      <c r="DB6" s="153"/>
      <c r="DC6" s="153"/>
      <c r="DD6" s="153"/>
      <c r="DE6" s="153"/>
      <c r="DF6" s="153"/>
      <c r="DG6" s="153"/>
      <c r="DH6" s="153"/>
      <c r="DI6" s="153"/>
      <c r="DJ6" s="153"/>
      <c r="DK6" s="153"/>
      <c r="DL6" s="153"/>
      <c r="DM6" s="153"/>
      <c r="DN6" s="153"/>
      <c r="DO6" s="153"/>
      <c r="DP6" s="153"/>
      <c r="DQ6" s="153"/>
      <c r="DR6" s="153"/>
      <c r="DS6" s="153"/>
      <c r="DT6" s="153"/>
      <c r="DU6" s="153"/>
      <c r="DV6" s="153"/>
      <c r="DW6" s="153"/>
      <c r="DX6" s="153"/>
      <c r="DY6" s="153"/>
      <c r="DZ6" s="153"/>
      <c r="EA6" s="153"/>
      <c r="EB6" s="153"/>
      <c r="EC6" s="153"/>
      <c r="ED6" s="153"/>
      <c r="EE6" s="153"/>
      <c r="EF6" s="153"/>
      <c r="EG6" s="153"/>
      <c r="EH6" s="153"/>
      <c r="EI6" s="153"/>
      <c r="EJ6" s="153"/>
      <c r="EK6" s="153"/>
      <c r="EL6" s="153"/>
      <c r="EM6" s="153"/>
      <c r="EN6" s="153"/>
      <c r="EO6" s="153"/>
      <c r="EP6" s="153"/>
      <c r="EQ6" s="153"/>
      <c r="ER6" s="153"/>
      <c r="ES6" s="153"/>
      <c r="FC6" s="153"/>
      <c r="FD6" s="153"/>
      <c r="FE6" s="153"/>
    </row>
    <row r="7" spans="1:165" s="157" customFormat="1" ht="15" customHeight="1">
      <c r="A7" s="571" t="s">
        <v>135</v>
      </c>
      <c r="B7" s="571" t="s">
        <v>136</v>
      </c>
      <c r="C7" s="562" t="s">
        <v>137</v>
      </c>
      <c r="D7" s="563"/>
      <c r="E7" s="564"/>
      <c r="F7" s="270" t="s">
        <v>138</v>
      </c>
      <c r="G7" s="271"/>
      <c r="H7" s="271"/>
      <c r="I7" s="271"/>
      <c r="J7" s="271"/>
      <c r="K7" s="271"/>
      <c r="L7" s="271"/>
      <c r="M7" s="271"/>
      <c r="N7" s="271"/>
      <c r="O7" s="271"/>
      <c r="P7" s="271"/>
      <c r="Q7" s="271"/>
      <c r="R7" s="271"/>
      <c r="S7" s="271"/>
      <c r="T7" s="271"/>
      <c r="U7" s="271"/>
      <c r="V7" s="271"/>
      <c r="W7" s="271"/>
      <c r="X7" s="271"/>
      <c r="Y7" s="271"/>
      <c r="Z7" s="271"/>
      <c r="AA7" s="271"/>
      <c r="AB7" s="271"/>
      <c r="AC7" s="271"/>
      <c r="AD7" s="271"/>
      <c r="AE7" s="271"/>
      <c r="AF7" s="271"/>
      <c r="AG7" s="271"/>
      <c r="AH7" s="271"/>
      <c r="AI7" s="271"/>
      <c r="AJ7" s="271"/>
      <c r="AK7" s="271"/>
      <c r="AL7" s="271"/>
      <c r="AM7" s="271"/>
      <c r="AN7" s="271"/>
      <c r="AO7" s="271"/>
      <c r="AP7" s="271"/>
      <c r="AQ7" s="271"/>
      <c r="AR7" s="271"/>
      <c r="AS7" s="271"/>
      <c r="AT7" s="271"/>
      <c r="AU7" s="271"/>
      <c r="AV7" s="271"/>
      <c r="AW7" s="271"/>
      <c r="AX7" s="271"/>
      <c r="AY7" s="271"/>
      <c r="AZ7" s="271"/>
      <c r="BA7" s="271"/>
      <c r="BB7" s="271"/>
      <c r="BC7" s="271"/>
      <c r="BD7" s="271"/>
      <c r="BE7" s="271"/>
      <c r="BF7" s="271"/>
      <c r="BG7" s="271"/>
      <c r="BH7" s="271"/>
      <c r="BI7" s="271"/>
      <c r="BJ7" s="271"/>
      <c r="BK7" s="271"/>
      <c r="BL7" s="271"/>
      <c r="BM7" s="271"/>
      <c r="BN7" s="271"/>
      <c r="BO7" s="271"/>
      <c r="BP7" s="271"/>
      <c r="BQ7" s="271"/>
      <c r="BR7" s="271"/>
      <c r="BS7" s="271"/>
      <c r="BT7" s="271"/>
      <c r="BU7" s="271"/>
      <c r="BV7" s="271"/>
      <c r="BW7" s="271"/>
      <c r="BX7" s="271"/>
      <c r="BY7" s="271"/>
      <c r="BZ7" s="271"/>
      <c r="CA7" s="271"/>
      <c r="CB7" s="271"/>
      <c r="CC7" s="271"/>
      <c r="CD7" s="271"/>
      <c r="CE7" s="271"/>
      <c r="CF7" s="271"/>
      <c r="CG7" s="271"/>
      <c r="CH7" s="271"/>
      <c r="CI7" s="271"/>
      <c r="CJ7" s="271"/>
      <c r="CK7" s="271"/>
      <c r="CL7" s="271"/>
      <c r="CM7" s="271"/>
      <c r="CN7" s="271"/>
      <c r="CO7" s="271"/>
      <c r="CP7" s="271"/>
      <c r="CQ7" s="271"/>
      <c r="CR7" s="271"/>
      <c r="CS7" s="271"/>
      <c r="CT7" s="271"/>
      <c r="CU7" s="271"/>
      <c r="CV7" s="271"/>
      <c r="CW7" s="271"/>
      <c r="CX7" s="271"/>
      <c r="CY7" s="271"/>
      <c r="CZ7" s="271"/>
      <c r="DA7" s="271"/>
      <c r="DB7" s="271"/>
      <c r="DC7" s="271"/>
      <c r="DD7" s="271"/>
      <c r="DE7" s="271"/>
      <c r="DF7" s="271"/>
      <c r="DG7" s="271"/>
      <c r="DH7" s="271"/>
      <c r="DI7" s="272"/>
      <c r="DJ7" s="271"/>
      <c r="DK7" s="271"/>
      <c r="DL7" s="272"/>
      <c r="DM7" s="562" t="s">
        <v>139</v>
      </c>
      <c r="DN7" s="563"/>
      <c r="DO7" s="564"/>
      <c r="DP7" s="562"/>
      <c r="DQ7" s="563"/>
      <c r="DR7" s="563"/>
      <c r="DS7" s="563"/>
      <c r="DT7" s="563"/>
      <c r="DU7" s="563"/>
      <c r="DV7" s="563"/>
      <c r="DW7" s="563"/>
      <c r="DX7" s="563"/>
      <c r="DY7" s="563"/>
      <c r="DZ7" s="563"/>
      <c r="EA7" s="563"/>
      <c r="EB7" s="563"/>
      <c r="EC7" s="563"/>
      <c r="ED7" s="563"/>
      <c r="EE7" s="563"/>
      <c r="EF7" s="563"/>
      <c r="EG7" s="563"/>
      <c r="EH7" s="563"/>
      <c r="EI7" s="563"/>
      <c r="EJ7" s="563"/>
      <c r="EK7" s="563"/>
      <c r="EL7" s="563"/>
      <c r="EM7" s="563"/>
      <c r="EN7" s="563"/>
      <c r="EO7" s="563"/>
      <c r="EP7" s="563"/>
      <c r="EQ7" s="563"/>
      <c r="ER7" s="563"/>
      <c r="ES7" s="563"/>
      <c r="ET7" s="563"/>
      <c r="EU7" s="563"/>
      <c r="EV7" s="563"/>
      <c r="EW7" s="563"/>
      <c r="EX7" s="563"/>
      <c r="EY7" s="563"/>
      <c r="EZ7" s="563"/>
      <c r="FA7" s="563"/>
      <c r="FB7" s="564"/>
      <c r="FC7" s="562" t="s">
        <v>140</v>
      </c>
      <c r="FD7" s="563"/>
      <c r="FE7" s="564"/>
    </row>
    <row r="8" spans="1:165" s="157" customFormat="1" ht="15" customHeight="1">
      <c r="A8" s="571"/>
      <c r="B8" s="571"/>
      <c r="C8" s="565"/>
      <c r="D8" s="566"/>
      <c r="E8" s="567"/>
      <c r="F8" s="565" t="s">
        <v>141</v>
      </c>
      <c r="G8" s="566"/>
      <c r="H8" s="567"/>
      <c r="I8" s="406"/>
      <c r="J8" s="406"/>
      <c r="K8" s="406"/>
      <c r="L8" s="573" t="s">
        <v>142</v>
      </c>
      <c r="M8" s="574"/>
      <c r="N8" s="574"/>
      <c r="O8" s="574"/>
      <c r="P8" s="574"/>
      <c r="Q8" s="574"/>
      <c r="R8" s="574"/>
      <c r="S8" s="574"/>
      <c r="T8" s="574"/>
      <c r="U8" s="574"/>
      <c r="V8" s="574"/>
      <c r="W8" s="574"/>
      <c r="X8" s="574"/>
      <c r="Y8" s="574"/>
      <c r="Z8" s="574"/>
      <c r="AA8" s="574"/>
      <c r="AB8" s="574"/>
      <c r="AC8" s="574"/>
      <c r="AD8" s="574"/>
      <c r="AE8" s="574"/>
      <c r="AF8" s="574"/>
      <c r="AG8" s="574"/>
      <c r="AH8" s="574"/>
      <c r="AI8" s="574"/>
      <c r="AJ8" s="574"/>
      <c r="AK8" s="574"/>
      <c r="AL8" s="574"/>
      <c r="AM8" s="574"/>
      <c r="AN8" s="574"/>
      <c r="AO8" s="574"/>
      <c r="AP8" s="574"/>
      <c r="AQ8" s="574"/>
      <c r="AR8" s="574"/>
      <c r="AS8" s="574"/>
      <c r="AT8" s="574"/>
      <c r="AU8" s="574"/>
      <c r="AV8" s="574"/>
      <c r="AW8" s="574"/>
      <c r="AX8" s="574"/>
      <c r="AY8" s="574"/>
      <c r="AZ8" s="574"/>
      <c r="BA8" s="574"/>
      <c r="BB8" s="574"/>
      <c r="BC8" s="574"/>
      <c r="BD8" s="575"/>
      <c r="BE8" s="273"/>
      <c r="BF8" s="273"/>
      <c r="BG8" s="273"/>
      <c r="BH8" s="273"/>
      <c r="BI8" s="273"/>
      <c r="BJ8" s="273"/>
      <c r="BK8" s="273"/>
      <c r="BL8" s="273"/>
      <c r="BM8" s="273"/>
      <c r="BN8" s="273"/>
      <c r="BO8" s="273"/>
      <c r="BP8" s="273"/>
      <c r="BQ8" s="273"/>
      <c r="BR8" s="273"/>
      <c r="BS8" s="273"/>
      <c r="BT8" s="273"/>
      <c r="BU8" s="273"/>
      <c r="BV8" s="273"/>
      <c r="BW8" s="273"/>
      <c r="BX8" s="273"/>
      <c r="BY8" s="274"/>
      <c r="BZ8" s="275"/>
      <c r="CA8" s="275"/>
      <c r="CB8" s="275"/>
      <c r="CC8" s="276"/>
      <c r="CD8" s="276"/>
      <c r="CE8" s="276"/>
      <c r="CF8" s="571" t="s">
        <v>143</v>
      </c>
      <c r="CG8" s="571"/>
      <c r="CH8" s="571"/>
      <c r="CI8" s="568" t="s">
        <v>142</v>
      </c>
      <c r="CJ8" s="569"/>
      <c r="CK8" s="569"/>
      <c r="CL8" s="569"/>
      <c r="CM8" s="569"/>
      <c r="CN8" s="569"/>
      <c r="CO8" s="569"/>
      <c r="CP8" s="569"/>
      <c r="CQ8" s="569"/>
      <c r="CR8" s="569"/>
      <c r="CS8" s="569"/>
      <c r="CT8" s="569"/>
      <c r="CU8" s="277"/>
      <c r="CV8" s="277"/>
      <c r="CW8" s="277"/>
      <c r="CX8" s="277"/>
      <c r="CY8" s="277"/>
      <c r="CZ8" s="277"/>
      <c r="DA8" s="278"/>
      <c r="DB8" s="278"/>
      <c r="DC8" s="279"/>
      <c r="DD8" s="565" t="s">
        <v>144</v>
      </c>
      <c r="DE8" s="566"/>
      <c r="DF8" s="567"/>
      <c r="DG8" s="559"/>
      <c r="DH8" s="560"/>
      <c r="DI8" s="561"/>
      <c r="DJ8" s="559"/>
      <c r="DK8" s="560"/>
      <c r="DL8" s="561"/>
      <c r="DM8" s="565"/>
      <c r="DN8" s="566"/>
      <c r="DO8" s="567"/>
      <c r="DP8" s="565" t="s">
        <v>142</v>
      </c>
      <c r="DQ8" s="566"/>
      <c r="DR8" s="566"/>
      <c r="DS8" s="566"/>
      <c r="DT8" s="566"/>
      <c r="DU8" s="566"/>
      <c r="DV8" s="566"/>
      <c r="DW8" s="566"/>
      <c r="DX8" s="566"/>
      <c r="DY8" s="566"/>
      <c r="DZ8" s="566"/>
      <c r="EA8" s="566"/>
      <c r="EB8" s="566"/>
      <c r="EC8" s="566"/>
      <c r="ED8" s="566"/>
      <c r="EE8" s="566"/>
      <c r="EF8" s="566"/>
      <c r="EG8" s="566"/>
      <c r="EH8" s="566"/>
      <c r="EI8" s="566"/>
      <c r="EJ8" s="566"/>
      <c r="EK8" s="566"/>
      <c r="EL8" s="566"/>
      <c r="EM8" s="566"/>
      <c r="EN8" s="566"/>
      <c r="EO8" s="566"/>
      <c r="EP8" s="566"/>
      <c r="EQ8" s="566"/>
      <c r="ER8" s="566"/>
      <c r="ES8" s="566"/>
      <c r="ET8" s="566"/>
      <c r="EU8" s="566"/>
      <c r="EV8" s="566"/>
      <c r="EW8" s="566"/>
      <c r="EX8" s="566"/>
      <c r="EY8" s="566"/>
      <c r="EZ8" s="566"/>
      <c r="FA8" s="566"/>
      <c r="FB8" s="567"/>
      <c r="FC8" s="565"/>
      <c r="FD8" s="566"/>
      <c r="FE8" s="567"/>
    </row>
    <row r="9" spans="1:165" s="157" customFormat="1" ht="15" customHeight="1">
      <c r="A9" s="571"/>
      <c r="B9" s="571"/>
      <c r="C9" s="565"/>
      <c r="D9" s="566"/>
      <c r="E9" s="567"/>
      <c r="F9" s="565"/>
      <c r="G9" s="566"/>
      <c r="H9" s="567"/>
      <c r="I9" s="406"/>
      <c r="J9" s="406"/>
      <c r="K9" s="406"/>
      <c r="L9" s="562" t="s">
        <v>145</v>
      </c>
      <c r="M9" s="563"/>
      <c r="N9" s="564"/>
      <c r="O9" s="413"/>
      <c r="P9" s="413"/>
      <c r="Q9" s="413"/>
      <c r="R9" s="562" t="s">
        <v>272</v>
      </c>
      <c r="S9" s="563"/>
      <c r="T9" s="564"/>
      <c r="U9" s="562" t="s">
        <v>275</v>
      </c>
      <c r="V9" s="563"/>
      <c r="W9" s="564"/>
      <c r="X9" s="562" t="s">
        <v>273</v>
      </c>
      <c r="Y9" s="563"/>
      <c r="Z9" s="564"/>
      <c r="AA9" s="562" t="s">
        <v>274</v>
      </c>
      <c r="AB9" s="563"/>
      <c r="AC9" s="564"/>
      <c r="AD9" s="562" t="s">
        <v>146</v>
      </c>
      <c r="AE9" s="563"/>
      <c r="AF9" s="564"/>
      <c r="AG9" s="562" t="s">
        <v>147</v>
      </c>
      <c r="AH9" s="563"/>
      <c r="AI9" s="564"/>
      <c r="AJ9" s="562" t="s">
        <v>148</v>
      </c>
      <c r="AK9" s="563"/>
      <c r="AL9" s="564"/>
      <c r="AM9" s="571" t="s">
        <v>149</v>
      </c>
      <c r="AN9" s="571"/>
      <c r="AO9" s="571"/>
      <c r="AP9" s="562" t="s">
        <v>240</v>
      </c>
      <c r="AQ9" s="563"/>
      <c r="AR9" s="564"/>
      <c r="AS9" s="562" t="s">
        <v>150</v>
      </c>
      <c r="AT9" s="563"/>
      <c r="AU9" s="564"/>
      <c r="AV9" s="562" t="s">
        <v>320</v>
      </c>
      <c r="AW9" s="563"/>
      <c r="AX9" s="564"/>
      <c r="AY9" s="562" t="s">
        <v>151</v>
      </c>
      <c r="AZ9" s="563"/>
      <c r="BA9" s="564"/>
      <c r="BB9" s="562" t="s">
        <v>152</v>
      </c>
      <c r="BC9" s="563"/>
      <c r="BD9" s="564"/>
      <c r="BE9" s="562" t="s">
        <v>242</v>
      </c>
      <c r="BF9" s="563"/>
      <c r="BG9" s="564"/>
      <c r="BH9" s="562" t="s">
        <v>330</v>
      </c>
      <c r="BI9" s="563"/>
      <c r="BJ9" s="564"/>
      <c r="BK9" s="562" t="s">
        <v>391</v>
      </c>
      <c r="BL9" s="563"/>
      <c r="BM9" s="564"/>
      <c r="BN9" s="562" t="s">
        <v>153</v>
      </c>
      <c r="BO9" s="563"/>
      <c r="BP9" s="564"/>
      <c r="BQ9" s="562" t="s">
        <v>265</v>
      </c>
      <c r="BR9" s="563"/>
      <c r="BS9" s="564"/>
      <c r="BT9" s="562" t="s">
        <v>238</v>
      </c>
      <c r="BU9" s="563"/>
      <c r="BV9" s="564"/>
      <c r="BW9" s="562" t="s">
        <v>154</v>
      </c>
      <c r="BX9" s="563"/>
      <c r="BY9" s="564"/>
      <c r="BZ9" s="562" t="s">
        <v>155</v>
      </c>
      <c r="CA9" s="563"/>
      <c r="CB9" s="564"/>
      <c r="CC9" s="565" t="s">
        <v>156</v>
      </c>
      <c r="CD9" s="566"/>
      <c r="CE9" s="566"/>
      <c r="CF9" s="571"/>
      <c r="CG9" s="571"/>
      <c r="CH9" s="571"/>
      <c r="CI9" s="562" t="s">
        <v>321</v>
      </c>
      <c r="CJ9" s="563"/>
      <c r="CK9" s="564"/>
      <c r="CL9" s="562" t="s">
        <v>322</v>
      </c>
      <c r="CM9" s="563"/>
      <c r="CN9" s="564"/>
      <c r="CO9" s="562" t="s">
        <v>157</v>
      </c>
      <c r="CP9" s="563"/>
      <c r="CQ9" s="564"/>
      <c r="CR9" s="562" t="s">
        <v>158</v>
      </c>
      <c r="CS9" s="563"/>
      <c r="CT9" s="564"/>
      <c r="CU9" s="562" t="s">
        <v>21</v>
      </c>
      <c r="CV9" s="563"/>
      <c r="CW9" s="564"/>
      <c r="CX9" s="562" t="s">
        <v>282</v>
      </c>
      <c r="CY9" s="563"/>
      <c r="CZ9" s="564"/>
      <c r="DA9" s="562" t="s">
        <v>323</v>
      </c>
      <c r="DB9" s="563"/>
      <c r="DC9" s="564"/>
      <c r="DD9" s="565"/>
      <c r="DE9" s="566"/>
      <c r="DF9" s="567"/>
      <c r="DG9" s="562" t="s">
        <v>253</v>
      </c>
      <c r="DH9" s="563"/>
      <c r="DI9" s="564"/>
      <c r="DJ9" s="571" t="s">
        <v>159</v>
      </c>
      <c r="DK9" s="571"/>
      <c r="DL9" s="571"/>
      <c r="DM9" s="565"/>
      <c r="DN9" s="566"/>
      <c r="DO9" s="567"/>
      <c r="DP9" s="591" t="s">
        <v>160</v>
      </c>
      <c r="DQ9" s="592"/>
      <c r="DR9" s="593"/>
      <c r="DS9" s="585" t="s">
        <v>138</v>
      </c>
      <c r="DT9" s="586"/>
      <c r="DU9" s="586"/>
      <c r="DV9" s="586"/>
      <c r="DW9" s="586"/>
      <c r="DX9" s="586"/>
      <c r="DY9" s="586"/>
      <c r="DZ9" s="586"/>
      <c r="EA9" s="586"/>
      <c r="EB9" s="586"/>
      <c r="EC9" s="586"/>
      <c r="ED9" s="587"/>
      <c r="EE9" s="591" t="s">
        <v>161</v>
      </c>
      <c r="EF9" s="592"/>
      <c r="EG9" s="593"/>
      <c r="EH9" s="591" t="s">
        <v>162</v>
      </c>
      <c r="EI9" s="592"/>
      <c r="EJ9" s="593"/>
      <c r="EK9" s="591" t="s">
        <v>163</v>
      </c>
      <c r="EL9" s="592"/>
      <c r="EM9" s="593"/>
      <c r="EN9" s="591" t="s">
        <v>164</v>
      </c>
      <c r="EO9" s="592"/>
      <c r="EP9" s="593"/>
      <c r="EQ9" s="562" t="s">
        <v>276</v>
      </c>
      <c r="ER9" s="563"/>
      <c r="ES9" s="564"/>
      <c r="ET9" s="562" t="s">
        <v>165</v>
      </c>
      <c r="EU9" s="563"/>
      <c r="EV9" s="564"/>
      <c r="EW9" s="562" t="s">
        <v>308</v>
      </c>
      <c r="EX9" s="563"/>
      <c r="EY9" s="564"/>
      <c r="EZ9" s="571" t="s">
        <v>278</v>
      </c>
      <c r="FA9" s="571"/>
      <c r="FB9" s="571"/>
      <c r="FC9" s="565"/>
      <c r="FD9" s="566"/>
      <c r="FE9" s="567"/>
    </row>
    <row r="10" spans="1:165" s="157" customFormat="1" ht="62.25" customHeight="1">
      <c r="A10" s="571"/>
      <c r="B10" s="571"/>
      <c r="C10" s="565"/>
      <c r="D10" s="566"/>
      <c r="E10" s="567"/>
      <c r="F10" s="565"/>
      <c r="G10" s="566"/>
      <c r="H10" s="567"/>
      <c r="I10" s="406"/>
      <c r="J10" s="406"/>
      <c r="K10" s="406"/>
      <c r="L10" s="565"/>
      <c r="M10" s="566"/>
      <c r="N10" s="567"/>
      <c r="O10" s="414"/>
      <c r="P10" s="414"/>
      <c r="Q10" s="414"/>
      <c r="R10" s="565"/>
      <c r="S10" s="566"/>
      <c r="T10" s="567"/>
      <c r="U10" s="565"/>
      <c r="V10" s="566"/>
      <c r="W10" s="567"/>
      <c r="X10" s="565"/>
      <c r="Y10" s="566"/>
      <c r="Z10" s="567"/>
      <c r="AA10" s="565"/>
      <c r="AB10" s="566"/>
      <c r="AC10" s="567"/>
      <c r="AD10" s="565"/>
      <c r="AE10" s="566"/>
      <c r="AF10" s="567"/>
      <c r="AG10" s="565"/>
      <c r="AH10" s="566"/>
      <c r="AI10" s="567"/>
      <c r="AJ10" s="565"/>
      <c r="AK10" s="566"/>
      <c r="AL10" s="567"/>
      <c r="AM10" s="571"/>
      <c r="AN10" s="571"/>
      <c r="AO10" s="571"/>
      <c r="AP10" s="565"/>
      <c r="AQ10" s="566"/>
      <c r="AR10" s="567"/>
      <c r="AS10" s="565"/>
      <c r="AT10" s="566"/>
      <c r="AU10" s="567"/>
      <c r="AV10" s="565"/>
      <c r="AW10" s="566"/>
      <c r="AX10" s="567"/>
      <c r="AY10" s="565"/>
      <c r="AZ10" s="566"/>
      <c r="BA10" s="567"/>
      <c r="BB10" s="565"/>
      <c r="BC10" s="566"/>
      <c r="BD10" s="567"/>
      <c r="BE10" s="565"/>
      <c r="BF10" s="566"/>
      <c r="BG10" s="567"/>
      <c r="BH10" s="565"/>
      <c r="BI10" s="566"/>
      <c r="BJ10" s="567"/>
      <c r="BK10" s="565"/>
      <c r="BL10" s="566"/>
      <c r="BM10" s="567"/>
      <c r="BN10" s="565"/>
      <c r="BO10" s="566"/>
      <c r="BP10" s="567"/>
      <c r="BQ10" s="565"/>
      <c r="BR10" s="566"/>
      <c r="BS10" s="567"/>
      <c r="BT10" s="565"/>
      <c r="BU10" s="566"/>
      <c r="BV10" s="567"/>
      <c r="BW10" s="565"/>
      <c r="BX10" s="566"/>
      <c r="BY10" s="567"/>
      <c r="BZ10" s="565"/>
      <c r="CA10" s="566"/>
      <c r="CB10" s="567"/>
      <c r="CC10" s="565"/>
      <c r="CD10" s="566"/>
      <c r="CE10" s="566"/>
      <c r="CF10" s="571"/>
      <c r="CG10" s="571"/>
      <c r="CH10" s="571"/>
      <c r="CI10" s="565"/>
      <c r="CJ10" s="566"/>
      <c r="CK10" s="567"/>
      <c r="CL10" s="565"/>
      <c r="CM10" s="566"/>
      <c r="CN10" s="567"/>
      <c r="CO10" s="565"/>
      <c r="CP10" s="566"/>
      <c r="CQ10" s="567"/>
      <c r="CR10" s="565"/>
      <c r="CS10" s="566"/>
      <c r="CT10" s="567"/>
      <c r="CU10" s="565"/>
      <c r="CV10" s="566"/>
      <c r="CW10" s="567"/>
      <c r="CX10" s="565"/>
      <c r="CY10" s="566"/>
      <c r="CZ10" s="567"/>
      <c r="DA10" s="565"/>
      <c r="DB10" s="566"/>
      <c r="DC10" s="567"/>
      <c r="DD10" s="565"/>
      <c r="DE10" s="566"/>
      <c r="DF10" s="567"/>
      <c r="DG10" s="565"/>
      <c r="DH10" s="566"/>
      <c r="DI10" s="567"/>
      <c r="DJ10" s="571"/>
      <c r="DK10" s="571"/>
      <c r="DL10" s="571"/>
      <c r="DM10" s="565"/>
      <c r="DN10" s="566"/>
      <c r="DO10" s="567"/>
      <c r="DP10" s="594"/>
      <c r="DQ10" s="595"/>
      <c r="DR10" s="596"/>
      <c r="DS10" s="280"/>
      <c r="DT10" s="281"/>
      <c r="DU10" s="281"/>
      <c r="DV10" s="282"/>
      <c r="DW10" s="282"/>
      <c r="DX10" s="282"/>
      <c r="DY10" s="281"/>
      <c r="DZ10" s="281"/>
      <c r="EA10" s="281"/>
      <c r="EB10" s="281"/>
      <c r="EC10" s="281"/>
      <c r="ED10" s="283"/>
      <c r="EE10" s="594"/>
      <c r="EF10" s="595"/>
      <c r="EG10" s="596"/>
      <c r="EH10" s="594"/>
      <c r="EI10" s="595"/>
      <c r="EJ10" s="596"/>
      <c r="EK10" s="594"/>
      <c r="EL10" s="595"/>
      <c r="EM10" s="596"/>
      <c r="EN10" s="594"/>
      <c r="EO10" s="595"/>
      <c r="EP10" s="596"/>
      <c r="EQ10" s="565"/>
      <c r="ER10" s="566"/>
      <c r="ES10" s="567"/>
      <c r="ET10" s="565"/>
      <c r="EU10" s="566"/>
      <c r="EV10" s="567"/>
      <c r="EW10" s="565"/>
      <c r="EX10" s="566"/>
      <c r="EY10" s="567"/>
      <c r="EZ10" s="571"/>
      <c r="FA10" s="571"/>
      <c r="FB10" s="571"/>
      <c r="FC10" s="565"/>
      <c r="FD10" s="566"/>
      <c r="FE10" s="567"/>
    </row>
    <row r="11" spans="1:165" s="157" customFormat="1" ht="109.5" customHeight="1">
      <c r="A11" s="571"/>
      <c r="B11" s="571"/>
      <c r="C11" s="568"/>
      <c r="D11" s="569"/>
      <c r="E11" s="581"/>
      <c r="F11" s="568"/>
      <c r="G11" s="569"/>
      <c r="H11" s="570"/>
      <c r="I11" s="407"/>
      <c r="J11" s="407"/>
      <c r="K11" s="407"/>
      <c r="L11" s="568"/>
      <c r="M11" s="569"/>
      <c r="N11" s="570"/>
      <c r="O11" s="415"/>
      <c r="P11" s="415"/>
      <c r="Q11" s="415"/>
      <c r="R11" s="568"/>
      <c r="S11" s="569"/>
      <c r="T11" s="570"/>
      <c r="U11" s="568"/>
      <c r="V11" s="569"/>
      <c r="W11" s="570"/>
      <c r="X11" s="568"/>
      <c r="Y11" s="569"/>
      <c r="Z11" s="570"/>
      <c r="AA11" s="568"/>
      <c r="AB11" s="569"/>
      <c r="AC11" s="570"/>
      <c r="AD11" s="568"/>
      <c r="AE11" s="569"/>
      <c r="AF11" s="570"/>
      <c r="AG11" s="568"/>
      <c r="AH11" s="569"/>
      <c r="AI11" s="570"/>
      <c r="AJ11" s="568"/>
      <c r="AK11" s="569"/>
      <c r="AL11" s="570"/>
      <c r="AM11" s="571"/>
      <c r="AN11" s="571"/>
      <c r="AO11" s="571"/>
      <c r="AP11" s="568"/>
      <c r="AQ11" s="569"/>
      <c r="AR11" s="570"/>
      <c r="AS11" s="568"/>
      <c r="AT11" s="569"/>
      <c r="AU11" s="570"/>
      <c r="AV11" s="568"/>
      <c r="AW11" s="569"/>
      <c r="AX11" s="570"/>
      <c r="AY11" s="568"/>
      <c r="AZ11" s="569"/>
      <c r="BA11" s="570"/>
      <c r="BB11" s="568"/>
      <c r="BC11" s="569"/>
      <c r="BD11" s="570"/>
      <c r="BE11" s="568"/>
      <c r="BF11" s="569"/>
      <c r="BG11" s="570"/>
      <c r="BH11" s="568"/>
      <c r="BI11" s="569"/>
      <c r="BJ11" s="570"/>
      <c r="BK11" s="568"/>
      <c r="BL11" s="569"/>
      <c r="BM11" s="570"/>
      <c r="BN11" s="568"/>
      <c r="BO11" s="569"/>
      <c r="BP11" s="570"/>
      <c r="BQ11" s="568"/>
      <c r="BR11" s="569"/>
      <c r="BS11" s="570"/>
      <c r="BT11" s="568"/>
      <c r="BU11" s="569"/>
      <c r="BV11" s="570"/>
      <c r="BW11" s="568"/>
      <c r="BX11" s="569"/>
      <c r="BY11" s="570"/>
      <c r="BZ11" s="568"/>
      <c r="CA11" s="569"/>
      <c r="CB11" s="570"/>
      <c r="CC11" s="568"/>
      <c r="CD11" s="569"/>
      <c r="CE11" s="569"/>
      <c r="CF11" s="571"/>
      <c r="CG11" s="571"/>
      <c r="CH11" s="571"/>
      <c r="CI11" s="568"/>
      <c r="CJ11" s="569"/>
      <c r="CK11" s="570"/>
      <c r="CL11" s="568"/>
      <c r="CM11" s="569"/>
      <c r="CN11" s="570"/>
      <c r="CO11" s="568"/>
      <c r="CP11" s="569"/>
      <c r="CQ11" s="570"/>
      <c r="CR11" s="568"/>
      <c r="CS11" s="569"/>
      <c r="CT11" s="570"/>
      <c r="CU11" s="568"/>
      <c r="CV11" s="569"/>
      <c r="CW11" s="570"/>
      <c r="CX11" s="568"/>
      <c r="CY11" s="569"/>
      <c r="CZ11" s="570"/>
      <c r="DA11" s="568"/>
      <c r="DB11" s="569"/>
      <c r="DC11" s="570"/>
      <c r="DD11" s="568"/>
      <c r="DE11" s="569"/>
      <c r="DF11" s="570"/>
      <c r="DG11" s="568"/>
      <c r="DH11" s="569"/>
      <c r="DI11" s="570"/>
      <c r="DJ11" s="571"/>
      <c r="DK11" s="571"/>
      <c r="DL11" s="571"/>
      <c r="DM11" s="568"/>
      <c r="DN11" s="569"/>
      <c r="DO11" s="570"/>
      <c r="DP11" s="588"/>
      <c r="DQ11" s="589"/>
      <c r="DR11" s="590"/>
      <c r="DS11" s="588" t="s">
        <v>166</v>
      </c>
      <c r="DT11" s="589"/>
      <c r="DU11" s="590"/>
      <c r="DV11" s="585" t="s">
        <v>167</v>
      </c>
      <c r="DW11" s="586"/>
      <c r="DX11" s="587"/>
      <c r="DY11" s="588" t="s">
        <v>168</v>
      </c>
      <c r="DZ11" s="589"/>
      <c r="EA11" s="590"/>
      <c r="EB11" s="588" t="s">
        <v>235</v>
      </c>
      <c r="EC11" s="589"/>
      <c r="ED11" s="590"/>
      <c r="EE11" s="588"/>
      <c r="EF11" s="589"/>
      <c r="EG11" s="590"/>
      <c r="EH11" s="588"/>
      <c r="EI11" s="589"/>
      <c r="EJ11" s="590"/>
      <c r="EK11" s="588"/>
      <c r="EL11" s="589"/>
      <c r="EM11" s="590"/>
      <c r="EN11" s="588"/>
      <c r="EO11" s="589"/>
      <c r="EP11" s="590"/>
      <c r="EQ11" s="568"/>
      <c r="ER11" s="569"/>
      <c r="ES11" s="570"/>
      <c r="ET11" s="568"/>
      <c r="EU11" s="569"/>
      <c r="EV11" s="570"/>
      <c r="EW11" s="568"/>
      <c r="EX11" s="569"/>
      <c r="EY11" s="570"/>
      <c r="EZ11" s="571"/>
      <c r="FA11" s="571"/>
      <c r="FB11" s="571"/>
      <c r="FC11" s="568"/>
      <c r="FD11" s="569"/>
      <c r="FE11" s="570"/>
      <c r="FG11" s="158"/>
      <c r="FH11" s="158"/>
      <c r="FI11" s="158"/>
    </row>
    <row r="12" spans="1:165" s="157" customFormat="1" ht="42.75" customHeight="1">
      <c r="A12" s="571"/>
      <c r="B12" s="571"/>
      <c r="C12" s="284" t="s">
        <v>169</v>
      </c>
      <c r="D12" s="285" t="s">
        <v>170</v>
      </c>
      <c r="E12" s="284" t="s">
        <v>171</v>
      </c>
      <c r="F12" s="284" t="s">
        <v>169</v>
      </c>
      <c r="G12" s="284" t="s">
        <v>170</v>
      </c>
      <c r="H12" s="284" t="s">
        <v>171</v>
      </c>
      <c r="I12" s="284"/>
      <c r="J12" s="284"/>
      <c r="K12" s="284"/>
      <c r="L12" s="284" t="s">
        <v>169</v>
      </c>
      <c r="M12" s="284" t="s">
        <v>170</v>
      </c>
      <c r="N12" s="284" t="s">
        <v>171</v>
      </c>
      <c r="O12" s="284"/>
      <c r="P12" s="284"/>
      <c r="Q12" s="284"/>
      <c r="R12" s="284" t="s">
        <v>169</v>
      </c>
      <c r="S12" s="284" t="s">
        <v>170</v>
      </c>
      <c r="T12" s="284" t="s">
        <v>171</v>
      </c>
      <c r="U12" s="284" t="s">
        <v>169</v>
      </c>
      <c r="V12" s="284" t="s">
        <v>170</v>
      </c>
      <c r="W12" s="284" t="s">
        <v>171</v>
      </c>
      <c r="X12" s="284" t="s">
        <v>169</v>
      </c>
      <c r="Y12" s="284" t="s">
        <v>170</v>
      </c>
      <c r="Z12" s="284" t="s">
        <v>171</v>
      </c>
      <c r="AA12" s="284" t="s">
        <v>169</v>
      </c>
      <c r="AB12" s="284" t="s">
        <v>170</v>
      </c>
      <c r="AC12" s="284" t="s">
        <v>171</v>
      </c>
      <c r="AD12" s="284" t="s">
        <v>169</v>
      </c>
      <c r="AE12" s="284" t="s">
        <v>170</v>
      </c>
      <c r="AF12" s="284" t="s">
        <v>171</v>
      </c>
      <c r="AG12" s="284" t="s">
        <v>169</v>
      </c>
      <c r="AH12" s="284" t="s">
        <v>170</v>
      </c>
      <c r="AI12" s="284" t="s">
        <v>171</v>
      </c>
      <c r="AJ12" s="284" t="s">
        <v>169</v>
      </c>
      <c r="AK12" s="284" t="s">
        <v>170</v>
      </c>
      <c r="AL12" s="284" t="s">
        <v>171</v>
      </c>
      <c r="AM12" s="284" t="s">
        <v>169</v>
      </c>
      <c r="AN12" s="284" t="s">
        <v>170</v>
      </c>
      <c r="AO12" s="284" t="s">
        <v>171</v>
      </c>
      <c r="AP12" s="284" t="s">
        <v>169</v>
      </c>
      <c r="AQ12" s="284" t="s">
        <v>170</v>
      </c>
      <c r="AR12" s="284" t="s">
        <v>171</v>
      </c>
      <c r="AS12" s="284" t="s">
        <v>169</v>
      </c>
      <c r="AT12" s="284" t="s">
        <v>170</v>
      </c>
      <c r="AU12" s="284" t="s">
        <v>171</v>
      </c>
      <c r="AV12" s="284" t="s">
        <v>169</v>
      </c>
      <c r="AW12" s="284" t="s">
        <v>170</v>
      </c>
      <c r="AX12" s="284" t="s">
        <v>171</v>
      </c>
      <c r="AY12" s="284" t="s">
        <v>169</v>
      </c>
      <c r="AZ12" s="284" t="s">
        <v>170</v>
      </c>
      <c r="BA12" s="284" t="s">
        <v>171</v>
      </c>
      <c r="BB12" s="284" t="s">
        <v>169</v>
      </c>
      <c r="BC12" s="284" t="s">
        <v>170</v>
      </c>
      <c r="BD12" s="284" t="s">
        <v>171</v>
      </c>
      <c r="BE12" s="284" t="s">
        <v>169</v>
      </c>
      <c r="BF12" s="284" t="s">
        <v>170</v>
      </c>
      <c r="BG12" s="284" t="s">
        <v>171</v>
      </c>
      <c r="BH12" s="284"/>
      <c r="BI12" s="284"/>
      <c r="BJ12" s="284"/>
      <c r="BK12" s="284" t="s">
        <v>172</v>
      </c>
      <c r="BL12" s="284" t="s">
        <v>170</v>
      </c>
      <c r="BM12" s="284" t="s">
        <v>171</v>
      </c>
      <c r="BN12" s="284" t="s">
        <v>169</v>
      </c>
      <c r="BO12" s="284" t="s">
        <v>170</v>
      </c>
      <c r="BP12" s="284" t="s">
        <v>171</v>
      </c>
      <c r="BQ12" s="284" t="s">
        <v>169</v>
      </c>
      <c r="BR12" s="284" t="s">
        <v>170</v>
      </c>
      <c r="BS12" s="284" t="s">
        <v>171</v>
      </c>
      <c r="BT12" s="284" t="s">
        <v>172</v>
      </c>
      <c r="BU12" s="284" t="s">
        <v>170</v>
      </c>
      <c r="BV12" s="284" t="s">
        <v>171</v>
      </c>
      <c r="BW12" s="284" t="s">
        <v>172</v>
      </c>
      <c r="BX12" s="284" t="s">
        <v>170</v>
      </c>
      <c r="BY12" s="284" t="s">
        <v>171</v>
      </c>
      <c r="BZ12" s="284" t="s">
        <v>172</v>
      </c>
      <c r="CA12" s="284" t="s">
        <v>170</v>
      </c>
      <c r="CB12" s="284" t="s">
        <v>171</v>
      </c>
      <c r="CC12" s="284" t="s">
        <v>172</v>
      </c>
      <c r="CD12" s="284" t="s">
        <v>170</v>
      </c>
      <c r="CE12" s="284" t="s">
        <v>171</v>
      </c>
      <c r="CF12" s="284" t="s">
        <v>169</v>
      </c>
      <c r="CG12" s="284" t="s">
        <v>170</v>
      </c>
      <c r="CH12" s="284" t="s">
        <v>171</v>
      </c>
      <c r="CI12" s="284" t="s">
        <v>169</v>
      </c>
      <c r="CJ12" s="284" t="s">
        <v>170</v>
      </c>
      <c r="CK12" s="284" t="s">
        <v>171</v>
      </c>
      <c r="CL12" s="284" t="s">
        <v>169</v>
      </c>
      <c r="CM12" s="284" t="s">
        <v>170</v>
      </c>
      <c r="CN12" s="284" t="s">
        <v>171</v>
      </c>
      <c r="CO12" s="284" t="s">
        <v>169</v>
      </c>
      <c r="CP12" s="284" t="s">
        <v>170</v>
      </c>
      <c r="CQ12" s="284" t="s">
        <v>171</v>
      </c>
      <c r="CR12" s="284" t="s">
        <v>169</v>
      </c>
      <c r="CS12" s="284" t="s">
        <v>170</v>
      </c>
      <c r="CT12" s="284" t="s">
        <v>171</v>
      </c>
      <c r="CU12" s="284" t="s">
        <v>169</v>
      </c>
      <c r="CV12" s="284" t="s">
        <v>170</v>
      </c>
      <c r="CW12" s="284" t="s">
        <v>171</v>
      </c>
      <c r="CX12" s="284" t="s">
        <v>169</v>
      </c>
      <c r="CY12" s="284" t="s">
        <v>170</v>
      </c>
      <c r="CZ12" s="284" t="s">
        <v>171</v>
      </c>
      <c r="DA12" s="284" t="s">
        <v>169</v>
      </c>
      <c r="DB12" s="284" t="s">
        <v>170</v>
      </c>
      <c r="DC12" s="284" t="s">
        <v>171</v>
      </c>
      <c r="DD12" s="284" t="s">
        <v>169</v>
      </c>
      <c r="DE12" s="284" t="s">
        <v>170</v>
      </c>
      <c r="DF12" s="284" t="s">
        <v>171</v>
      </c>
      <c r="DG12" s="284" t="s">
        <v>169</v>
      </c>
      <c r="DH12" s="284" t="s">
        <v>170</v>
      </c>
      <c r="DI12" s="284" t="s">
        <v>171</v>
      </c>
      <c r="DJ12" s="284" t="s">
        <v>169</v>
      </c>
      <c r="DK12" s="284" t="s">
        <v>170</v>
      </c>
      <c r="DL12" s="284" t="s">
        <v>171</v>
      </c>
      <c r="DM12" s="284" t="s">
        <v>169</v>
      </c>
      <c r="DN12" s="284" t="s">
        <v>170</v>
      </c>
      <c r="DO12" s="284" t="s">
        <v>171</v>
      </c>
      <c r="DP12" s="284" t="s">
        <v>169</v>
      </c>
      <c r="DQ12" s="284" t="s">
        <v>170</v>
      </c>
      <c r="DR12" s="284" t="s">
        <v>171</v>
      </c>
      <c r="DS12" s="284" t="s">
        <v>169</v>
      </c>
      <c r="DT12" s="284" t="s">
        <v>170</v>
      </c>
      <c r="DU12" s="284" t="s">
        <v>171</v>
      </c>
      <c r="DV12" s="284" t="s">
        <v>169</v>
      </c>
      <c r="DW12" s="284" t="s">
        <v>170</v>
      </c>
      <c r="DX12" s="284" t="s">
        <v>171</v>
      </c>
      <c r="DY12" s="284" t="s">
        <v>169</v>
      </c>
      <c r="DZ12" s="284" t="s">
        <v>170</v>
      </c>
      <c r="EA12" s="284" t="s">
        <v>171</v>
      </c>
      <c r="EB12" s="284" t="s">
        <v>169</v>
      </c>
      <c r="EC12" s="284" t="s">
        <v>170</v>
      </c>
      <c r="ED12" s="284" t="s">
        <v>171</v>
      </c>
      <c r="EE12" s="284" t="s">
        <v>169</v>
      </c>
      <c r="EF12" s="284" t="s">
        <v>170</v>
      </c>
      <c r="EG12" s="284" t="s">
        <v>171</v>
      </c>
      <c r="EH12" s="284" t="s">
        <v>169</v>
      </c>
      <c r="EI12" s="284" t="s">
        <v>170</v>
      </c>
      <c r="EJ12" s="284" t="s">
        <v>171</v>
      </c>
      <c r="EK12" s="284" t="s">
        <v>169</v>
      </c>
      <c r="EL12" s="284" t="s">
        <v>170</v>
      </c>
      <c r="EM12" s="284" t="s">
        <v>171</v>
      </c>
      <c r="EN12" s="284" t="s">
        <v>169</v>
      </c>
      <c r="EO12" s="284" t="s">
        <v>170</v>
      </c>
      <c r="EP12" s="284" t="s">
        <v>171</v>
      </c>
      <c r="EQ12" s="284" t="s">
        <v>169</v>
      </c>
      <c r="ER12" s="284" t="s">
        <v>170</v>
      </c>
      <c r="ES12" s="284" t="s">
        <v>171</v>
      </c>
      <c r="ET12" s="284" t="s">
        <v>169</v>
      </c>
      <c r="EU12" s="284" t="s">
        <v>170</v>
      </c>
      <c r="EV12" s="284" t="s">
        <v>171</v>
      </c>
      <c r="EW12" s="284" t="s">
        <v>169</v>
      </c>
      <c r="EX12" s="284" t="s">
        <v>170</v>
      </c>
      <c r="EY12" s="284" t="s">
        <v>171</v>
      </c>
      <c r="EZ12" s="284" t="s">
        <v>169</v>
      </c>
      <c r="FA12" s="284" t="s">
        <v>170</v>
      </c>
      <c r="FB12" s="284" t="s">
        <v>171</v>
      </c>
      <c r="FC12" s="284" t="s">
        <v>169</v>
      </c>
      <c r="FD12" s="284" t="s">
        <v>170</v>
      </c>
      <c r="FE12" s="284" t="s">
        <v>171</v>
      </c>
      <c r="FG12" s="158"/>
      <c r="FH12" s="158"/>
      <c r="FI12" s="158"/>
    </row>
    <row r="13" spans="1:165" s="157" customFormat="1" ht="24" customHeight="1">
      <c r="A13" s="286">
        <v>1</v>
      </c>
      <c r="B13" s="284">
        <v>2</v>
      </c>
      <c r="C13" s="286">
        <v>3</v>
      </c>
      <c r="D13" s="285">
        <v>4</v>
      </c>
      <c r="E13" s="286">
        <v>5</v>
      </c>
      <c r="F13" s="284">
        <v>6</v>
      </c>
      <c r="G13" s="286">
        <v>7</v>
      </c>
      <c r="H13" s="284">
        <v>8</v>
      </c>
      <c r="I13" s="284"/>
      <c r="J13" s="284"/>
      <c r="K13" s="284"/>
      <c r="L13" s="286">
        <v>9</v>
      </c>
      <c r="M13" s="284">
        <v>10</v>
      </c>
      <c r="N13" s="286">
        <v>11</v>
      </c>
      <c r="O13" s="416"/>
      <c r="P13" s="416"/>
      <c r="Q13" s="416"/>
      <c r="R13" s="286">
        <v>12</v>
      </c>
      <c r="S13" s="286">
        <v>13</v>
      </c>
      <c r="T13" s="286">
        <v>14</v>
      </c>
      <c r="U13" s="286">
        <v>15</v>
      </c>
      <c r="V13" s="286">
        <v>16</v>
      </c>
      <c r="W13" s="286">
        <v>17</v>
      </c>
      <c r="X13" s="286">
        <v>18</v>
      </c>
      <c r="Y13" s="286">
        <v>19</v>
      </c>
      <c r="Z13" s="286">
        <v>20</v>
      </c>
      <c r="AA13" s="286">
        <v>21</v>
      </c>
      <c r="AB13" s="286">
        <v>22</v>
      </c>
      <c r="AC13" s="286">
        <v>23</v>
      </c>
      <c r="AD13" s="284">
        <v>24</v>
      </c>
      <c r="AE13" s="286">
        <v>25</v>
      </c>
      <c r="AF13" s="284">
        <v>26</v>
      </c>
      <c r="AG13" s="286">
        <v>27</v>
      </c>
      <c r="AH13" s="284">
        <v>28</v>
      </c>
      <c r="AI13" s="286">
        <v>29</v>
      </c>
      <c r="AJ13" s="284">
        <v>30</v>
      </c>
      <c r="AK13" s="286">
        <v>31</v>
      </c>
      <c r="AL13" s="284">
        <v>32</v>
      </c>
      <c r="AM13" s="286">
        <v>33</v>
      </c>
      <c r="AN13" s="284">
        <v>34</v>
      </c>
      <c r="AO13" s="286">
        <v>35</v>
      </c>
      <c r="AP13" s="286">
        <v>36</v>
      </c>
      <c r="AQ13" s="286">
        <v>37</v>
      </c>
      <c r="AR13" s="286">
        <v>38</v>
      </c>
      <c r="AS13" s="284">
        <v>39</v>
      </c>
      <c r="AT13" s="286">
        <v>40</v>
      </c>
      <c r="AU13" s="284">
        <v>41</v>
      </c>
      <c r="AV13" s="286">
        <v>42</v>
      </c>
      <c r="AW13" s="284">
        <v>43</v>
      </c>
      <c r="AX13" s="286">
        <v>44</v>
      </c>
      <c r="AY13" s="286">
        <v>45</v>
      </c>
      <c r="AZ13" s="284">
        <v>46</v>
      </c>
      <c r="BA13" s="286">
        <v>47</v>
      </c>
      <c r="BB13" s="286">
        <v>48</v>
      </c>
      <c r="BC13" s="284">
        <v>49</v>
      </c>
      <c r="BD13" s="286">
        <v>50</v>
      </c>
      <c r="BE13" s="286">
        <v>48</v>
      </c>
      <c r="BF13" s="284">
        <v>49</v>
      </c>
      <c r="BG13" s="286">
        <v>50</v>
      </c>
      <c r="BH13" s="286">
        <v>51</v>
      </c>
      <c r="BI13" s="286">
        <v>52</v>
      </c>
      <c r="BJ13" s="286">
        <v>56</v>
      </c>
      <c r="BK13" s="284">
        <v>51</v>
      </c>
      <c r="BL13" s="286">
        <v>52</v>
      </c>
      <c r="BM13" s="284">
        <v>53</v>
      </c>
      <c r="BN13" s="286">
        <v>60</v>
      </c>
      <c r="BO13" s="287">
        <v>61</v>
      </c>
      <c r="BP13" s="288">
        <v>62</v>
      </c>
      <c r="BQ13" s="286">
        <v>63</v>
      </c>
      <c r="BR13" s="286">
        <v>64</v>
      </c>
      <c r="BS13" s="286">
        <v>65</v>
      </c>
      <c r="BT13" s="286">
        <v>66</v>
      </c>
      <c r="BU13" s="286">
        <v>67</v>
      </c>
      <c r="BV13" s="286">
        <v>68</v>
      </c>
      <c r="BW13" s="284">
        <v>54</v>
      </c>
      <c r="BX13" s="286">
        <v>55</v>
      </c>
      <c r="BY13" s="284">
        <v>56</v>
      </c>
      <c r="BZ13" s="286">
        <v>72</v>
      </c>
      <c r="CA13" s="284">
        <v>73</v>
      </c>
      <c r="CB13" s="286">
        <v>74</v>
      </c>
      <c r="CC13" s="284">
        <v>75</v>
      </c>
      <c r="CD13" s="286">
        <v>76</v>
      </c>
      <c r="CE13" s="284">
        <v>77</v>
      </c>
      <c r="CF13" s="286">
        <v>57</v>
      </c>
      <c r="CG13" s="284">
        <v>58</v>
      </c>
      <c r="CH13" s="286">
        <v>59</v>
      </c>
      <c r="CI13" s="284">
        <v>60</v>
      </c>
      <c r="CJ13" s="286">
        <v>61</v>
      </c>
      <c r="CK13" s="284">
        <v>62</v>
      </c>
      <c r="CL13" s="286">
        <v>63</v>
      </c>
      <c r="CM13" s="284">
        <v>64</v>
      </c>
      <c r="CN13" s="286">
        <v>65</v>
      </c>
      <c r="CO13" s="284">
        <v>66</v>
      </c>
      <c r="CP13" s="286">
        <v>67</v>
      </c>
      <c r="CQ13" s="284">
        <v>68</v>
      </c>
      <c r="CR13" s="286">
        <v>69</v>
      </c>
      <c r="CS13" s="284">
        <v>70</v>
      </c>
      <c r="CT13" s="286">
        <v>71</v>
      </c>
      <c r="CU13" s="286">
        <v>72</v>
      </c>
      <c r="CV13" s="286">
        <v>73</v>
      </c>
      <c r="CW13" s="286">
        <v>74</v>
      </c>
      <c r="CX13" s="286">
        <v>75</v>
      </c>
      <c r="CY13" s="286">
        <v>76</v>
      </c>
      <c r="CZ13" s="286">
        <v>77</v>
      </c>
      <c r="DA13" s="286">
        <v>78</v>
      </c>
      <c r="DB13" s="286">
        <v>79</v>
      </c>
      <c r="DC13" s="286">
        <v>80</v>
      </c>
      <c r="DD13" s="284">
        <v>96</v>
      </c>
      <c r="DE13" s="286">
        <v>97</v>
      </c>
      <c r="DF13" s="284">
        <v>98</v>
      </c>
      <c r="DG13" s="284">
        <v>99</v>
      </c>
      <c r="DH13" s="284">
        <v>100</v>
      </c>
      <c r="DI13" s="284">
        <v>101</v>
      </c>
      <c r="DJ13" s="284">
        <v>102</v>
      </c>
      <c r="DK13" s="284">
        <v>103</v>
      </c>
      <c r="DL13" s="284">
        <v>104</v>
      </c>
      <c r="DM13" s="286">
        <v>81</v>
      </c>
      <c r="DN13" s="284">
        <v>82</v>
      </c>
      <c r="DO13" s="286">
        <v>83</v>
      </c>
      <c r="DP13" s="284">
        <v>84</v>
      </c>
      <c r="DQ13" s="286">
        <v>85</v>
      </c>
      <c r="DR13" s="284">
        <v>86</v>
      </c>
      <c r="DS13" s="286">
        <v>87</v>
      </c>
      <c r="DT13" s="284">
        <v>88</v>
      </c>
      <c r="DU13" s="286">
        <v>89</v>
      </c>
      <c r="DV13" s="284">
        <v>90</v>
      </c>
      <c r="DW13" s="286">
        <v>91</v>
      </c>
      <c r="DX13" s="284">
        <v>92</v>
      </c>
      <c r="DY13" s="286">
        <v>93</v>
      </c>
      <c r="DZ13" s="284">
        <v>94</v>
      </c>
      <c r="EA13" s="286">
        <v>95</v>
      </c>
      <c r="EB13" s="284">
        <v>96</v>
      </c>
      <c r="EC13" s="284">
        <v>97</v>
      </c>
      <c r="ED13" s="284">
        <v>98</v>
      </c>
      <c r="EE13" s="286">
        <v>99</v>
      </c>
      <c r="EF13" s="284">
        <v>100</v>
      </c>
      <c r="EG13" s="286">
        <v>101</v>
      </c>
      <c r="EH13" s="284">
        <v>102</v>
      </c>
      <c r="EI13" s="286">
        <v>103</v>
      </c>
      <c r="EJ13" s="284">
        <v>104</v>
      </c>
      <c r="EK13" s="286">
        <v>105</v>
      </c>
      <c r="EL13" s="284">
        <v>106</v>
      </c>
      <c r="EM13" s="286">
        <v>107</v>
      </c>
      <c r="EN13" s="284">
        <v>108</v>
      </c>
      <c r="EO13" s="286">
        <v>109</v>
      </c>
      <c r="EP13" s="284">
        <v>110</v>
      </c>
      <c r="EQ13" s="286">
        <v>111</v>
      </c>
      <c r="ER13" s="284">
        <v>112</v>
      </c>
      <c r="ES13" s="286">
        <v>113</v>
      </c>
      <c r="ET13" s="284">
        <v>114</v>
      </c>
      <c r="EU13" s="286">
        <v>115</v>
      </c>
      <c r="EV13" s="284">
        <v>116</v>
      </c>
      <c r="EW13" s="286">
        <v>117</v>
      </c>
      <c r="EX13" s="284">
        <v>118</v>
      </c>
      <c r="EY13" s="286">
        <v>119</v>
      </c>
      <c r="EZ13" s="284">
        <v>120</v>
      </c>
      <c r="FA13" s="286">
        <v>121</v>
      </c>
      <c r="FB13" s="284">
        <v>122</v>
      </c>
      <c r="FC13" s="286">
        <v>123</v>
      </c>
      <c r="FD13" s="284">
        <v>124</v>
      </c>
      <c r="FE13" s="286">
        <v>125</v>
      </c>
    </row>
    <row r="14" spans="1:165" s="157" customFormat="1" ht="25.5" customHeight="1">
      <c r="A14" s="331">
        <v>1</v>
      </c>
      <c r="B14" s="332" t="s">
        <v>283</v>
      </c>
      <c r="C14" s="289">
        <f>F14+CF14</f>
        <v>7133.6502700000001</v>
      </c>
      <c r="D14" s="290">
        <f t="shared" ref="D14:D29" si="0">G14+CG14+DE14</f>
        <v>7163.87752</v>
      </c>
      <c r="E14" s="291">
        <f t="shared" ref="E14:E29" si="1">D14/C14*100</f>
        <v>100.42372766894836</v>
      </c>
      <c r="F14" s="292">
        <f t="shared" ref="F14" si="2">L14+AD14+AG14+AJ14+AM14+AS14+AY14+BK14+BW14+BT14+AP14+BE14+R14+X14+U14+AA14+AV14</f>
        <v>1098.6209999999999</v>
      </c>
      <c r="G14" s="292">
        <f t="shared" ref="G14:G29" si="3">M14+AE14+AH14+AK14+AN14+AT14+AZ14+BL14+AQ14+BX14+BU14+BF14+S14+Y14+V14+AB14+AW14</f>
        <v>1128.84825</v>
      </c>
      <c r="H14" s="291">
        <f>G14/F14*100</f>
        <v>102.75138104951573</v>
      </c>
      <c r="I14" s="291">
        <f>L14+R14+U14+X14+AA14+AD14+AG14+AJ14+AM14</f>
        <v>613.77</v>
      </c>
      <c r="J14" s="291"/>
      <c r="K14" s="291"/>
      <c r="L14" s="293">
        <f>Але!C6</f>
        <v>81</v>
      </c>
      <c r="M14" s="383">
        <f>Але!D6</f>
        <v>81.830629999999999</v>
      </c>
      <c r="N14" s="291">
        <f>M14/L14*100</f>
        <v>101.02546913580245</v>
      </c>
      <c r="O14" s="291">
        <f t="shared" ref="O14:O29" si="4">R14+U14+X14+AA14</f>
        <v>286.77</v>
      </c>
      <c r="P14" s="291">
        <f t="shared" ref="P14:P29" si="5">S14+V14+Y14+AB14</f>
        <v>339.03285</v>
      </c>
      <c r="Q14" s="291"/>
      <c r="R14" s="291">
        <f>Але!C8</f>
        <v>106.965</v>
      </c>
      <c r="S14" s="291">
        <f>Але!D8</f>
        <v>169.95956000000001</v>
      </c>
      <c r="T14" s="291">
        <f>S14/R14*100</f>
        <v>158.8926845229748</v>
      </c>
      <c r="U14" s="291">
        <f>Але!C9</f>
        <v>1.147</v>
      </c>
      <c r="V14" s="291">
        <f>Але!D9</f>
        <v>0.91805000000000003</v>
      </c>
      <c r="W14" s="291">
        <f>V14/U14*100</f>
        <v>80.039232781168266</v>
      </c>
      <c r="X14" s="291">
        <f>Але!C10</f>
        <v>178.65799999999999</v>
      </c>
      <c r="Y14" s="291">
        <f>Але!D10</f>
        <v>187.65454</v>
      </c>
      <c r="Z14" s="291">
        <f>Y14/X14*100</f>
        <v>105.03562113087577</v>
      </c>
      <c r="AA14" s="291">
        <f>Але!C11</f>
        <v>0</v>
      </c>
      <c r="AB14" s="295">
        <f>Але!D11</f>
        <v>-19.499300000000002</v>
      </c>
      <c r="AC14" s="291" t="e">
        <f>AB14/AA14*100</f>
        <v>#DIV/0!</v>
      </c>
      <c r="AD14" s="296">
        <f>Але!C13</f>
        <v>10</v>
      </c>
      <c r="AE14" s="382">
        <f>Але!D13</f>
        <v>0</v>
      </c>
      <c r="AF14" s="291">
        <f>AE14/AD14*100</f>
        <v>0</v>
      </c>
      <c r="AG14" s="296">
        <f>Але!C15</f>
        <v>86</v>
      </c>
      <c r="AH14" s="297">
        <f>Але!D15</f>
        <v>68.343940000000003</v>
      </c>
      <c r="AI14" s="291">
        <f>AH14/AG14*100</f>
        <v>79.469697674418597</v>
      </c>
      <c r="AJ14" s="296">
        <f>Але!C16</f>
        <v>147</v>
      </c>
      <c r="AK14" s="296">
        <f>Але!D16</f>
        <v>142.96259000000001</v>
      </c>
      <c r="AL14" s="291">
        <f t="shared" ref="AL14:AL29" si="6">AK14/AJ14*100</f>
        <v>97.253462585034029</v>
      </c>
      <c r="AM14" s="291">
        <f>Але!C18</f>
        <v>3</v>
      </c>
      <c r="AN14" s="291">
        <f>Але!D18</f>
        <v>1.1000000000000001</v>
      </c>
      <c r="AO14" s="291">
        <f>AN14/AM14*100</f>
        <v>36.666666666666671</v>
      </c>
      <c r="AP14" s="291"/>
      <c r="AQ14" s="291"/>
      <c r="AR14" s="298" t="e">
        <f t="shared" ref="AR14:AR23" si="7">AQ14/AP14*100</f>
        <v>#DIV/0!</v>
      </c>
      <c r="AS14" s="296">
        <v>0</v>
      </c>
      <c r="AT14" s="296">
        <v>0</v>
      </c>
      <c r="AU14" s="298" t="e">
        <f t="shared" ref="AU14:AU29" si="8">AT14/AS14*100</f>
        <v>#DIV/0!</v>
      </c>
      <c r="AV14" s="296">
        <f>Але!C27</f>
        <v>50</v>
      </c>
      <c r="AW14" s="299">
        <f>Але!D27</f>
        <v>54.284680000000002</v>
      </c>
      <c r="AX14" s="291">
        <f>AW14/AV14*100</f>
        <v>108.56935999999999</v>
      </c>
      <c r="AY14" s="300">
        <f>Але!C28</f>
        <v>0</v>
      </c>
      <c r="AZ14" s="299">
        <f>Але!D28</f>
        <v>0</v>
      </c>
      <c r="BA14" s="291" t="e">
        <f>AZ14/AY14*100</f>
        <v>#DIV/0!</v>
      </c>
      <c r="BB14" s="296"/>
      <c r="BC14" s="296"/>
      <c r="BD14" s="291" t="e">
        <f>BC14/BB14*100</f>
        <v>#DIV/0!</v>
      </c>
      <c r="BE14" s="291">
        <f>Але!C29</f>
        <v>0</v>
      </c>
      <c r="BF14" s="301">
        <f>Але!D29</f>
        <v>0.35255999999999998</v>
      </c>
      <c r="BG14" s="291" t="e">
        <f>BF14/BE14*100</f>
        <v>#DIV/0!</v>
      </c>
      <c r="BH14" s="291">
        <f>Але!C30</f>
        <v>0</v>
      </c>
      <c r="BI14" s="291">
        <f>Але!D30</f>
        <v>0.35255999999999998</v>
      </c>
      <c r="BJ14" s="291" t="e">
        <f>BI14/BH14*100</f>
        <v>#DIV/0!</v>
      </c>
      <c r="BK14" s="291">
        <f>Але!C32</f>
        <v>0</v>
      </c>
      <c r="BL14" s="291">
        <f>Але!D31</f>
        <v>0</v>
      </c>
      <c r="BM14" s="291" t="e">
        <f>BL14/BK14*100</f>
        <v>#DIV/0!</v>
      </c>
      <c r="BN14" s="291"/>
      <c r="BO14" s="291"/>
      <c r="BP14" s="291" t="e">
        <f>BO14/BN14*100</f>
        <v>#DIV/0!</v>
      </c>
      <c r="BQ14" s="291"/>
      <c r="BR14" s="291"/>
      <c r="BS14" s="291"/>
      <c r="BT14" s="291"/>
      <c r="BU14" s="302"/>
      <c r="BV14" s="291" t="e">
        <f>BU14/BT14*100</f>
        <v>#DIV/0!</v>
      </c>
      <c r="BW14" s="291">
        <f>Але!C34</f>
        <v>434.851</v>
      </c>
      <c r="BX14" s="291">
        <f>Але!D36</f>
        <v>440.94099999999997</v>
      </c>
      <c r="BY14" s="291">
        <f>BX14/BW14*100</f>
        <v>101.40047970454246</v>
      </c>
      <c r="BZ14" s="291"/>
      <c r="CA14" s="291"/>
      <c r="CB14" s="303" t="e">
        <f>BZ14/CA14*100</f>
        <v>#DIV/0!</v>
      </c>
      <c r="CC14" s="303"/>
      <c r="CD14" s="303"/>
      <c r="CE14" s="303" t="e">
        <f>CC14/CD14*100</f>
        <v>#DIV/0!</v>
      </c>
      <c r="CF14" s="296">
        <f>CI14+CL14+CO14+CR14+CX14+CU14</f>
        <v>6035.02927</v>
      </c>
      <c r="CG14" s="296">
        <f>CJ14+CM14+CP14+CS14+CY14+CV14+DB14</f>
        <v>6035.02927</v>
      </c>
      <c r="CH14" s="291">
        <f>CG14/CF14*100</f>
        <v>100</v>
      </c>
      <c r="CI14" s="298">
        <f>Але!C39</f>
        <v>1839.6</v>
      </c>
      <c r="CJ14" s="298">
        <f>Але!D39</f>
        <v>1839.6</v>
      </c>
      <c r="CK14" s="291">
        <f>CJ14/CI14*100</f>
        <v>100</v>
      </c>
      <c r="CL14" s="291">
        <f>Але!C40</f>
        <v>0</v>
      </c>
      <c r="CM14" s="389">
        <f>Але!D40</f>
        <v>0</v>
      </c>
      <c r="CN14" s="291" t="e">
        <f>CM14/CL14*100</f>
        <v>#DIV/0!</v>
      </c>
      <c r="CO14" s="291">
        <f>Але!C41</f>
        <v>2800.9644899999998</v>
      </c>
      <c r="CP14" s="291">
        <f>Але!D41</f>
        <v>2800.9644899999998</v>
      </c>
      <c r="CQ14" s="291">
        <f t="shared" ref="CQ14:CQ29" si="9">CP14/CO14*100</f>
        <v>100</v>
      </c>
      <c r="CR14" s="291">
        <f>Але!C42</f>
        <v>108.54452999999999</v>
      </c>
      <c r="CS14" s="291">
        <f>Але!D42</f>
        <v>108.54452999999999</v>
      </c>
      <c r="CT14" s="291">
        <f t="shared" ref="CT14:CT31" si="10">CS14/CR14*100</f>
        <v>100</v>
      </c>
      <c r="CU14" s="291">
        <f>Але!C44</f>
        <v>1285.9202499999999</v>
      </c>
      <c r="CV14" s="291">
        <f>Але!D44</f>
        <v>1285.9202499999999</v>
      </c>
      <c r="CW14" s="291">
        <f>CV14/CU14*100</f>
        <v>100</v>
      </c>
      <c r="CX14" s="295">
        <f>Але!C43</f>
        <v>0</v>
      </c>
      <c r="CY14" s="291">
        <f>Але!D43</f>
        <v>0</v>
      </c>
      <c r="CZ14" s="291" t="e">
        <f t="shared" ref="CZ14:CZ31" si="11">CY14/CX14*100</f>
        <v>#DIV/0!</v>
      </c>
      <c r="DA14" s="291"/>
      <c r="DB14" s="291">
        <f>Але!D45</f>
        <v>0</v>
      </c>
      <c r="DC14" s="291" t="e">
        <f>DB13:DB14/DA14*100</f>
        <v>#DIV/0!</v>
      </c>
      <c r="DD14" s="296"/>
      <c r="DE14" s="296"/>
      <c r="DF14" s="291" t="e">
        <f>DE14/DD14*100</f>
        <v>#DIV/0!</v>
      </c>
      <c r="DG14" s="291"/>
      <c r="DH14" s="291"/>
      <c r="DI14" s="291"/>
      <c r="DJ14" s="291"/>
      <c r="DK14" s="291"/>
      <c r="DL14" s="291"/>
      <c r="DM14" s="300">
        <f>DP14+EE14+EH14+EK14+EN14+EQ14+ET14+EW14+EZ14</f>
        <v>7895.2142299999996</v>
      </c>
      <c r="DN14" s="300">
        <f>DQ14+EF14+EI14+EL14+EO14+ER14+EU14+EX14+FA14</f>
        <v>7712.6722000000009</v>
      </c>
      <c r="DO14" s="291">
        <f>DN14/DM14*100</f>
        <v>97.687940761551715</v>
      </c>
      <c r="DP14" s="296">
        <f>DS14+DV14+DY14+EB14</f>
        <v>1412.83718</v>
      </c>
      <c r="DQ14" s="296">
        <f>DT14+DW14+DZ14+EC14</f>
        <v>1397.4266400000001</v>
      </c>
      <c r="DR14" s="291">
        <f>DQ14/DP14*100</f>
        <v>98.909248693469422</v>
      </c>
      <c r="DS14" s="291">
        <f>Але!C54</f>
        <v>1409.1871799999999</v>
      </c>
      <c r="DT14" s="291">
        <f>Але!D54</f>
        <v>1394.77664</v>
      </c>
      <c r="DU14" s="291">
        <f>DT14/DS14*100</f>
        <v>98.977386382410899</v>
      </c>
      <c r="DV14" s="291">
        <f>Але!C57</f>
        <v>0</v>
      </c>
      <c r="DW14" s="291">
        <f>Але!D57</f>
        <v>0</v>
      </c>
      <c r="DX14" s="291" t="e">
        <f>DW14/DV14*100</f>
        <v>#DIV/0!</v>
      </c>
      <c r="DY14" s="291">
        <f>Але!C58</f>
        <v>1</v>
      </c>
      <c r="DZ14" s="291">
        <f>Але!D58</f>
        <v>0</v>
      </c>
      <c r="EA14" s="291">
        <f>DZ14/DY14*100</f>
        <v>0</v>
      </c>
      <c r="EB14" s="291">
        <f>Але!C59</f>
        <v>2.65</v>
      </c>
      <c r="EC14" s="291">
        <f>Але!D59</f>
        <v>2.65</v>
      </c>
      <c r="ED14" s="291">
        <f>EC14/EB14*100</f>
        <v>100</v>
      </c>
      <c r="EE14" s="291">
        <f>Але!C61</f>
        <v>108.54452999999999</v>
      </c>
      <c r="EF14" s="291">
        <f>Але!D61</f>
        <v>108.54452999999999</v>
      </c>
      <c r="EG14" s="291">
        <f>EF14/EE14*100</f>
        <v>100</v>
      </c>
      <c r="EH14" s="291">
        <f>Але!C62</f>
        <v>18</v>
      </c>
      <c r="EI14" s="291">
        <f>Але!D62</f>
        <v>17.321960000000001</v>
      </c>
      <c r="EJ14" s="291">
        <f>EI14/EH14*100</f>
        <v>96.233111111111114</v>
      </c>
      <c r="EK14" s="296">
        <f>Але!C68</f>
        <v>851.65995999999996</v>
      </c>
      <c r="EL14" s="296">
        <f>Але!D68</f>
        <v>760.86120000000005</v>
      </c>
      <c r="EM14" s="291">
        <f>EL14/EK14*100</f>
        <v>89.338613500157976</v>
      </c>
      <c r="EN14" s="296">
        <f>Але!C73</f>
        <v>5212.0375599999998</v>
      </c>
      <c r="EO14" s="296">
        <f>Але!D73</f>
        <v>5136.3828700000004</v>
      </c>
      <c r="EP14" s="291">
        <f>EO14/EN14*100</f>
        <v>98.548462302332311</v>
      </c>
      <c r="EQ14" s="296">
        <f>Але!C77</f>
        <v>286.60000000000002</v>
      </c>
      <c r="ER14" s="304">
        <f>Але!D77</f>
        <v>286.60000000000002</v>
      </c>
      <c r="ES14" s="291">
        <f t="shared" ref="ES14:ES29" si="12">ER14/EQ14*100</f>
        <v>100</v>
      </c>
      <c r="ET14" s="291">
        <f>Але!C79</f>
        <v>0</v>
      </c>
      <c r="EU14" s="291">
        <f>Але!D79</f>
        <v>0</v>
      </c>
      <c r="EV14" s="291" t="e">
        <f t="shared" ref="EV14:EV29" si="13">EU14/ET14*100</f>
        <v>#DIV/0!</v>
      </c>
      <c r="EW14" s="292">
        <f>Але!C84</f>
        <v>5.5350000000000001</v>
      </c>
      <c r="EX14" s="292">
        <f>Але!D84</f>
        <v>5.5350000000000001</v>
      </c>
      <c r="EY14" s="291">
        <f>EX14/EW14*100</f>
        <v>100</v>
      </c>
      <c r="EZ14" s="291">
        <f>Але!C90</f>
        <v>0</v>
      </c>
      <c r="FA14" s="291">
        <f>Але!D90</f>
        <v>0</v>
      </c>
      <c r="FB14" s="291" t="e">
        <f>FA14/EZ14*100</f>
        <v>#DIV/0!</v>
      </c>
      <c r="FC14" s="419">
        <f t="shared" ref="FC14:FC29" si="14">SUM(C14-DM14)</f>
        <v>-761.5639599999995</v>
      </c>
      <c r="FD14" s="419">
        <f t="shared" ref="FD14:FD29" si="15">SUM(D14-DN14)</f>
        <v>-548.79468000000088</v>
      </c>
      <c r="FE14" s="291">
        <f>FD14/FC14*100%</f>
        <v>0.72061535054784009</v>
      </c>
      <c r="FF14" s="159"/>
      <c r="FG14" s="160"/>
      <c r="FI14" s="160"/>
    </row>
    <row r="15" spans="1:165" s="161" customFormat="1" ht="22.5" customHeight="1">
      <c r="A15" s="331">
        <v>2</v>
      </c>
      <c r="B15" s="333" t="s">
        <v>284</v>
      </c>
      <c r="C15" s="289">
        <f t="shared" ref="C15:C29" si="16">F15+CF15</f>
        <v>59182.848760000001</v>
      </c>
      <c r="D15" s="290">
        <f>G15+CG15+DE15</f>
        <v>39002.106550000004</v>
      </c>
      <c r="E15" s="298">
        <f t="shared" si="1"/>
        <v>65.901029381269694</v>
      </c>
      <c r="F15" s="292">
        <f t="shared" ref="F15:F29" si="17">L15+AD15+AG15+AJ15+AM15+AS15+AY15+BK15+BW15+BT15+AP15+BE15+R15+X15+U15+AA15+AV15</f>
        <v>3972.4</v>
      </c>
      <c r="G15" s="292">
        <f>M15+AE15+AH15+AK15+AN15+AT15+AZ15+BL15+AQ15+BX15+BU15+BF15+S15+Y15+V15+AB15+AW15</f>
        <v>6686.2258999999995</v>
      </c>
      <c r="H15" s="298">
        <f t="shared" ref="H15:H29" si="18">G15/F15*100</f>
        <v>168.31703504178833</v>
      </c>
      <c r="I15" s="291">
        <f t="shared" ref="I15:I29" si="19">L15+R15+U15+X15+AA15+AD15+AG15+AJ15+AM15</f>
        <v>3692.3999999999996</v>
      </c>
      <c r="J15" s="298"/>
      <c r="K15" s="298"/>
      <c r="L15" s="305">
        <f>Сун!C6</f>
        <v>396</v>
      </c>
      <c r="M15" s="384">
        <f>Сун!D6</f>
        <v>1142.71928</v>
      </c>
      <c r="N15" s="298">
        <f t="shared" ref="N15:N29" si="20">M15/L15*100</f>
        <v>288.56547474747475</v>
      </c>
      <c r="O15" s="291">
        <f t="shared" si="4"/>
        <v>823.39999999999986</v>
      </c>
      <c r="P15" s="291">
        <f t="shared" si="5"/>
        <v>973.46062999999992</v>
      </c>
      <c r="Q15" s="298"/>
      <c r="R15" s="298">
        <f>Сун!C8</f>
        <v>307.12799999999999</v>
      </c>
      <c r="S15" s="298">
        <f>Сун!D8</f>
        <v>488.0027</v>
      </c>
      <c r="T15" s="291">
        <f t="shared" ref="T15:T29" si="21">S15/R15*100</f>
        <v>158.89228595243679</v>
      </c>
      <c r="U15" s="291">
        <f>Сун!C9</f>
        <v>3.294</v>
      </c>
      <c r="V15" s="291">
        <f>Сун!D9</f>
        <v>2.63592</v>
      </c>
      <c r="W15" s="291">
        <f t="shared" ref="W15:W29" si="22">V15/U15*100</f>
        <v>80.021857923497265</v>
      </c>
      <c r="X15" s="291">
        <f>Сун!C10</f>
        <v>512.97799999999995</v>
      </c>
      <c r="Y15" s="291">
        <f>Сун!D10</f>
        <v>538.81007999999997</v>
      </c>
      <c r="Z15" s="291">
        <f t="shared" ref="Z15:Z29" si="23">Y15/X15*100</f>
        <v>105.03570913372504</v>
      </c>
      <c r="AA15" s="291">
        <f>Сун!C11</f>
        <v>0</v>
      </c>
      <c r="AB15" s="295">
        <f>Сун!D11</f>
        <v>-55.98807</v>
      </c>
      <c r="AC15" s="291" t="e">
        <f t="shared" ref="AC15:AC29" si="24">AB15/AA15*100</f>
        <v>#DIV/0!</v>
      </c>
      <c r="AD15" s="305">
        <f>Сун!C13</f>
        <v>45</v>
      </c>
      <c r="AE15" s="305">
        <f>Сун!D13</f>
        <v>42.506970000000003</v>
      </c>
      <c r="AF15" s="298">
        <f t="shared" ref="AF15:AF29" si="25">AE15/AD15*100</f>
        <v>94.459933333333339</v>
      </c>
      <c r="AG15" s="305">
        <f>Сун!C15</f>
        <v>1023</v>
      </c>
      <c r="AH15" s="297">
        <f>Сун!D15</f>
        <v>1140.8601699999999</v>
      </c>
      <c r="AI15" s="298">
        <f t="shared" ref="AI15:AI29" si="26">AH15/AG15*100</f>
        <v>111.52103323558163</v>
      </c>
      <c r="AJ15" s="305">
        <f>Сун!C16</f>
        <v>1395</v>
      </c>
      <c r="AK15" s="305">
        <f>Сун!D16</f>
        <v>1677.9716900000001</v>
      </c>
      <c r="AL15" s="298">
        <f t="shared" si="6"/>
        <v>120.28470896057348</v>
      </c>
      <c r="AM15" s="298">
        <f>Сун!C18</f>
        <v>10</v>
      </c>
      <c r="AN15" s="298">
        <f>Сун!D18</f>
        <v>8.17</v>
      </c>
      <c r="AO15" s="298">
        <f t="shared" ref="AO15:AO31" si="27">AN15/AM15*100</f>
        <v>81.699999999999989</v>
      </c>
      <c r="AP15" s="298"/>
      <c r="AQ15" s="298"/>
      <c r="AR15" s="298" t="e">
        <f t="shared" si="7"/>
        <v>#DIV/0!</v>
      </c>
      <c r="AS15" s="305">
        <f>Сун!C27</f>
        <v>0</v>
      </c>
      <c r="AT15" s="305">
        <f>Сун!D27</f>
        <v>0</v>
      </c>
      <c r="AU15" s="298" t="e">
        <f t="shared" si="8"/>
        <v>#DIV/0!</v>
      </c>
      <c r="AV15" s="305">
        <f>Сун!C28</f>
        <v>200</v>
      </c>
      <c r="AW15" s="306">
        <f>Сун!D28</f>
        <v>221</v>
      </c>
      <c r="AX15" s="298">
        <f t="shared" ref="AX15:AX29" si="28">AW15/AV15*100</f>
        <v>110.5</v>
      </c>
      <c r="AY15" s="300">
        <f>Сун!C29</f>
        <v>50</v>
      </c>
      <c r="AZ15" s="306">
        <f>Сун!D29</f>
        <v>37.503</v>
      </c>
      <c r="BA15" s="298">
        <f t="shared" ref="BA15:BA29" si="29">AZ15/AY15*100</f>
        <v>75.006</v>
      </c>
      <c r="BB15" s="305"/>
      <c r="BC15" s="305"/>
      <c r="BD15" s="298" t="e">
        <f t="shared" ref="BD15:BD29" si="30">BC15/BB15*100</f>
        <v>#DIV/0!</v>
      </c>
      <c r="BE15" s="298">
        <f>Сун!C31</f>
        <v>30</v>
      </c>
      <c r="BF15" s="301">
        <f>SUM(Сун!D30)</f>
        <v>165.45399</v>
      </c>
      <c r="BG15" s="298">
        <f t="shared" ref="BG15:BG31" si="31">BF15/BE15*100</f>
        <v>551.51330000000007</v>
      </c>
      <c r="BH15" s="298"/>
      <c r="BI15" s="298"/>
      <c r="BJ15" s="298"/>
      <c r="BK15" s="298">
        <f>Сун!C33</f>
        <v>0</v>
      </c>
      <c r="BL15" s="298">
        <f>Сун!D33</f>
        <v>1132.1469999999999</v>
      </c>
      <c r="BM15" s="298" t="e">
        <f t="shared" ref="BM15:BM31" si="32">BL15/BK15*100</f>
        <v>#DIV/0!</v>
      </c>
      <c r="BN15" s="298"/>
      <c r="BO15" s="298"/>
      <c r="BP15" s="298" t="e">
        <f t="shared" ref="BP15:BP29" si="33">BO15/BN15*100</f>
        <v>#DIV/0!</v>
      </c>
      <c r="BQ15" s="298">
        <f>Сун!C36</f>
        <v>0</v>
      </c>
      <c r="BR15" s="298">
        <f>Сун!D36</f>
        <v>144.43316999999999</v>
      </c>
      <c r="BS15" s="298"/>
      <c r="BT15" s="298">
        <f>Сун!C36</f>
        <v>0</v>
      </c>
      <c r="BU15" s="298">
        <f>Сун!D36</f>
        <v>144.43316999999999</v>
      </c>
      <c r="BV15" s="291" t="e">
        <f t="shared" ref="BV15:BV29" si="34">BU15/BT15*100</f>
        <v>#DIV/0!</v>
      </c>
      <c r="BW15" s="298">
        <f>Сун!C38</f>
        <v>0</v>
      </c>
      <c r="BX15" s="298">
        <f>Сун!D38</f>
        <v>0</v>
      </c>
      <c r="BY15" s="298" t="e">
        <f t="shared" ref="BY15:BY29" si="35">BX15/BW15*100</f>
        <v>#DIV/0!</v>
      </c>
      <c r="BZ15" s="298"/>
      <c r="CA15" s="298"/>
      <c r="CB15" s="307" t="e">
        <f t="shared" ref="CB15:CB29" si="36">BZ15/CA15*100</f>
        <v>#DIV/0!</v>
      </c>
      <c r="CC15" s="307"/>
      <c r="CD15" s="307"/>
      <c r="CE15" s="307" t="e">
        <f t="shared" ref="CE15:CE29" si="37">CC15/CD15*100</f>
        <v>#DIV/0!</v>
      </c>
      <c r="CF15" s="296">
        <f t="shared" ref="CF15:CF29" si="38">CI15+CL15+CO15+CR15+CX15+CU15</f>
        <v>55210.448759999999</v>
      </c>
      <c r="CG15" s="296">
        <f t="shared" ref="CG15:CG29" si="39">CJ15+CM15+CP15+CS15+CY15+CV15+DB15</f>
        <v>32315.880650000003</v>
      </c>
      <c r="CH15" s="298">
        <f>CG15/CF15*100</f>
        <v>58.532182541165788</v>
      </c>
      <c r="CI15" s="298">
        <f>Сун!C43</f>
        <v>5604.2</v>
      </c>
      <c r="CJ15" s="298">
        <f>Сун!D43</f>
        <v>5604.2</v>
      </c>
      <c r="CK15" s="298">
        <f t="shared" ref="CK15:CK29" si="40">CJ15/CI15*100</f>
        <v>100</v>
      </c>
      <c r="CL15" s="298">
        <f>Сун!C44</f>
        <v>0</v>
      </c>
      <c r="CM15" s="390">
        <f>Сун!D44</f>
        <v>0</v>
      </c>
      <c r="CN15" s="298" t="e">
        <f t="shared" ref="CN15:CN29" si="41">CM15/CL15*100</f>
        <v>#DIV/0!</v>
      </c>
      <c r="CO15" s="308">
        <f>Сун!C45</f>
        <v>47116.958250000003</v>
      </c>
      <c r="CP15" s="298">
        <f>Сун!D45</f>
        <v>25825.013040000002</v>
      </c>
      <c r="CQ15" s="298">
        <f t="shared" si="9"/>
        <v>54.810441928305075</v>
      </c>
      <c r="CR15" s="298">
        <f>Сун!C47</f>
        <v>309.01751000000002</v>
      </c>
      <c r="CS15" s="298">
        <f>Сун!D47</f>
        <v>309.01751000000002</v>
      </c>
      <c r="CT15" s="298">
        <f t="shared" si="10"/>
        <v>100</v>
      </c>
      <c r="CU15" s="298">
        <f>Сун!C48</f>
        <v>2180.2730000000001</v>
      </c>
      <c r="CV15" s="298">
        <f>Сун!D48</f>
        <v>577.65009999999995</v>
      </c>
      <c r="CW15" s="291">
        <f t="shared" ref="CW15:CW29" si="42">CV15/CU15*100</f>
        <v>26.49439313333697</v>
      </c>
      <c r="CX15" s="309">
        <f>Сун!C49</f>
        <v>0</v>
      </c>
      <c r="CY15" s="298">
        <f>Сун!D49</f>
        <v>0</v>
      </c>
      <c r="CZ15" s="298" t="e">
        <f t="shared" si="11"/>
        <v>#DIV/0!</v>
      </c>
      <c r="DA15" s="298"/>
      <c r="DB15" s="298"/>
      <c r="DC15" s="298"/>
      <c r="DD15" s="305"/>
      <c r="DE15" s="305"/>
      <c r="DF15" s="298" t="e">
        <f t="shared" ref="DF15:DF29" si="43">DE15/DD15*100</f>
        <v>#DIV/0!</v>
      </c>
      <c r="DG15" s="298"/>
      <c r="DH15" s="298"/>
      <c r="DI15" s="298"/>
      <c r="DJ15" s="298"/>
      <c r="DK15" s="298"/>
      <c r="DL15" s="298"/>
      <c r="DM15" s="300">
        <f>DP15+EE15+EH15+EK15+EN15+EQ15+ET15+EW15+EZ15</f>
        <v>60977.588550000008</v>
      </c>
      <c r="DN15" s="300">
        <f t="shared" ref="DM15:DN29" si="44">DQ15+EF15+EI15+EL15+EO15+ER15+EU15+EX15+FA15</f>
        <v>37072.41648</v>
      </c>
      <c r="DO15" s="298">
        <f t="shared" ref="DO15:DO29" si="45">DN15/DM15*100</f>
        <v>60.796790036394434</v>
      </c>
      <c r="DP15" s="305">
        <f>DS15+DV15+DY15+EB15</f>
        <v>2166.48621</v>
      </c>
      <c r="DQ15" s="305">
        <f t="shared" ref="DP15:DQ29" si="46">DT15+DW15+DZ15+EC15</f>
        <v>1969.2427499999999</v>
      </c>
      <c r="DR15" s="298">
        <f t="shared" ref="DR15:DR29" si="47">DQ15/DP15*100</f>
        <v>90.895697415955397</v>
      </c>
      <c r="DS15" s="298">
        <f>Сун!C60</f>
        <v>2123.1742100000001</v>
      </c>
      <c r="DT15" s="298">
        <f>Сун!D60</f>
        <v>1956.93075</v>
      </c>
      <c r="DU15" s="298">
        <f t="shared" ref="DU15:DU29" si="48">DT15/DS15*100</f>
        <v>92.170050897519147</v>
      </c>
      <c r="DV15" s="298">
        <f>Сун!C63</f>
        <v>0</v>
      </c>
      <c r="DW15" s="298">
        <f>Сун!D63</f>
        <v>0</v>
      </c>
      <c r="DX15" s="298" t="e">
        <f t="shared" ref="DX15:DX29" si="49">DW15/DV15*100</f>
        <v>#DIV/0!</v>
      </c>
      <c r="DY15" s="298">
        <f>Сун!C64</f>
        <v>1</v>
      </c>
      <c r="DZ15" s="298">
        <f>Сун!D64</f>
        <v>0</v>
      </c>
      <c r="EA15" s="298">
        <f t="shared" ref="EA15:EA29" si="50">DZ15/DY15*100</f>
        <v>0</v>
      </c>
      <c r="EB15" s="298">
        <f>Сун!C65</f>
        <v>42.311999999999998</v>
      </c>
      <c r="EC15" s="298">
        <f>Сун!D65</f>
        <v>12.311999999999999</v>
      </c>
      <c r="ED15" s="298">
        <f t="shared" ref="ED15:ED29" si="51">EC15/EB15*100</f>
        <v>29.098128190584234</v>
      </c>
      <c r="EE15" s="298">
        <f>Сун!C67</f>
        <v>273.28600999999998</v>
      </c>
      <c r="EF15" s="298">
        <f>Сун!D67</f>
        <v>273.28600999999998</v>
      </c>
      <c r="EG15" s="298">
        <f t="shared" ref="EG15:EG31" si="52">EF15/EE15*100</f>
        <v>100</v>
      </c>
      <c r="EH15" s="298">
        <f>Сун!C68</f>
        <v>16.631340000000002</v>
      </c>
      <c r="EI15" s="298">
        <f>Сун!D68</f>
        <v>16.631340000000002</v>
      </c>
      <c r="EJ15" s="298">
        <f t="shared" ref="EJ15:EJ31" si="53">EI15/EH15*100</f>
        <v>100</v>
      </c>
      <c r="EK15" s="305">
        <f>Сун!C74</f>
        <v>2844.9801499999999</v>
      </c>
      <c r="EL15" s="305">
        <f>Сун!D74</f>
        <v>2513.65515</v>
      </c>
      <c r="EM15" s="298">
        <f t="shared" ref="EM15:EM29" si="54">EL15/EK15*100</f>
        <v>88.354048797141886</v>
      </c>
      <c r="EN15" s="305">
        <f>Сун!C79</f>
        <v>52464.654540000003</v>
      </c>
      <c r="EO15" s="305">
        <f>Сун!D79</f>
        <v>29146.558089999999</v>
      </c>
      <c r="EP15" s="298">
        <f t="shared" ref="EP15:EP29" si="55">EO15/EN15*100</f>
        <v>55.554655501978253</v>
      </c>
      <c r="EQ15" s="305">
        <f>Сун!C84</f>
        <v>3211.5502999999999</v>
      </c>
      <c r="ER15" s="310">
        <f>Сун!D84</f>
        <v>3153.0431400000002</v>
      </c>
      <c r="ES15" s="298">
        <f t="shared" si="12"/>
        <v>98.178226883134926</v>
      </c>
      <c r="ET15" s="298">
        <f>Сун!C87</f>
        <v>0</v>
      </c>
      <c r="EU15" s="298">
        <f>Сун!D87</f>
        <v>0</v>
      </c>
      <c r="EV15" s="298" t="e">
        <f t="shared" si="13"/>
        <v>#DIV/0!</v>
      </c>
      <c r="EW15" s="311">
        <f>Сун!C92</f>
        <v>0</v>
      </c>
      <c r="EX15" s="311">
        <f>Сун!D92</f>
        <v>0</v>
      </c>
      <c r="EY15" s="298" t="e">
        <f t="shared" ref="EY15:EY29" si="56">EX15/EW15*100</f>
        <v>#DIV/0!</v>
      </c>
      <c r="EZ15" s="298">
        <f>Сун!C98</f>
        <v>0</v>
      </c>
      <c r="FA15" s="298">
        <f>Сун!D98</f>
        <v>0</v>
      </c>
      <c r="FB15" s="291" t="e">
        <f>FA15/EZ15*100</f>
        <v>#DIV/0!</v>
      </c>
      <c r="FC15" s="419">
        <f t="shared" si="14"/>
        <v>-1794.7397900000069</v>
      </c>
      <c r="FD15" s="419">
        <f t="shared" si="15"/>
        <v>1929.6900700000042</v>
      </c>
      <c r="FE15" s="291">
        <f>FD15/FC15*100%</f>
        <v>-1.0751921146184633</v>
      </c>
      <c r="FF15" s="159"/>
      <c r="FG15" s="160"/>
      <c r="FI15" s="160"/>
    </row>
    <row r="16" spans="1:165" s="157" customFormat="1" ht="25.5" customHeight="1">
      <c r="A16" s="331">
        <v>3</v>
      </c>
      <c r="B16" s="333" t="s">
        <v>285</v>
      </c>
      <c r="C16" s="312">
        <f t="shared" si="16"/>
        <v>18638.026560000002</v>
      </c>
      <c r="D16" s="290">
        <f t="shared" si="0"/>
        <v>17278.989310000001</v>
      </c>
      <c r="E16" s="298">
        <f t="shared" si="1"/>
        <v>92.7082556427047</v>
      </c>
      <c r="F16" s="292">
        <f t="shared" si="17"/>
        <v>3627.0881400000003</v>
      </c>
      <c r="G16" s="292">
        <f t="shared" si="3"/>
        <v>3559.9952499999999</v>
      </c>
      <c r="H16" s="298">
        <f t="shared" si="18"/>
        <v>98.150227195747149</v>
      </c>
      <c r="I16" s="291">
        <f t="shared" si="19"/>
        <v>2207.9700000000003</v>
      </c>
      <c r="J16" s="298"/>
      <c r="K16" s="298"/>
      <c r="L16" s="313">
        <f>Иль!C6</f>
        <v>120</v>
      </c>
      <c r="M16" s="383">
        <f>Иль!D6</f>
        <v>65.119870000000006</v>
      </c>
      <c r="N16" s="298">
        <f t="shared" si="20"/>
        <v>54.266558333333336</v>
      </c>
      <c r="O16" s="291">
        <f t="shared" si="4"/>
        <v>777.97</v>
      </c>
      <c r="P16" s="291">
        <f t="shared" si="5"/>
        <v>919.75250999999992</v>
      </c>
      <c r="Q16" s="298"/>
      <c r="R16" s="298">
        <f>Иль!C8</f>
        <v>290.18299999999999</v>
      </c>
      <c r="S16" s="298">
        <f>Иль!D8</f>
        <v>461.07841000000002</v>
      </c>
      <c r="T16" s="291">
        <f t="shared" si="21"/>
        <v>158.89228865922541</v>
      </c>
      <c r="U16" s="291">
        <f>Иль!C9</f>
        <v>3.1120000000000001</v>
      </c>
      <c r="V16" s="291">
        <f>Иль!D9</f>
        <v>2.4905499999999998</v>
      </c>
      <c r="W16" s="291">
        <f t="shared" si="22"/>
        <v>80.030526992287903</v>
      </c>
      <c r="X16" s="291">
        <f>Иль!C10</f>
        <v>484.67500000000001</v>
      </c>
      <c r="Y16" s="291">
        <f>Иль!D10</f>
        <v>509.08262999999999</v>
      </c>
      <c r="Z16" s="291">
        <f t="shared" si="23"/>
        <v>105.03587558673337</v>
      </c>
      <c r="AA16" s="291">
        <f>Иль!C11</f>
        <v>0</v>
      </c>
      <c r="AB16" s="295">
        <f>Иль!D11</f>
        <v>-52.899079999999998</v>
      </c>
      <c r="AC16" s="291" t="e">
        <f t="shared" si="24"/>
        <v>#DIV/0!</v>
      </c>
      <c r="AD16" s="305">
        <f>Иль!C13</f>
        <v>10</v>
      </c>
      <c r="AE16" s="305">
        <f>Иль!D13</f>
        <v>2.7930000000000001</v>
      </c>
      <c r="AF16" s="298">
        <f t="shared" si="25"/>
        <v>27.93</v>
      </c>
      <c r="AG16" s="305">
        <f>Иль!C15</f>
        <v>406</v>
      </c>
      <c r="AH16" s="297">
        <f>Иль!D15</f>
        <v>463.41651000000002</v>
      </c>
      <c r="AI16" s="298">
        <f t="shared" si="26"/>
        <v>114.14199753694582</v>
      </c>
      <c r="AJ16" s="305">
        <f>Иль!C16</f>
        <v>890</v>
      </c>
      <c r="AK16" s="305">
        <f>Иль!D16</f>
        <v>831.42898000000002</v>
      </c>
      <c r="AL16" s="298">
        <f t="shared" si="6"/>
        <v>93.418986516853934</v>
      </c>
      <c r="AM16" s="298">
        <f>Иль!C18</f>
        <v>4</v>
      </c>
      <c r="AN16" s="298">
        <f>Иль!D18</f>
        <v>3.05</v>
      </c>
      <c r="AO16" s="298">
        <f t="shared" si="27"/>
        <v>76.25</v>
      </c>
      <c r="AP16" s="298"/>
      <c r="AQ16" s="298"/>
      <c r="AR16" s="298" t="e">
        <f t="shared" si="7"/>
        <v>#DIV/0!</v>
      </c>
      <c r="AS16" s="305">
        <f>Иль!C27</f>
        <v>0</v>
      </c>
      <c r="AT16" s="305">
        <f>Иль!D27</f>
        <v>0</v>
      </c>
      <c r="AU16" s="298" t="e">
        <f t="shared" si="8"/>
        <v>#DIV/0!</v>
      </c>
      <c r="AV16" s="305">
        <f>Иль!C28</f>
        <v>250</v>
      </c>
      <c r="AW16" s="306">
        <f>Иль!D28</f>
        <v>284.21055999999999</v>
      </c>
      <c r="AX16" s="298">
        <f t="shared" si="28"/>
        <v>113.684224</v>
      </c>
      <c r="AY16" s="300">
        <f>Иль!C29</f>
        <v>20</v>
      </c>
      <c r="AZ16" s="306">
        <f>Иль!D29</f>
        <v>46.207650000000001</v>
      </c>
      <c r="BA16" s="298">
        <f t="shared" si="29"/>
        <v>231.03825000000003</v>
      </c>
      <c r="BB16" s="305"/>
      <c r="BC16" s="305"/>
      <c r="BD16" s="298" t="e">
        <f t="shared" si="30"/>
        <v>#DIV/0!</v>
      </c>
      <c r="BE16" s="298">
        <f>Иль!C30</f>
        <v>30</v>
      </c>
      <c r="BF16" s="301">
        <f>Иль!D30</f>
        <v>85.460000000000008</v>
      </c>
      <c r="BG16" s="298">
        <f t="shared" si="31"/>
        <v>284.86666666666667</v>
      </c>
      <c r="BH16" s="298"/>
      <c r="BI16" s="298"/>
      <c r="BJ16" s="298"/>
      <c r="BK16" s="298">
        <f>Иль!C35</f>
        <v>0</v>
      </c>
      <c r="BL16" s="298">
        <f>SUM(Иль!D33)</f>
        <v>0</v>
      </c>
      <c r="BM16" s="298" t="e">
        <f t="shared" si="32"/>
        <v>#DIV/0!</v>
      </c>
      <c r="BN16" s="298"/>
      <c r="BO16" s="298"/>
      <c r="BP16" s="298" t="e">
        <f t="shared" si="33"/>
        <v>#DIV/0!</v>
      </c>
      <c r="BQ16" s="298"/>
      <c r="BR16" s="298"/>
      <c r="BS16" s="298"/>
      <c r="BT16" s="298">
        <f>Иль!C36</f>
        <v>82.901759999999996</v>
      </c>
      <c r="BU16" s="298">
        <f>Иль!D36</f>
        <v>85.202449999999999</v>
      </c>
      <c r="BV16" s="291">
        <f t="shared" si="34"/>
        <v>102.77520043000294</v>
      </c>
      <c r="BW16" s="298">
        <f>SUM(Иль!C39)</f>
        <v>1036.2163800000001</v>
      </c>
      <c r="BX16" s="298">
        <f>Иль!D39</f>
        <v>773.35371999999995</v>
      </c>
      <c r="BY16" s="298">
        <f t="shared" si="35"/>
        <v>74.632454661641219</v>
      </c>
      <c r="BZ16" s="298"/>
      <c r="CA16" s="298"/>
      <c r="CB16" s="307" t="e">
        <f t="shared" si="36"/>
        <v>#DIV/0!</v>
      </c>
      <c r="CC16" s="307"/>
      <c r="CD16" s="307"/>
      <c r="CE16" s="307" t="e">
        <f t="shared" si="37"/>
        <v>#DIV/0!</v>
      </c>
      <c r="CF16" s="296">
        <f>CI16+CL16+CO16+CR16+CX16+CU16</f>
        <v>15010.93842</v>
      </c>
      <c r="CG16" s="296">
        <f t="shared" si="39"/>
        <v>13718.994060000001</v>
      </c>
      <c r="CH16" s="298">
        <f>CG16/CF16*100</f>
        <v>91.393313836537615</v>
      </c>
      <c r="CI16" s="298">
        <f>Иль!C43</f>
        <v>2693</v>
      </c>
      <c r="CJ16" s="298">
        <f>Иль!D43</f>
        <v>2693</v>
      </c>
      <c r="CK16" s="298">
        <f t="shared" si="40"/>
        <v>100</v>
      </c>
      <c r="CL16" s="298">
        <f>Иль!C44</f>
        <v>0</v>
      </c>
      <c r="CM16" s="390">
        <f>Иль!D44</f>
        <v>0</v>
      </c>
      <c r="CN16" s="298" t="e">
        <f t="shared" si="41"/>
        <v>#DIV/0!</v>
      </c>
      <c r="CO16" s="291">
        <f>Иль!C45</f>
        <v>10312.837320000001</v>
      </c>
      <c r="CP16" s="298">
        <f>Иль!D45</f>
        <v>9111.3296599999994</v>
      </c>
      <c r="CQ16" s="298">
        <f t="shared" si="9"/>
        <v>88.349397719385323</v>
      </c>
      <c r="CR16" s="298">
        <f>Иль!C47</f>
        <v>126.63952</v>
      </c>
      <c r="CS16" s="298">
        <f>Иль!D47</f>
        <v>126.63952</v>
      </c>
      <c r="CT16" s="298">
        <f t="shared" si="10"/>
        <v>100</v>
      </c>
      <c r="CU16" s="298">
        <f>Иль!C48</f>
        <v>1878.4615799999999</v>
      </c>
      <c r="CV16" s="298">
        <f>Иль!D48</f>
        <v>1788.0248799999999</v>
      </c>
      <c r="CW16" s="291">
        <f t="shared" si="42"/>
        <v>95.185597567558446</v>
      </c>
      <c r="CX16" s="309">
        <f>Иль!C49</f>
        <v>0</v>
      </c>
      <c r="CY16" s="298">
        <f>Иль!D49</f>
        <v>0</v>
      </c>
      <c r="CZ16" s="298" t="e">
        <f t="shared" si="11"/>
        <v>#DIV/0!</v>
      </c>
      <c r="DA16" s="298"/>
      <c r="DB16" s="298"/>
      <c r="DC16" s="298"/>
      <c r="DD16" s="305"/>
      <c r="DE16" s="305"/>
      <c r="DF16" s="298" t="e">
        <f t="shared" si="43"/>
        <v>#DIV/0!</v>
      </c>
      <c r="DG16" s="298"/>
      <c r="DH16" s="298"/>
      <c r="DI16" s="298"/>
      <c r="DJ16" s="298"/>
      <c r="DK16" s="298"/>
      <c r="DL16" s="298">
        <v>0</v>
      </c>
      <c r="DM16" s="300">
        <f t="shared" si="44"/>
        <v>19744.993429999999</v>
      </c>
      <c r="DN16" s="300">
        <f t="shared" si="44"/>
        <v>17806.486950000002</v>
      </c>
      <c r="DO16" s="298">
        <f t="shared" si="45"/>
        <v>90.182288553944602</v>
      </c>
      <c r="DP16" s="305">
        <f t="shared" si="46"/>
        <v>1513.7356600000001</v>
      </c>
      <c r="DQ16" s="305">
        <f t="shared" si="46"/>
        <v>1451.2435</v>
      </c>
      <c r="DR16" s="298">
        <f t="shared" si="47"/>
        <v>95.871659652914559</v>
      </c>
      <c r="DS16" s="298">
        <f>Иль!C58</f>
        <v>1501.3076599999999</v>
      </c>
      <c r="DT16" s="298">
        <f>Иль!D58</f>
        <v>1439.8154999999999</v>
      </c>
      <c r="DU16" s="298">
        <f t="shared" si="48"/>
        <v>95.904093368843533</v>
      </c>
      <c r="DV16" s="298">
        <f>Иль!C61</f>
        <v>0</v>
      </c>
      <c r="DW16" s="298">
        <f>Иль!D61</f>
        <v>0</v>
      </c>
      <c r="DX16" s="298" t="e">
        <f t="shared" si="49"/>
        <v>#DIV/0!</v>
      </c>
      <c r="DY16" s="298">
        <f>Иль!C62</f>
        <v>1</v>
      </c>
      <c r="DZ16" s="298">
        <f>Иль!D62</f>
        <v>0</v>
      </c>
      <c r="EA16" s="298">
        <f t="shared" si="50"/>
        <v>0</v>
      </c>
      <c r="EB16" s="298">
        <f>Иль!C63</f>
        <v>11.428000000000001</v>
      </c>
      <c r="EC16" s="298">
        <f>Иль!D63</f>
        <v>11.428000000000001</v>
      </c>
      <c r="ED16" s="298">
        <f t="shared" si="51"/>
        <v>100</v>
      </c>
      <c r="EE16" s="298">
        <f>Иль!C65</f>
        <v>112.34692</v>
      </c>
      <c r="EF16" s="298">
        <f>Иль!D65</f>
        <v>112.34692</v>
      </c>
      <c r="EG16" s="298">
        <f t="shared" si="52"/>
        <v>100</v>
      </c>
      <c r="EH16" s="298">
        <f>Иль!C66</f>
        <v>27.511340000000001</v>
      </c>
      <c r="EI16" s="298">
        <f>Иль!D66</f>
        <v>27.511340000000001</v>
      </c>
      <c r="EJ16" s="298">
        <f t="shared" si="53"/>
        <v>100</v>
      </c>
      <c r="EK16" s="305">
        <f>Иль!C72</f>
        <v>10038.50814</v>
      </c>
      <c r="EL16" s="305">
        <f>Иль!D72</f>
        <v>9454.438180000001</v>
      </c>
      <c r="EM16" s="298">
        <f t="shared" si="54"/>
        <v>94.181705569648528</v>
      </c>
      <c r="EN16" s="305">
        <f>Иль!C79</f>
        <v>5947.4370499999995</v>
      </c>
      <c r="EO16" s="305">
        <f>Иль!D79</f>
        <v>4655.49269</v>
      </c>
      <c r="EP16" s="298">
        <f t="shared" si="55"/>
        <v>78.277292401102429</v>
      </c>
      <c r="EQ16" s="305">
        <f>Иль!C83</f>
        <v>2099.4523199999999</v>
      </c>
      <c r="ER16" s="310">
        <f>Иль!D83</f>
        <v>2099.4523199999999</v>
      </c>
      <c r="ES16" s="298">
        <f t="shared" si="12"/>
        <v>100</v>
      </c>
      <c r="ET16" s="298">
        <f>Иль!C85</f>
        <v>0</v>
      </c>
      <c r="EU16" s="298">
        <f>Иль!D85</f>
        <v>0</v>
      </c>
      <c r="EV16" s="298" t="e">
        <f t="shared" si="13"/>
        <v>#DIV/0!</v>
      </c>
      <c r="EW16" s="311">
        <f>Иль!C90</f>
        <v>6.0019999999999998</v>
      </c>
      <c r="EX16" s="311">
        <f>Иль!D90</f>
        <v>6.0019999999999998</v>
      </c>
      <c r="EY16" s="298">
        <f t="shared" si="56"/>
        <v>100</v>
      </c>
      <c r="EZ16" s="298">
        <f>Иль!C96</f>
        <v>0</v>
      </c>
      <c r="FA16" s="298">
        <f>Иль!D96</f>
        <v>0</v>
      </c>
      <c r="FB16" s="291" t="e">
        <f t="shared" ref="FB16:FB29" si="57">FA16/EZ16*100</f>
        <v>#DIV/0!</v>
      </c>
      <c r="FC16" s="419">
        <f t="shared" si="14"/>
        <v>-1106.9668699999966</v>
      </c>
      <c r="FD16" s="419">
        <f t="shared" si="15"/>
        <v>-527.49764000000141</v>
      </c>
      <c r="FE16" s="291">
        <f>FD16/FC16*100</f>
        <v>47.652522789593789</v>
      </c>
      <c r="FF16" s="159"/>
      <c r="FG16" s="160"/>
      <c r="FI16" s="160"/>
    </row>
    <row r="17" spans="1:176" s="157" customFormat="1" ht="22.5" customHeight="1">
      <c r="A17" s="331">
        <v>4</v>
      </c>
      <c r="B17" s="333" t="s">
        <v>286</v>
      </c>
      <c r="C17" s="312">
        <f t="shared" si="16"/>
        <v>12995.164870000001</v>
      </c>
      <c r="D17" s="290">
        <f t="shared" si="0"/>
        <v>14657.815819999998</v>
      </c>
      <c r="E17" s="298">
        <f t="shared" si="1"/>
        <v>112.79438134592898</v>
      </c>
      <c r="F17" s="292">
        <f t="shared" si="17"/>
        <v>6189.3122600000006</v>
      </c>
      <c r="G17" s="292">
        <f t="shared" si="3"/>
        <v>7851.963209999999</v>
      </c>
      <c r="H17" s="298">
        <f t="shared" si="18"/>
        <v>126.86325847130546</v>
      </c>
      <c r="I17" s="291">
        <f t="shared" si="19"/>
        <v>5123.3099999999995</v>
      </c>
      <c r="J17" s="298"/>
      <c r="K17" s="298"/>
      <c r="L17" s="305">
        <f>Кад!C6</f>
        <v>594</v>
      </c>
      <c r="M17" s="384">
        <f>Кад!D6</f>
        <v>769.03701000000001</v>
      </c>
      <c r="N17" s="298">
        <f t="shared" si="20"/>
        <v>129.46751010101011</v>
      </c>
      <c r="O17" s="291">
        <f t="shared" si="4"/>
        <v>971.31</v>
      </c>
      <c r="P17" s="291">
        <f t="shared" si="5"/>
        <v>1094.3040700000001</v>
      </c>
      <c r="Q17" s="298"/>
      <c r="R17" s="298">
        <f>Кад!C8</f>
        <v>390.95299999999997</v>
      </c>
      <c r="S17" s="298">
        <f>Кад!D8</f>
        <v>548.58234000000004</v>
      </c>
      <c r="T17" s="291">
        <f t="shared" si="21"/>
        <v>140.31925576731732</v>
      </c>
      <c r="U17" s="291">
        <f>Кад!C9</f>
        <v>3.702</v>
      </c>
      <c r="V17" s="291">
        <f>Кад!D9</f>
        <v>2.9632000000000001</v>
      </c>
      <c r="W17" s="291">
        <f t="shared" si="22"/>
        <v>80.043219881145333</v>
      </c>
      <c r="X17" s="291">
        <f>Кад!C10</f>
        <v>576.65499999999997</v>
      </c>
      <c r="Y17" s="291">
        <f>Кад!D10</f>
        <v>605.69683999999995</v>
      </c>
      <c r="Z17" s="291">
        <f t="shared" si="23"/>
        <v>105.0362591150688</v>
      </c>
      <c r="AA17" s="291">
        <f>Кад!C11</f>
        <v>0</v>
      </c>
      <c r="AB17" s="295">
        <f>Кад!D11</f>
        <v>-62.938310000000001</v>
      </c>
      <c r="AC17" s="291" t="e">
        <f t="shared" si="24"/>
        <v>#DIV/0!</v>
      </c>
      <c r="AD17" s="305">
        <f>Кад!C13</f>
        <v>75</v>
      </c>
      <c r="AE17" s="305">
        <f>Кад!D13</f>
        <v>139.50817000000001</v>
      </c>
      <c r="AF17" s="298">
        <f t="shared" si="25"/>
        <v>186.01089333333334</v>
      </c>
      <c r="AG17" s="305">
        <f>Кад!C15</f>
        <v>473</v>
      </c>
      <c r="AH17" s="297">
        <f>Кад!D15</f>
        <v>558.89953000000003</v>
      </c>
      <c r="AI17" s="298">
        <f t="shared" si="26"/>
        <v>118.16057716701904</v>
      </c>
      <c r="AJ17" s="305">
        <f>Кад!C16</f>
        <v>3000</v>
      </c>
      <c r="AK17" s="305">
        <f>Кад!D16</f>
        <v>3263.7216800000001</v>
      </c>
      <c r="AL17" s="298">
        <f t="shared" si="6"/>
        <v>108.79072266666667</v>
      </c>
      <c r="AM17" s="298">
        <f>Кад!C18</f>
        <v>10</v>
      </c>
      <c r="AN17" s="298">
        <f>Кад!D18</f>
        <v>7.4</v>
      </c>
      <c r="AO17" s="298">
        <f t="shared" si="27"/>
        <v>74</v>
      </c>
      <c r="AP17" s="298"/>
      <c r="AQ17" s="298"/>
      <c r="AR17" s="298" t="e">
        <f t="shared" si="7"/>
        <v>#DIV/0!</v>
      </c>
      <c r="AS17" s="305">
        <v>0</v>
      </c>
      <c r="AT17" s="305">
        <v>0</v>
      </c>
      <c r="AU17" s="298" t="e">
        <f t="shared" si="8"/>
        <v>#DIV/0!</v>
      </c>
      <c r="AV17" s="305">
        <f>Кад!C27</f>
        <v>200</v>
      </c>
      <c r="AW17" s="306">
        <f>Кад!D27</f>
        <v>247.834</v>
      </c>
      <c r="AX17" s="298">
        <f t="shared" si="28"/>
        <v>123.91700000000002</v>
      </c>
      <c r="AY17" s="300">
        <f>Кад!C28</f>
        <v>12</v>
      </c>
      <c r="AZ17" s="306">
        <f>Кад!D28</f>
        <v>18</v>
      </c>
      <c r="BA17" s="298">
        <f t="shared" si="29"/>
        <v>150</v>
      </c>
      <c r="BB17" s="305"/>
      <c r="BC17" s="305"/>
      <c r="BD17" s="298" t="e">
        <f t="shared" si="30"/>
        <v>#DIV/0!</v>
      </c>
      <c r="BE17" s="298">
        <f>Кад!C30</f>
        <v>30</v>
      </c>
      <c r="BF17" s="301">
        <f>Кад!D30</f>
        <v>80.341700000000003</v>
      </c>
      <c r="BG17" s="298">
        <f t="shared" si="31"/>
        <v>267.8056666666667</v>
      </c>
      <c r="BH17" s="298"/>
      <c r="BI17" s="298"/>
      <c r="BJ17" s="298"/>
      <c r="BK17" s="298">
        <f>Кад!C33</f>
        <v>0</v>
      </c>
      <c r="BL17" s="298">
        <f>Кад!D33</f>
        <v>0</v>
      </c>
      <c r="BM17" s="298" t="e">
        <f t="shared" si="32"/>
        <v>#DIV/0!</v>
      </c>
      <c r="BN17" s="298"/>
      <c r="BO17" s="298"/>
      <c r="BP17" s="298" t="e">
        <f t="shared" si="33"/>
        <v>#DIV/0!</v>
      </c>
      <c r="BQ17" s="298"/>
      <c r="BR17" s="298"/>
      <c r="BS17" s="298"/>
      <c r="BT17" s="298">
        <f>Кад!C34</f>
        <v>0</v>
      </c>
      <c r="BU17" s="298">
        <f>Кад!D34</f>
        <v>15.28323</v>
      </c>
      <c r="BV17" s="291" t="e">
        <f t="shared" si="34"/>
        <v>#DIV/0!</v>
      </c>
      <c r="BW17" s="298">
        <f>Кад!C36</f>
        <v>824.00225999999998</v>
      </c>
      <c r="BX17" s="298">
        <f>Кад!D36</f>
        <v>1657.63382</v>
      </c>
      <c r="BY17" s="298">
        <f t="shared" si="35"/>
        <v>201.16860116378808</v>
      </c>
      <c r="BZ17" s="298"/>
      <c r="CA17" s="298"/>
      <c r="CB17" s="307" t="e">
        <f t="shared" si="36"/>
        <v>#DIV/0!</v>
      </c>
      <c r="CC17" s="307"/>
      <c r="CD17" s="307"/>
      <c r="CE17" s="307" t="e">
        <f t="shared" si="37"/>
        <v>#DIV/0!</v>
      </c>
      <c r="CF17" s="296">
        <f t="shared" si="38"/>
        <v>6805.852609999999</v>
      </c>
      <c r="CG17" s="296">
        <f>CJ17+CM17+CP17+CS17+CY17+CV17+DB17</f>
        <v>6805.852609999999</v>
      </c>
      <c r="CH17" s="298">
        <f>CG17/CF17*100</f>
        <v>100</v>
      </c>
      <c r="CI17" s="298">
        <f>Кад!C41</f>
        <v>2418.1</v>
      </c>
      <c r="CJ17" s="298">
        <f>Кад!D41</f>
        <v>2418.1</v>
      </c>
      <c r="CK17" s="298">
        <f t="shared" si="40"/>
        <v>100</v>
      </c>
      <c r="CL17" s="298">
        <f>Кад!C42</f>
        <v>0</v>
      </c>
      <c r="CM17" s="390">
        <f>Кад!D42</f>
        <v>0</v>
      </c>
      <c r="CN17" s="298" t="e">
        <f t="shared" si="41"/>
        <v>#DIV/0!</v>
      </c>
      <c r="CO17" s="291">
        <f>Кад!C43</f>
        <v>3774.8609999999999</v>
      </c>
      <c r="CP17" s="298">
        <f>Кад!D43</f>
        <v>3774.8609999999999</v>
      </c>
      <c r="CQ17" s="298">
        <f t="shared" si="9"/>
        <v>100</v>
      </c>
      <c r="CR17" s="298">
        <f>Кад!C45</f>
        <v>280.75860999999998</v>
      </c>
      <c r="CS17" s="298">
        <f>Кад!D45</f>
        <v>280.75860999999998</v>
      </c>
      <c r="CT17" s="298">
        <f t="shared" si="10"/>
        <v>100</v>
      </c>
      <c r="CU17" s="298">
        <f>Кад!C46</f>
        <v>332.13299999999998</v>
      </c>
      <c r="CV17" s="298">
        <f>Кад!D46</f>
        <v>332.13299999999998</v>
      </c>
      <c r="CW17" s="291">
        <f t="shared" si="42"/>
        <v>100</v>
      </c>
      <c r="CX17" s="309">
        <f>Кад!C47</f>
        <v>0</v>
      </c>
      <c r="CY17" s="298">
        <f>Кад!D47</f>
        <v>0</v>
      </c>
      <c r="CZ17" s="298" t="e">
        <f t="shared" si="11"/>
        <v>#DIV/0!</v>
      </c>
      <c r="DA17" s="298"/>
      <c r="DB17" s="298"/>
      <c r="DC17" s="298"/>
      <c r="DD17" s="305"/>
      <c r="DE17" s="305"/>
      <c r="DF17" s="298" t="e">
        <f t="shared" si="43"/>
        <v>#DIV/0!</v>
      </c>
      <c r="DG17" s="298"/>
      <c r="DH17" s="298"/>
      <c r="DI17" s="298"/>
      <c r="DJ17" s="298"/>
      <c r="DK17" s="298"/>
      <c r="DL17" s="298"/>
      <c r="DM17" s="300">
        <f t="shared" si="44"/>
        <v>15075.563150000002</v>
      </c>
      <c r="DN17" s="300">
        <f t="shared" si="44"/>
        <v>14810.0149</v>
      </c>
      <c r="DO17" s="298">
        <f t="shared" si="45"/>
        <v>98.238551705446568</v>
      </c>
      <c r="DP17" s="305">
        <f t="shared" si="46"/>
        <v>2356.4079999999999</v>
      </c>
      <c r="DQ17" s="305">
        <f t="shared" si="46"/>
        <v>2283.46083</v>
      </c>
      <c r="DR17" s="298">
        <f t="shared" si="47"/>
        <v>96.904306469847342</v>
      </c>
      <c r="DS17" s="298">
        <f>Кад!C57</f>
        <v>2223.308</v>
      </c>
      <c r="DT17" s="298">
        <f>Кад!D57</f>
        <v>2161.1443300000001</v>
      </c>
      <c r="DU17" s="298">
        <f t="shared" si="48"/>
        <v>97.204000975123563</v>
      </c>
      <c r="DV17" s="298">
        <f>Кад!C60</f>
        <v>0</v>
      </c>
      <c r="DW17" s="298">
        <f>Кад!D60</f>
        <v>0</v>
      </c>
      <c r="DX17" s="298" t="e">
        <f t="shared" si="49"/>
        <v>#DIV/0!</v>
      </c>
      <c r="DY17" s="298">
        <f>Кад!C61</f>
        <v>10</v>
      </c>
      <c r="DZ17" s="298">
        <f>Кад!D61</f>
        <v>0</v>
      </c>
      <c r="EA17" s="298">
        <f t="shared" si="50"/>
        <v>0</v>
      </c>
      <c r="EB17" s="298">
        <f>Кад!C62</f>
        <v>123.1</v>
      </c>
      <c r="EC17" s="298">
        <f>Кад!D62</f>
        <v>122.3165</v>
      </c>
      <c r="ED17" s="298">
        <f t="shared" si="51"/>
        <v>99.363525588952086</v>
      </c>
      <c r="EE17" s="298">
        <f>Кад!C64</f>
        <v>280.75860999999998</v>
      </c>
      <c r="EF17" s="298">
        <f>Кад!D64</f>
        <v>280.75860999999998</v>
      </c>
      <c r="EG17" s="298">
        <f t="shared" si="52"/>
        <v>100</v>
      </c>
      <c r="EH17" s="298">
        <f>Кад!C65</f>
        <v>7.8</v>
      </c>
      <c r="EI17" s="298">
        <f>Кад!D65</f>
        <v>7.6313399999999998</v>
      </c>
      <c r="EJ17" s="298">
        <f t="shared" si="53"/>
        <v>97.837692307692308</v>
      </c>
      <c r="EK17" s="305">
        <f>Кад!C71</f>
        <v>5183.3580400000001</v>
      </c>
      <c r="EL17" s="305">
        <f>Кад!D71</f>
        <v>5128.8054899999997</v>
      </c>
      <c r="EM17" s="298">
        <f t="shared" si="54"/>
        <v>98.947544244888775</v>
      </c>
      <c r="EN17" s="305">
        <f>Кад!C76</f>
        <v>4934.9865</v>
      </c>
      <c r="EO17" s="305">
        <f>Кад!D76</f>
        <v>4797.1322</v>
      </c>
      <c r="EP17" s="298">
        <f t="shared" si="55"/>
        <v>97.206592155824552</v>
      </c>
      <c r="EQ17" s="305">
        <f>Кад!C80</f>
        <v>2312.252</v>
      </c>
      <c r="ER17" s="310">
        <f>Кад!D80</f>
        <v>2312.2264300000002</v>
      </c>
      <c r="ES17" s="298">
        <f t="shared" si="12"/>
        <v>99.998894151675515</v>
      </c>
      <c r="ET17" s="298">
        <f>Кад!C82</f>
        <v>0</v>
      </c>
      <c r="EU17" s="298">
        <f>Кад!D82</f>
        <v>0</v>
      </c>
      <c r="EV17" s="298" t="e">
        <f t="shared" si="13"/>
        <v>#DIV/0!</v>
      </c>
      <c r="EW17" s="311">
        <f>Кад!C87</f>
        <v>0</v>
      </c>
      <c r="EX17" s="311">
        <f>Кад!D87</f>
        <v>0</v>
      </c>
      <c r="EY17" s="298" t="e">
        <f t="shared" si="56"/>
        <v>#DIV/0!</v>
      </c>
      <c r="EZ17" s="298">
        <f>Кад!C93</f>
        <v>0</v>
      </c>
      <c r="FA17" s="298">
        <f>Кад!D93</f>
        <v>0</v>
      </c>
      <c r="FB17" s="291" t="e">
        <f t="shared" si="57"/>
        <v>#DIV/0!</v>
      </c>
      <c r="FC17" s="419">
        <f t="shared" si="14"/>
        <v>-2080.3982800000013</v>
      </c>
      <c r="FD17" s="419">
        <f t="shared" si="15"/>
        <v>-152.19908000000214</v>
      </c>
      <c r="FE17" s="291">
        <f>FD17/FC17*100</f>
        <v>7.3158626145375427</v>
      </c>
      <c r="FF17" s="159"/>
      <c r="FG17" s="160"/>
      <c r="FI17" s="160"/>
    </row>
    <row r="18" spans="1:176" s="169" customFormat="1" ht="20.25" customHeight="1">
      <c r="A18" s="334">
        <v>5</v>
      </c>
      <c r="B18" s="335" t="s">
        <v>287</v>
      </c>
      <c r="C18" s="314">
        <f t="shared" si="16"/>
        <v>29606.026700000006</v>
      </c>
      <c r="D18" s="315">
        <f t="shared" si="0"/>
        <v>17652.122979999996</v>
      </c>
      <c r="E18" s="301">
        <f t="shared" si="1"/>
        <v>59.623410999625939</v>
      </c>
      <c r="F18" s="292">
        <f t="shared" si="17"/>
        <v>5994.76811</v>
      </c>
      <c r="G18" s="316">
        <f t="shared" si="3"/>
        <v>6126.543639999999</v>
      </c>
      <c r="H18" s="301">
        <f t="shared" si="18"/>
        <v>102.19817560215851</v>
      </c>
      <c r="I18" s="291">
        <f t="shared" si="19"/>
        <v>5784.1004000000003</v>
      </c>
      <c r="J18" s="301"/>
      <c r="K18" s="301"/>
      <c r="L18" s="294">
        <f>Мор!C6</f>
        <v>2181</v>
      </c>
      <c r="M18" s="383">
        <f>Мор!D6</f>
        <v>2334.3494999999998</v>
      </c>
      <c r="N18" s="301">
        <f t="shared" si="20"/>
        <v>107.03115543328747</v>
      </c>
      <c r="O18" s="291">
        <f t="shared" si="4"/>
        <v>557.10040000000004</v>
      </c>
      <c r="P18" s="291">
        <f t="shared" si="5"/>
        <v>540.43851999999993</v>
      </c>
      <c r="Q18" s="301"/>
      <c r="R18" s="301">
        <f>Мор!C8</f>
        <v>270.49939999999998</v>
      </c>
      <c r="S18" s="301">
        <f>Мор!D8</f>
        <v>270.92563000000001</v>
      </c>
      <c r="T18" s="301">
        <f t="shared" si="21"/>
        <v>100.15757151402185</v>
      </c>
      <c r="U18" s="301">
        <f>Мор!C9</f>
        <v>1.8280000000000001</v>
      </c>
      <c r="V18" s="301">
        <f>Мор!D9</f>
        <v>1.4634100000000001</v>
      </c>
      <c r="W18" s="301">
        <f t="shared" si="22"/>
        <v>80.055251641137858</v>
      </c>
      <c r="X18" s="301">
        <f>Мор!C10</f>
        <v>284.77300000000002</v>
      </c>
      <c r="Y18" s="301">
        <f>Мор!D10</f>
        <v>299.13249999999999</v>
      </c>
      <c r="Z18" s="301">
        <f t="shared" si="23"/>
        <v>105.04243730971685</v>
      </c>
      <c r="AA18" s="301">
        <f>Мор!C11</f>
        <v>0</v>
      </c>
      <c r="AB18" s="317">
        <f>Мор!D11</f>
        <v>-31.083020000000001</v>
      </c>
      <c r="AC18" s="301" t="e">
        <f t="shared" si="24"/>
        <v>#DIV/0!</v>
      </c>
      <c r="AD18" s="300">
        <f>Мор!C13</f>
        <v>80</v>
      </c>
      <c r="AE18" s="300">
        <f>Мор!D13</f>
        <v>53.986499999999999</v>
      </c>
      <c r="AF18" s="301">
        <f t="shared" si="25"/>
        <v>67.483125000000001</v>
      </c>
      <c r="AG18" s="300">
        <f>Мор!C15</f>
        <v>1266</v>
      </c>
      <c r="AH18" s="297">
        <f>Мор!D15</f>
        <v>1456.0142499999999</v>
      </c>
      <c r="AI18" s="301">
        <f t="shared" si="26"/>
        <v>115.00902448657186</v>
      </c>
      <c r="AJ18" s="300">
        <f>Мор!C16</f>
        <v>1700</v>
      </c>
      <c r="AK18" s="300">
        <f>Мор!D16</f>
        <v>981.05989</v>
      </c>
      <c r="AL18" s="301">
        <f t="shared" si="6"/>
        <v>57.709405294117644</v>
      </c>
      <c r="AM18" s="301">
        <f>Мор!C18</f>
        <v>0</v>
      </c>
      <c r="AN18" s="301">
        <f>Мор!D18</f>
        <v>0</v>
      </c>
      <c r="AO18" s="301" t="e">
        <f t="shared" si="27"/>
        <v>#DIV/0!</v>
      </c>
      <c r="AP18" s="301">
        <f>Мор!C22</f>
        <v>0</v>
      </c>
      <c r="AQ18" s="301">
        <f>Мор!D22</f>
        <v>0</v>
      </c>
      <c r="AR18" s="301" t="e">
        <f t="shared" si="7"/>
        <v>#DIV/0!</v>
      </c>
      <c r="AS18" s="300">
        <v>0</v>
      </c>
      <c r="AT18" s="300"/>
      <c r="AU18" s="301" t="e">
        <f t="shared" si="8"/>
        <v>#DIV/0!</v>
      </c>
      <c r="AV18" s="300">
        <f>Мор!C27</f>
        <v>0</v>
      </c>
      <c r="AW18" s="306">
        <f>Мор!D27</f>
        <v>0</v>
      </c>
      <c r="AX18" s="301" t="e">
        <f t="shared" si="28"/>
        <v>#DIV/0!</v>
      </c>
      <c r="AY18" s="300">
        <f>Мор!C28</f>
        <v>0</v>
      </c>
      <c r="AZ18" s="297">
        <f>Мор!D28</f>
        <v>0</v>
      </c>
      <c r="BA18" s="301" t="e">
        <f t="shared" si="29"/>
        <v>#DIV/0!</v>
      </c>
      <c r="BB18" s="300"/>
      <c r="BC18" s="300"/>
      <c r="BD18" s="301" t="e">
        <f t="shared" si="30"/>
        <v>#DIV/0!</v>
      </c>
      <c r="BE18" s="301">
        <f>Мор!C29</f>
        <v>0</v>
      </c>
      <c r="BF18" s="301">
        <f>Мор!D29</f>
        <v>70</v>
      </c>
      <c r="BG18" s="301" t="e">
        <f t="shared" si="31"/>
        <v>#DIV/0!</v>
      </c>
      <c r="BH18" s="301"/>
      <c r="BI18" s="301"/>
      <c r="BJ18" s="301"/>
      <c r="BK18" s="301">
        <f>Мор!C33</f>
        <v>0</v>
      </c>
      <c r="BL18" s="301">
        <f>SUM(Мор!D31)</f>
        <v>15.811</v>
      </c>
      <c r="BM18" s="301" t="e">
        <f>Мор!E33</f>
        <v>#DIV/0!</v>
      </c>
      <c r="BN18" s="301">
        <f>Мор!F33</f>
        <v>0</v>
      </c>
      <c r="BO18" s="301">
        <f>Мор!G33</f>
        <v>0</v>
      </c>
      <c r="BP18" s="301">
        <f>Мор!H33</f>
        <v>0</v>
      </c>
      <c r="BQ18" s="301">
        <f>Мор!I33</f>
        <v>0</v>
      </c>
      <c r="BR18" s="301">
        <f>Мор!J33</f>
        <v>0</v>
      </c>
      <c r="BS18" s="301">
        <f>Мор!K33</f>
        <v>0</v>
      </c>
      <c r="BT18" s="301">
        <f>Мор!C34</f>
        <v>0</v>
      </c>
      <c r="BU18" s="301">
        <f>Мор!D34</f>
        <v>0</v>
      </c>
      <c r="BV18" s="291" t="e">
        <f t="shared" si="34"/>
        <v>#DIV/0!</v>
      </c>
      <c r="BW18" s="301">
        <f>Мор!C36</f>
        <v>210.66771</v>
      </c>
      <c r="BX18" s="301">
        <f>Мор!D36</f>
        <v>674.88397999999995</v>
      </c>
      <c r="BY18" s="301">
        <f t="shared" si="35"/>
        <v>320.35473305329987</v>
      </c>
      <c r="BZ18" s="301"/>
      <c r="CA18" s="301"/>
      <c r="CB18" s="318" t="e">
        <f t="shared" si="36"/>
        <v>#DIV/0!</v>
      </c>
      <c r="CC18" s="318"/>
      <c r="CD18" s="318"/>
      <c r="CE18" s="318" t="e">
        <f t="shared" si="37"/>
        <v>#DIV/0!</v>
      </c>
      <c r="CF18" s="300">
        <f t="shared" si="38"/>
        <v>23611.258590000005</v>
      </c>
      <c r="CG18" s="296">
        <f t="shared" si="39"/>
        <v>11525.579339999998</v>
      </c>
      <c r="CH18" s="301">
        <f t="shared" ref="CH18:CH31" si="58">CG18/CF18*100</f>
        <v>48.813913481432905</v>
      </c>
      <c r="CI18" s="301">
        <f>Мор!C41</f>
        <v>8286.2999999999993</v>
      </c>
      <c r="CJ18" s="301">
        <f>Мор!D41</f>
        <v>8286.2999999999993</v>
      </c>
      <c r="CK18" s="301">
        <f t="shared" si="40"/>
        <v>100</v>
      </c>
      <c r="CL18" s="301">
        <f>Мор!C42</f>
        <v>0</v>
      </c>
      <c r="CM18" s="391">
        <f>Мор!D42</f>
        <v>0</v>
      </c>
      <c r="CN18" s="301" t="e">
        <f t="shared" si="41"/>
        <v>#DIV/0!</v>
      </c>
      <c r="CO18" s="301">
        <f>Мор!C43</f>
        <v>12879.85619</v>
      </c>
      <c r="CP18" s="301">
        <f>Мор!D43</f>
        <v>1640.2046399999999</v>
      </c>
      <c r="CQ18" s="301">
        <f t="shared" si="9"/>
        <v>12.734650261650165</v>
      </c>
      <c r="CR18" s="301">
        <f>Мор!C45</f>
        <v>64.344399999999993</v>
      </c>
      <c r="CS18" s="301">
        <f>Мор!D45</f>
        <v>64.316699999999997</v>
      </c>
      <c r="CT18" s="301">
        <f t="shared" si="10"/>
        <v>99.956950410602957</v>
      </c>
      <c r="CU18" s="301">
        <f>Мор!C46</f>
        <v>2380.7579999999998</v>
      </c>
      <c r="CV18" s="301">
        <f>Мор!D46</f>
        <v>1534.758</v>
      </c>
      <c r="CW18" s="291">
        <f t="shared" si="42"/>
        <v>64.465098930676717</v>
      </c>
      <c r="CX18" s="317">
        <f>Мор!C48</f>
        <v>0</v>
      </c>
      <c r="CY18" s="301">
        <f>Мор!D48</f>
        <v>0</v>
      </c>
      <c r="CZ18" s="301" t="e">
        <f t="shared" si="11"/>
        <v>#DIV/0!</v>
      </c>
      <c r="DA18" s="301"/>
      <c r="DB18" s="301">
        <f>SUM(Мор!D49)</f>
        <v>0</v>
      </c>
      <c r="DC18" s="301"/>
      <c r="DD18" s="300"/>
      <c r="DE18" s="300"/>
      <c r="DF18" s="301" t="e">
        <f t="shared" si="43"/>
        <v>#DIV/0!</v>
      </c>
      <c r="DG18" s="301"/>
      <c r="DH18" s="301"/>
      <c r="DI18" s="301"/>
      <c r="DJ18" s="301"/>
      <c r="DK18" s="301"/>
      <c r="DL18" s="301"/>
      <c r="DM18" s="300">
        <f t="shared" si="44"/>
        <v>31911.257020000001</v>
      </c>
      <c r="DN18" s="300">
        <f t="shared" si="44"/>
        <v>18988.433000000001</v>
      </c>
      <c r="DO18" s="301">
        <f t="shared" si="45"/>
        <v>59.503870336725463</v>
      </c>
      <c r="DP18" s="300">
        <f t="shared" si="46"/>
        <v>2428.6605100000002</v>
      </c>
      <c r="DQ18" s="300">
        <f t="shared" si="46"/>
        <v>2288.1988799999999</v>
      </c>
      <c r="DR18" s="301">
        <f t="shared" si="47"/>
        <v>94.216497965786075</v>
      </c>
      <c r="DS18" s="301">
        <f>Мор!C58</f>
        <v>2389.4525100000001</v>
      </c>
      <c r="DT18" s="301">
        <f>Мор!D58</f>
        <v>2268.9908799999998</v>
      </c>
      <c r="DU18" s="301">
        <f t="shared" si="48"/>
        <v>94.958609577053267</v>
      </c>
      <c r="DV18" s="301">
        <f>Мор!C61</f>
        <v>0</v>
      </c>
      <c r="DW18" s="301">
        <f>Мор!D61</f>
        <v>0</v>
      </c>
      <c r="DX18" s="301" t="e">
        <f t="shared" si="49"/>
        <v>#DIV/0!</v>
      </c>
      <c r="DY18" s="301">
        <f>Мор!C62</f>
        <v>10</v>
      </c>
      <c r="DZ18" s="301">
        <f>Мор!D62</f>
        <v>0</v>
      </c>
      <c r="EA18" s="301">
        <f t="shared" si="50"/>
        <v>0</v>
      </c>
      <c r="EB18" s="301">
        <f>Мор!C63</f>
        <v>29.207999999999998</v>
      </c>
      <c r="EC18" s="301">
        <f>Мор!D63</f>
        <v>19.207999999999998</v>
      </c>
      <c r="ED18" s="301">
        <f t="shared" si="51"/>
        <v>65.762804711038072</v>
      </c>
      <c r="EE18" s="301">
        <f>Мор!C64</f>
        <v>0</v>
      </c>
      <c r="EF18" s="301">
        <f>Мор!D64</f>
        <v>0</v>
      </c>
      <c r="EG18" s="301" t="e">
        <f t="shared" si="52"/>
        <v>#DIV/0!</v>
      </c>
      <c r="EH18" s="301">
        <f>Мор!C66</f>
        <v>15</v>
      </c>
      <c r="EI18" s="301">
        <f>Мор!D66</f>
        <v>9.9</v>
      </c>
      <c r="EJ18" s="301">
        <f t="shared" si="53"/>
        <v>66</v>
      </c>
      <c r="EK18" s="300">
        <f>Мор!C72</f>
        <v>3588.0214699999997</v>
      </c>
      <c r="EL18" s="300">
        <f>Мор!D72</f>
        <v>3506.3091199999999</v>
      </c>
      <c r="EM18" s="301">
        <f t="shared" si="54"/>
        <v>97.722634864835413</v>
      </c>
      <c r="EN18" s="300">
        <f>Мор!C77</f>
        <v>19062.27504</v>
      </c>
      <c r="EO18" s="300">
        <f>Мор!D77</f>
        <v>6375.7250000000004</v>
      </c>
      <c r="EP18" s="301">
        <f t="shared" si="55"/>
        <v>33.446820941473518</v>
      </c>
      <c r="EQ18" s="300">
        <f>Мор!C81</f>
        <v>6815.3</v>
      </c>
      <c r="ER18" s="319">
        <f>Мор!D81</f>
        <v>6808.3</v>
      </c>
      <c r="ES18" s="301">
        <f t="shared" si="12"/>
        <v>99.897289921206706</v>
      </c>
      <c r="ET18" s="301">
        <f>Мор!C84</f>
        <v>0</v>
      </c>
      <c r="EU18" s="301">
        <f>Мор!D84</f>
        <v>0</v>
      </c>
      <c r="EV18" s="301" t="e">
        <f t="shared" si="13"/>
        <v>#DIV/0!</v>
      </c>
      <c r="EW18" s="316">
        <f>Мор!C89</f>
        <v>2</v>
      </c>
      <c r="EX18" s="316">
        <f>Мор!D89</f>
        <v>0</v>
      </c>
      <c r="EY18" s="301">
        <f t="shared" si="56"/>
        <v>0</v>
      </c>
      <c r="EZ18" s="301">
        <f>Мор!C95</f>
        <v>0</v>
      </c>
      <c r="FA18" s="301">
        <f>Мор!D95</f>
        <v>0</v>
      </c>
      <c r="FB18" s="301" t="e">
        <f t="shared" si="57"/>
        <v>#DIV/0!</v>
      </c>
      <c r="FC18" s="420">
        <f t="shared" si="14"/>
        <v>-2305.2303199999951</v>
      </c>
      <c r="FD18" s="420">
        <f t="shared" si="15"/>
        <v>-1336.3100200000044</v>
      </c>
      <c r="FE18" s="301">
        <f t="shared" ref="FE18:FE29" si="59">FD18/FC18*100</f>
        <v>57.968612004027754</v>
      </c>
      <c r="FF18" s="167"/>
      <c r="FG18" s="168"/>
      <c r="FI18" s="168"/>
    </row>
    <row r="19" spans="1:176" s="250" customFormat="1" ht="27.75" customHeight="1">
      <c r="A19" s="336">
        <v>6</v>
      </c>
      <c r="B19" s="333" t="s">
        <v>288</v>
      </c>
      <c r="C19" s="312">
        <f t="shared" si="16"/>
        <v>22750.406780000001</v>
      </c>
      <c r="D19" s="290">
        <f t="shared" si="0"/>
        <v>22342.56235</v>
      </c>
      <c r="E19" s="298">
        <f t="shared" si="1"/>
        <v>98.207309284867208</v>
      </c>
      <c r="F19" s="292">
        <f t="shared" si="17"/>
        <v>7887.6425799999997</v>
      </c>
      <c r="G19" s="311">
        <f t="shared" si="3"/>
        <v>7596.2189599999992</v>
      </c>
      <c r="H19" s="298">
        <f t="shared" si="18"/>
        <v>96.305314077758325</v>
      </c>
      <c r="I19" s="291">
        <f t="shared" si="19"/>
        <v>5621.4025799999999</v>
      </c>
      <c r="J19" s="298"/>
      <c r="K19" s="298"/>
      <c r="L19" s="305">
        <f>Мос!C6</f>
        <v>1704</v>
      </c>
      <c r="M19" s="384">
        <f>Мос!D6</f>
        <v>1630.09545</v>
      </c>
      <c r="N19" s="298">
        <f t="shared" si="20"/>
        <v>95.662878521126757</v>
      </c>
      <c r="O19" s="291">
        <f t="shared" si="4"/>
        <v>960.31</v>
      </c>
      <c r="P19" s="291">
        <f t="shared" si="5"/>
        <v>1017.0985900000002</v>
      </c>
      <c r="Q19" s="298"/>
      <c r="R19" s="298">
        <f>Мос!C8</f>
        <v>420.89600000000002</v>
      </c>
      <c r="S19" s="298">
        <f>Мос!D8</f>
        <v>509.87867</v>
      </c>
      <c r="T19" s="298">
        <f t="shared" si="21"/>
        <v>121.14124866950505</v>
      </c>
      <c r="U19" s="298">
        <f>Мос!C9</f>
        <v>3.4409999999999998</v>
      </c>
      <c r="V19" s="298">
        <f>Мос!D9</f>
        <v>2.7541500000000001</v>
      </c>
      <c r="W19" s="298">
        <f t="shared" si="22"/>
        <v>80.039232781168266</v>
      </c>
      <c r="X19" s="298">
        <f>Мос!C10</f>
        <v>535.97299999999996</v>
      </c>
      <c r="Y19" s="298">
        <f>Мос!D10</f>
        <v>562.96364000000005</v>
      </c>
      <c r="Z19" s="298">
        <f t="shared" si="23"/>
        <v>105.03582083425846</v>
      </c>
      <c r="AA19" s="298">
        <f>Мос!C11</f>
        <v>0</v>
      </c>
      <c r="AB19" s="309">
        <f>Мос!D11</f>
        <v>-58.497869999999999</v>
      </c>
      <c r="AC19" s="298" t="e">
        <f t="shared" si="24"/>
        <v>#DIV/0!</v>
      </c>
      <c r="AD19" s="305">
        <f>Мос!C13</f>
        <v>60</v>
      </c>
      <c r="AE19" s="305">
        <f>Мос!D13</f>
        <v>58.41</v>
      </c>
      <c r="AF19" s="298">
        <f t="shared" si="25"/>
        <v>97.35</v>
      </c>
      <c r="AG19" s="305">
        <f>Мос!C15</f>
        <v>999</v>
      </c>
      <c r="AH19" s="297">
        <f>Мос!D15</f>
        <v>581.25049000000001</v>
      </c>
      <c r="AI19" s="298">
        <f t="shared" si="26"/>
        <v>58.183232232232228</v>
      </c>
      <c r="AJ19" s="305">
        <f>Мос!C16</f>
        <v>1890.09258</v>
      </c>
      <c r="AK19" s="305">
        <f>Мос!D16</f>
        <v>1943.6411900000001</v>
      </c>
      <c r="AL19" s="298">
        <f t="shared" si="6"/>
        <v>102.83312101040045</v>
      </c>
      <c r="AM19" s="298">
        <f>Мос!C18</f>
        <v>8</v>
      </c>
      <c r="AN19" s="298">
        <f>Мос!D18</f>
        <v>3.7</v>
      </c>
      <c r="AO19" s="298">
        <f t="shared" si="27"/>
        <v>46.25</v>
      </c>
      <c r="AP19" s="298"/>
      <c r="AQ19" s="298"/>
      <c r="AR19" s="298" t="e">
        <f t="shared" si="7"/>
        <v>#DIV/0!</v>
      </c>
      <c r="AS19" s="305">
        <f>Мос!C27</f>
        <v>0</v>
      </c>
      <c r="AT19" s="305">
        <v>0</v>
      </c>
      <c r="AU19" s="298" t="e">
        <f t="shared" si="8"/>
        <v>#DIV/0!</v>
      </c>
      <c r="AV19" s="305">
        <v>0</v>
      </c>
      <c r="AW19" s="306">
        <f>Мос!D27</f>
        <v>27.3</v>
      </c>
      <c r="AX19" s="298" t="e">
        <f t="shared" si="28"/>
        <v>#DIV/0!</v>
      </c>
      <c r="AY19" s="305">
        <f>Мос!C26</f>
        <v>0</v>
      </c>
      <c r="AZ19" s="306">
        <f>Мос!D28</f>
        <v>0</v>
      </c>
      <c r="BA19" s="298" t="e">
        <f t="shared" si="29"/>
        <v>#DIV/0!</v>
      </c>
      <c r="BB19" s="305"/>
      <c r="BC19" s="305"/>
      <c r="BD19" s="298" t="e">
        <f t="shared" si="30"/>
        <v>#DIV/0!</v>
      </c>
      <c r="BE19" s="298">
        <f>Мос!C30</f>
        <v>0</v>
      </c>
      <c r="BF19" s="301">
        <f>Мос!D30</f>
        <v>0.39237</v>
      </c>
      <c r="BG19" s="298" t="e">
        <f t="shared" si="31"/>
        <v>#DIV/0!</v>
      </c>
      <c r="BH19" s="298"/>
      <c r="BI19" s="298"/>
      <c r="BJ19" s="298"/>
      <c r="BK19" s="298">
        <f>SUM(Мос!C31)</f>
        <v>1366.24</v>
      </c>
      <c r="BL19" s="298">
        <f>Мос!D31</f>
        <v>1366.24</v>
      </c>
      <c r="BM19" s="298">
        <f t="shared" si="32"/>
        <v>100</v>
      </c>
      <c r="BN19" s="298"/>
      <c r="BO19" s="298"/>
      <c r="BP19" s="298" t="e">
        <f t="shared" si="33"/>
        <v>#DIV/0!</v>
      </c>
      <c r="BQ19" s="298"/>
      <c r="BR19" s="298"/>
      <c r="BS19" s="298"/>
      <c r="BT19" s="298">
        <f>Мос!C34</f>
        <v>0</v>
      </c>
      <c r="BU19" s="298">
        <f>Мос!D35</f>
        <v>10.480639999999999</v>
      </c>
      <c r="BV19" s="291" t="e">
        <f t="shared" si="34"/>
        <v>#DIV/0!</v>
      </c>
      <c r="BW19" s="298">
        <f>Мос!C36</f>
        <v>900</v>
      </c>
      <c r="BX19" s="298">
        <f>Мос!D36</f>
        <v>957.61023</v>
      </c>
      <c r="BY19" s="298">
        <f t="shared" si="35"/>
        <v>106.40113666666666</v>
      </c>
      <c r="BZ19" s="298"/>
      <c r="CA19" s="298"/>
      <c r="CB19" s="307" t="e">
        <f t="shared" si="36"/>
        <v>#DIV/0!</v>
      </c>
      <c r="CC19" s="307"/>
      <c r="CD19" s="307"/>
      <c r="CE19" s="307" t="e">
        <f t="shared" si="37"/>
        <v>#DIV/0!</v>
      </c>
      <c r="CF19" s="305">
        <f t="shared" si="38"/>
        <v>14862.764200000001</v>
      </c>
      <c r="CG19" s="305">
        <f t="shared" si="39"/>
        <v>14746.343390000002</v>
      </c>
      <c r="CH19" s="298">
        <f t="shared" si="58"/>
        <v>99.216694765298115</v>
      </c>
      <c r="CI19" s="298">
        <f>SUM(Мос!C41)</f>
        <v>1479.2</v>
      </c>
      <c r="CJ19" s="298">
        <f>SUM(Мос!D41)</f>
        <v>1479.2</v>
      </c>
      <c r="CK19" s="298">
        <f>CJ19/CI19*100</f>
        <v>100</v>
      </c>
      <c r="CL19" s="298">
        <f>Мос!C42</f>
        <v>0</v>
      </c>
      <c r="CM19" s="390">
        <f>Мос!D42</f>
        <v>0</v>
      </c>
      <c r="CN19" s="298" t="e">
        <f t="shared" si="41"/>
        <v>#DIV/0!</v>
      </c>
      <c r="CO19" s="298">
        <f>Мос!C43</f>
        <v>9585.9362700000001</v>
      </c>
      <c r="CP19" s="298">
        <f>Мос!D43</f>
        <v>9480.7693099999997</v>
      </c>
      <c r="CQ19" s="298">
        <f t="shared" si="9"/>
        <v>98.902903617989523</v>
      </c>
      <c r="CR19" s="298">
        <f>Мос!C45</f>
        <v>100.99429000000001</v>
      </c>
      <c r="CS19" s="298">
        <f>Мос!D45</f>
        <v>100.99429000000001</v>
      </c>
      <c r="CT19" s="298">
        <f t="shared" si="10"/>
        <v>100</v>
      </c>
      <c r="CU19" s="298">
        <f>Мос!C46</f>
        <v>3696.63364</v>
      </c>
      <c r="CV19" s="298">
        <f>Мос!D46</f>
        <v>3685.37979</v>
      </c>
      <c r="CW19" s="291">
        <f t="shared" si="42"/>
        <v>99.695564908617769</v>
      </c>
      <c r="CX19" s="309">
        <f>Мос!C51</f>
        <v>0</v>
      </c>
      <c r="CY19" s="298">
        <f>Мос!D51</f>
        <v>0</v>
      </c>
      <c r="CZ19" s="298" t="e">
        <f t="shared" si="11"/>
        <v>#DIV/0!</v>
      </c>
      <c r="DA19" s="298"/>
      <c r="DB19" s="298"/>
      <c r="DC19" s="298"/>
      <c r="DD19" s="305"/>
      <c r="DE19" s="305"/>
      <c r="DF19" s="298" t="e">
        <f t="shared" si="43"/>
        <v>#DIV/0!</v>
      </c>
      <c r="DG19" s="298"/>
      <c r="DH19" s="298"/>
      <c r="DI19" s="298"/>
      <c r="DJ19" s="298"/>
      <c r="DK19" s="298"/>
      <c r="DL19" s="298"/>
      <c r="DM19" s="300">
        <f t="shared" si="44"/>
        <v>23503.717489999999</v>
      </c>
      <c r="DN19" s="300">
        <f t="shared" si="44"/>
        <v>22321.863880000001</v>
      </c>
      <c r="DO19" s="298">
        <f t="shared" si="45"/>
        <v>94.971631145146134</v>
      </c>
      <c r="DP19" s="305">
        <f t="shared" si="46"/>
        <v>2831.9647500000001</v>
      </c>
      <c r="DQ19" s="305">
        <f t="shared" si="46"/>
        <v>2787.7168799999999</v>
      </c>
      <c r="DR19" s="298">
        <f t="shared" si="47"/>
        <v>98.437555764068037</v>
      </c>
      <c r="DS19" s="298">
        <f>Мос!C59</f>
        <v>2660.6980800000001</v>
      </c>
      <c r="DT19" s="298">
        <f>Мос!D59</f>
        <v>2617.45021</v>
      </c>
      <c r="DU19" s="298">
        <f t="shared" si="48"/>
        <v>98.374566797898382</v>
      </c>
      <c r="DV19" s="298">
        <f>Мос!C62</f>
        <v>0</v>
      </c>
      <c r="DW19" s="298">
        <f>Мос!D62</f>
        <v>0</v>
      </c>
      <c r="DX19" s="298" t="e">
        <f t="shared" si="49"/>
        <v>#DIV/0!</v>
      </c>
      <c r="DY19" s="298">
        <f>Мос!C63</f>
        <v>1</v>
      </c>
      <c r="DZ19" s="298">
        <f>Мос!D63</f>
        <v>0</v>
      </c>
      <c r="EA19" s="298">
        <f t="shared" si="50"/>
        <v>0</v>
      </c>
      <c r="EB19" s="298">
        <f>Мос!C64</f>
        <v>170.26667</v>
      </c>
      <c r="EC19" s="298">
        <f>Мос!D64</f>
        <v>170.26667</v>
      </c>
      <c r="ED19" s="298">
        <f t="shared" si="51"/>
        <v>100</v>
      </c>
      <c r="EE19" s="298">
        <f>Мос!C66</f>
        <v>100.99429000000001</v>
      </c>
      <c r="EF19" s="298">
        <f>Мос!D66</f>
        <v>100.99429000000001</v>
      </c>
      <c r="EG19" s="298">
        <f t="shared" si="52"/>
        <v>100</v>
      </c>
      <c r="EH19" s="298">
        <f>Мос!C67</f>
        <v>10.5</v>
      </c>
      <c r="EI19" s="298">
        <f>Мос!D67</f>
        <v>8</v>
      </c>
      <c r="EJ19" s="298">
        <f t="shared" si="53"/>
        <v>76.19047619047619</v>
      </c>
      <c r="EK19" s="305">
        <f>Мос!C73</f>
        <v>4577.6575700000003</v>
      </c>
      <c r="EL19" s="305">
        <f>Мос!D73</f>
        <v>4574.0727299999999</v>
      </c>
      <c r="EM19" s="298">
        <f t="shared" si="54"/>
        <v>99.92168833196493</v>
      </c>
      <c r="EN19" s="305">
        <f>Мос!C78</f>
        <v>14680.54888</v>
      </c>
      <c r="EO19" s="305">
        <f>Мос!D78</f>
        <v>14467.794980000001</v>
      </c>
      <c r="EP19" s="298">
        <f t="shared" si="55"/>
        <v>98.550776937980544</v>
      </c>
      <c r="EQ19" s="305">
        <f>Мос!C83</f>
        <v>1263.0519999999999</v>
      </c>
      <c r="ER19" s="310">
        <f>Мос!D83</f>
        <v>344.28500000000003</v>
      </c>
      <c r="ES19" s="298">
        <f t="shared" si="12"/>
        <v>27.258180977505287</v>
      </c>
      <c r="ET19" s="298">
        <f>Мос!C88</f>
        <v>4</v>
      </c>
      <c r="EU19" s="298">
        <f>Мос!D88</f>
        <v>4</v>
      </c>
      <c r="EV19" s="298">
        <f t="shared" si="13"/>
        <v>100</v>
      </c>
      <c r="EW19" s="311">
        <f>Мос!C93</f>
        <v>35</v>
      </c>
      <c r="EX19" s="311">
        <f>Мос!D93</f>
        <v>35</v>
      </c>
      <c r="EY19" s="298">
        <f t="shared" si="56"/>
        <v>100</v>
      </c>
      <c r="EZ19" s="298">
        <f>Мос!C99</f>
        <v>0</v>
      </c>
      <c r="FA19" s="298">
        <f>Мос!D99</f>
        <v>0</v>
      </c>
      <c r="FB19" s="298" t="e">
        <f t="shared" si="57"/>
        <v>#DIV/0!</v>
      </c>
      <c r="FC19" s="420">
        <f t="shared" si="14"/>
        <v>-753.31070999999793</v>
      </c>
      <c r="FD19" s="421">
        <f t="shared" si="15"/>
        <v>20.698469999999361</v>
      </c>
      <c r="FE19" s="298">
        <f t="shared" si="59"/>
        <v>-2.7476670283898419</v>
      </c>
      <c r="FF19" s="248"/>
      <c r="FG19" s="249"/>
      <c r="FI19" s="249"/>
    </row>
    <row r="20" spans="1:176" s="157" customFormat="1" ht="24.75" customHeight="1">
      <c r="A20" s="331">
        <v>7</v>
      </c>
      <c r="B20" s="333" t="s">
        <v>289</v>
      </c>
      <c r="C20" s="289">
        <f t="shared" si="16"/>
        <v>14425.71789</v>
      </c>
      <c r="D20" s="290">
        <f t="shared" si="0"/>
        <v>15213.79538</v>
      </c>
      <c r="E20" s="298">
        <f t="shared" si="1"/>
        <v>105.46300361624499</v>
      </c>
      <c r="F20" s="292">
        <f t="shared" si="17"/>
        <v>3258.4828500000003</v>
      </c>
      <c r="G20" s="292">
        <f t="shared" si="3"/>
        <v>4301.8335399999996</v>
      </c>
      <c r="H20" s="298">
        <f t="shared" si="18"/>
        <v>132.01952374860585</v>
      </c>
      <c r="I20" s="291">
        <f t="shared" si="19"/>
        <v>2301.8199999999997</v>
      </c>
      <c r="J20" s="298"/>
      <c r="K20" s="298"/>
      <c r="L20" s="313">
        <f>Ори!C6</f>
        <v>273</v>
      </c>
      <c r="M20" s="383">
        <f>Ори!D6</f>
        <v>323.16827000000001</v>
      </c>
      <c r="N20" s="298">
        <f t="shared" si="20"/>
        <v>118.37665567765568</v>
      </c>
      <c r="O20" s="291">
        <f t="shared" si="4"/>
        <v>550.81999999999994</v>
      </c>
      <c r="P20" s="291">
        <f t="shared" si="5"/>
        <v>651.2116299999999</v>
      </c>
      <c r="Q20" s="298"/>
      <c r="R20" s="298">
        <f>Ори!C8</f>
        <v>205.45599999999999</v>
      </c>
      <c r="S20" s="298">
        <f>Ори!D8</f>
        <v>326.45697999999999</v>
      </c>
      <c r="T20" s="291">
        <f t="shared" si="21"/>
        <v>158.89386535316567</v>
      </c>
      <c r="U20" s="291">
        <f>Ори!C9</f>
        <v>2.2029999999999998</v>
      </c>
      <c r="V20" s="291">
        <f>Ори!D9</f>
        <v>1.7633799999999999</v>
      </c>
      <c r="W20" s="291">
        <f t="shared" si="22"/>
        <v>80.044484793463468</v>
      </c>
      <c r="X20" s="291">
        <f>Ори!C10</f>
        <v>343.161</v>
      </c>
      <c r="Y20" s="291">
        <f>Ори!D10</f>
        <v>360.44537000000003</v>
      </c>
      <c r="Z20" s="291">
        <f t="shared" si="23"/>
        <v>105.03681070984175</v>
      </c>
      <c r="AA20" s="291">
        <f>Ори!C11</f>
        <v>0</v>
      </c>
      <c r="AB20" s="295">
        <f>Ори!D11</f>
        <v>-37.454099999999997</v>
      </c>
      <c r="AC20" s="291" t="e">
        <f t="shared" si="24"/>
        <v>#DIV/0!</v>
      </c>
      <c r="AD20" s="305">
        <f>Ори!C13</f>
        <v>10</v>
      </c>
      <c r="AE20" s="305">
        <f>Ори!D13</f>
        <v>3.70086</v>
      </c>
      <c r="AF20" s="298">
        <f t="shared" si="25"/>
        <v>37.008600000000001</v>
      </c>
      <c r="AG20" s="305">
        <f>Ори!C15</f>
        <v>360</v>
      </c>
      <c r="AH20" s="297">
        <f>Ори!D15</f>
        <v>371.22931</v>
      </c>
      <c r="AI20" s="298">
        <f t="shared" si="26"/>
        <v>103.11925277777777</v>
      </c>
      <c r="AJ20" s="305">
        <f>Ори!C16</f>
        <v>1100</v>
      </c>
      <c r="AK20" s="305">
        <f>Ори!D16</f>
        <v>1216.38869</v>
      </c>
      <c r="AL20" s="298">
        <f t="shared" si="6"/>
        <v>110.58079000000001</v>
      </c>
      <c r="AM20" s="298">
        <f>Ори!C18</f>
        <v>8</v>
      </c>
      <c r="AN20" s="298">
        <f>Ори!D18</f>
        <v>4.84</v>
      </c>
      <c r="AO20" s="298">
        <f t="shared" si="27"/>
        <v>60.5</v>
      </c>
      <c r="AP20" s="298"/>
      <c r="AQ20" s="298"/>
      <c r="AR20" s="298" t="e">
        <f t="shared" si="7"/>
        <v>#DIV/0!</v>
      </c>
      <c r="AS20" s="305">
        <v>0</v>
      </c>
      <c r="AT20" s="305">
        <v>0</v>
      </c>
      <c r="AU20" s="298" t="e">
        <f t="shared" si="8"/>
        <v>#DIV/0!</v>
      </c>
      <c r="AV20" s="305">
        <f>Ори!C27</f>
        <v>100</v>
      </c>
      <c r="AW20" s="306">
        <f>Ори!D27</f>
        <v>149.25879</v>
      </c>
      <c r="AX20" s="298">
        <f t="shared" si="28"/>
        <v>149.25879</v>
      </c>
      <c r="AY20" s="300">
        <f>Ори!C28</f>
        <v>30</v>
      </c>
      <c r="AZ20" s="306">
        <f>Ори!D28</f>
        <v>54.000749999999996</v>
      </c>
      <c r="BA20" s="298">
        <f t="shared" si="29"/>
        <v>180.0025</v>
      </c>
      <c r="BB20" s="305"/>
      <c r="BC20" s="305"/>
      <c r="BD20" s="298" t="e">
        <f t="shared" si="30"/>
        <v>#DIV/0!</v>
      </c>
      <c r="BE20" s="298">
        <f>Ори!C31</f>
        <v>50</v>
      </c>
      <c r="BF20" s="301">
        <f>Ори!D31</f>
        <v>63.020650000000003</v>
      </c>
      <c r="BG20" s="298">
        <f t="shared" si="31"/>
        <v>126.04130000000001</v>
      </c>
      <c r="BH20" s="298"/>
      <c r="BI20" s="298"/>
      <c r="BJ20" s="298"/>
      <c r="BK20" s="298">
        <f>Ори!C34</f>
        <v>0</v>
      </c>
      <c r="BL20" s="298">
        <f>SUM(Ори!D32)</f>
        <v>97.840500000000006</v>
      </c>
      <c r="BM20" s="298" t="e">
        <f t="shared" si="32"/>
        <v>#DIV/0!</v>
      </c>
      <c r="BN20" s="298"/>
      <c r="BO20" s="298"/>
      <c r="BP20" s="298" t="e">
        <f t="shared" si="33"/>
        <v>#DIV/0!</v>
      </c>
      <c r="BQ20" s="298"/>
      <c r="BR20" s="298"/>
      <c r="BS20" s="298"/>
      <c r="BT20" s="298">
        <f>Ори!C36</f>
        <v>0</v>
      </c>
      <c r="BU20" s="298">
        <f>Ори!D35</f>
        <v>218.01411999999999</v>
      </c>
      <c r="BV20" s="291" t="e">
        <f t="shared" si="34"/>
        <v>#DIV/0!</v>
      </c>
      <c r="BW20" s="298">
        <f>Ори!C37</f>
        <v>776.66285000000005</v>
      </c>
      <c r="BX20" s="298">
        <f>Ори!D37</f>
        <v>1149.1599699999999</v>
      </c>
      <c r="BY20" s="298">
        <f t="shared" si="35"/>
        <v>147.9612382644541</v>
      </c>
      <c r="BZ20" s="298"/>
      <c r="CA20" s="298"/>
      <c r="CB20" s="307" t="e">
        <f t="shared" si="36"/>
        <v>#DIV/0!</v>
      </c>
      <c r="CC20" s="307"/>
      <c r="CD20" s="307"/>
      <c r="CE20" s="307" t="e">
        <f t="shared" si="37"/>
        <v>#DIV/0!</v>
      </c>
      <c r="CF20" s="296">
        <f t="shared" si="38"/>
        <v>11167.23504</v>
      </c>
      <c r="CG20" s="296">
        <f t="shared" si="39"/>
        <v>10911.96184</v>
      </c>
      <c r="CH20" s="298">
        <f t="shared" si="58"/>
        <v>97.714087694172875</v>
      </c>
      <c r="CI20" s="298">
        <f>Ори!C42</f>
        <v>3478.3</v>
      </c>
      <c r="CJ20" s="298">
        <f>Ори!D42</f>
        <v>3478.3</v>
      </c>
      <c r="CK20" s="298">
        <f t="shared" si="40"/>
        <v>100</v>
      </c>
      <c r="CL20" s="298">
        <f>Ори!C43</f>
        <v>0</v>
      </c>
      <c r="CM20" s="390">
        <f>Ори!D43</f>
        <v>0</v>
      </c>
      <c r="CN20" s="298" t="e">
        <f t="shared" si="41"/>
        <v>#DIV/0!</v>
      </c>
      <c r="CO20" s="298">
        <f>Ори!C44</f>
        <v>5605.0820800000001</v>
      </c>
      <c r="CP20" s="298">
        <f>Ори!D44</f>
        <v>5434.8999400000002</v>
      </c>
      <c r="CQ20" s="298">
        <f t="shared" si="9"/>
        <v>96.963788619487985</v>
      </c>
      <c r="CR20" s="298">
        <f>Ори!C46</f>
        <v>278.29858999999999</v>
      </c>
      <c r="CS20" s="298">
        <f>Ори!D46</f>
        <v>278.29858999999999</v>
      </c>
      <c r="CT20" s="298">
        <f t="shared" si="10"/>
        <v>100</v>
      </c>
      <c r="CU20" s="298">
        <f>Ори!C47</f>
        <v>1805.5543700000001</v>
      </c>
      <c r="CV20" s="298">
        <f>Ори!D47</f>
        <v>1720.4633100000001</v>
      </c>
      <c r="CW20" s="291">
        <f t="shared" si="42"/>
        <v>95.287261274774011</v>
      </c>
      <c r="CX20" s="309">
        <f>Ори!C48</f>
        <v>0</v>
      </c>
      <c r="CY20" s="298">
        <f>Ори!D48</f>
        <v>0</v>
      </c>
      <c r="CZ20" s="298" t="e">
        <f t="shared" si="11"/>
        <v>#DIV/0!</v>
      </c>
      <c r="DA20" s="298"/>
      <c r="DB20" s="298"/>
      <c r="DC20" s="298"/>
      <c r="DD20" s="305"/>
      <c r="DE20" s="305"/>
      <c r="DF20" s="298" t="e">
        <f t="shared" si="43"/>
        <v>#DIV/0!</v>
      </c>
      <c r="DG20" s="298"/>
      <c r="DH20" s="298"/>
      <c r="DI20" s="298"/>
      <c r="DJ20" s="298"/>
      <c r="DK20" s="298"/>
      <c r="DL20" s="298"/>
      <c r="DM20" s="300">
        <f t="shared" si="44"/>
        <v>14735.899149999999</v>
      </c>
      <c r="DN20" s="300">
        <f t="shared" si="44"/>
        <v>13577.253279999999</v>
      </c>
      <c r="DO20" s="298">
        <f t="shared" si="45"/>
        <v>92.137257060421717</v>
      </c>
      <c r="DP20" s="305">
        <f t="shared" si="46"/>
        <v>1880.068</v>
      </c>
      <c r="DQ20" s="305">
        <f t="shared" si="46"/>
        <v>1734.7407799999999</v>
      </c>
      <c r="DR20" s="298">
        <f t="shared" si="47"/>
        <v>92.270108315231141</v>
      </c>
      <c r="DS20" s="298">
        <f>Ори!C59</f>
        <v>1853.566</v>
      </c>
      <c r="DT20" s="298">
        <f>Ори!D59</f>
        <v>1718.2387799999999</v>
      </c>
      <c r="DU20" s="298">
        <f t="shared" si="48"/>
        <v>92.699088136057725</v>
      </c>
      <c r="DV20" s="298">
        <f>Ори!C62</f>
        <v>0</v>
      </c>
      <c r="DW20" s="298">
        <f>Ори!D62</f>
        <v>0</v>
      </c>
      <c r="DX20" s="298" t="e">
        <f t="shared" si="49"/>
        <v>#DIV/0!</v>
      </c>
      <c r="DY20" s="298">
        <f>Ори!C63</f>
        <v>10</v>
      </c>
      <c r="DZ20" s="298">
        <f>Ори!D63</f>
        <v>0</v>
      </c>
      <c r="EA20" s="298">
        <f t="shared" si="50"/>
        <v>0</v>
      </c>
      <c r="EB20" s="298">
        <f>Ори!C64</f>
        <v>16.501999999999999</v>
      </c>
      <c r="EC20" s="298">
        <f>Ори!D64</f>
        <v>16.501999999999999</v>
      </c>
      <c r="ED20" s="298">
        <f t="shared" si="51"/>
        <v>100</v>
      </c>
      <c r="EE20" s="298">
        <f>Ори!C66</f>
        <v>264.00599</v>
      </c>
      <c r="EF20" s="298">
        <f>Ори!D66</f>
        <v>264.00599</v>
      </c>
      <c r="EG20" s="298">
        <f t="shared" si="52"/>
        <v>100</v>
      </c>
      <c r="EH20" s="298">
        <f>Ори!C67</f>
        <v>18.5</v>
      </c>
      <c r="EI20" s="298">
        <f>Ори!D67</f>
        <v>11.561340000000001</v>
      </c>
      <c r="EJ20" s="298">
        <f t="shared" si="53"/>
        <v>62.493729729729743</v>
      </c>
      <c r="EK20" s="305">
        <f>Ори!C73</f>
        <v>7933.1311699999997</v>
      </c>
      <c r="EL20" s="305">
        <f>Ори!D73</f>
        <v>7505.4548999999997</v>
      </c>
      <c r="EM20" s="298">
        <f t="shared" si="54"/>
        <v>94.608985269053605</v>
      </c>
      <c r="EN20" s="305">
        <f>Ори!C78</f>
        <v>2777.0939900000003</v>
      </c>
      <c r="EO20" s="305">
        <f>Ори!D78</f>
        <v>2203.6188700000002</v>
      </c>
      <c r="EP20" s="298">
        <f t="shared" si="55"/>
        <v>79.349812355468757</v>
      </c>
      <c r="EQ20" s="305">
        <f>Ори!C83</f>
        <v>1819.1</v>
      </c>
      <c r="ER20" s="310">
        <f>Ори!D83</f>
        <v>1813.8714</v>
      </c>
      <c r="ES20" s="298">
        <f t="shared" si="12"/>
        <v>99.712572151063711</v>
      </c>
      <c r="ET20" s="298">
        <f>Ори!C85</f>
        <v>0</v>
      </c>
      <c r="EU20" s="298">
        <f>Ори!D85</f>
        <v>0</v>
      </c>
      <c r="EV20" s="298" t="e">
        <f t="shared" si="13"/>
        <v>#DIV/0!</v>
      </c>
      <c r="EW20" s="311">
        <f>Ори!C90</f>
        <v>44</v>
      </c>
      <c r="EX20" s="311">
        <f>Ори!D90</f>
        <v>44</v>
      </c>
      <c r="EY20" s="298">
        <f t="shared" si="56"/>
        <v>100</v>
      </c>
      <c r="EZ20" s="298">
        <f>Ори!C96</f>
        <v>0</v>
      </c>
      <c r="FA20" s="298">
        <f>Ори!D96</f>
        <v>0</v>
      </c>
      <c r="FB20" s="291" t="e">
        <f t="shared" si="57"/>
        <v>#DIV/0!</v>
      </c>
      <c r="FC20" s="419">
        <f t="shared" si="14"/>
        <v>-310.18125999999938</v>
      </c>
      <c r="FD20" s="419">
        <f t="shared" si="15"/>
        <v>1636.5421000000006</v>
      </c>
      <c r="FE20" s="291">
        <f t="shared" si="59"/>
        <v>-527.60830876759087</v>
      </c>
      <c r="FF20" s="159"/>
      <c r="FG20" s="160"/>
      <c r="FI20" s="160"/>
      <c r="FL20" s="162"/>
      <c r="FM20" s="162"/>
      <c r="FN20" s="162"/>
      <c r="FO20" s="162"/>
      <c r="FP20" s="162"/>
      <c r="FQ20" s="162"/>
      <c r="FR20" s="162"/>
      <c r="FS20" s="162"/>
      <c r="FT20" s="162"/>
    </row>
    <row r="21" spans="1:176" s="157" customFormat="1" ht="24.75" customHeight="1">
      <c r="A21" s="331">
        <v>8</v>
      </c>
      <c r="B21" s="333" t="s">
        <v>290</v>
      </c>
      <c r="C21" s="289">
        <f t="shared" si="16"/>
        <v>19228.123610000002</v>
      </c>
      <c r="D21" s="290">
        <f t="shared" si="0"/>
        <v>19214.441229999997</v>
      </c>
      <c r="E21" s="298">
        <f t="shared" si="1"/>
        <v>99.928841834608917</v>
      </c>
      <c r="F21" s="292">
        <f t="shared" si="17"/>
        <v>2608.9771700000001</v>
      </c>
      <c r="G21" s="292">
        <f t="shared" si="3"/>
        <v>2622.1947899999996</v>
      </c>
      <c r="H21" s="298">
        <f t="shared" si="18"/>
        <v>100.50662076126942</v>
      </c>
      <c r="I21" s="291">
        <f t="shared" si="19"/>
        <v>1933.92697</v>
      </c>
      <c r="J21" s="298"/>
      <c r="K21" s="298"/>
      <c r="L21" s="305">
        <f>Сят!C6</f>
        <v>162</v>
      </c>
      <c r="M21" s="384">
        <f>Сят!D6</f>
        <v>190.92481000000001</v>
      </c>
      <c r="N21" s="298">
        <f t="shared" si="20"/>
        <v>117.85482098765432</v>
      </c>
      <c r="O21" s="291">
        <f t="shared" si="4"/>
        <v>779.92696999999998</v>
      </c>
      <c r="P21" s="291">
        <f t="shared" si="5"/>
        <v>808.97937999999999</v>
      </c>
      <c r="Q21" s="298"/>
      <c r="R21" s="298">
        <f>Сят!C8</f>
        <v>350.88997000000001</v>
      </c>
      <c r="S21" s="298">
        <f>Сят!D8</f>
        <v>405.54705999999999</v>
      </c>
      <c r="T21" s="291">
        <f t="shared" si="21"/>
        <v>115.57670343213286</v>
      </c>
      <c r="U21" s="291">
        <f>Сят!C9</f>
        <v>2.7370000000000001</v>
      </c>
      <c r="V21" s="291">
        <f>Сят!D9</f>
        <v>2.1905800000000002</v>
      </c>
      <c r="W21" s="291">
        <f t="shared" si="22"/>
        <v>80.03580562659846</v>
      </c>
      <c r="X21" s="291">
        <f>Сят!C10</f>
        <v>426.3</v>
      </c>
      <c r="Y21" s="291">
        <f>Сят!D10</f>
        <v>447.76974999999999</v>
      </c>
      <c r="Z21" s="291">
        <f t="shared" si="23"/>
        <v>105.03630072718741</v>
      </c>
      <c r="AA21" s="291">
        <f>Сят!C11</f>
        <v>0</v>
      </c>
      <c r="AB21" s="295">
        <f>Сят!D11</f>
        <v>-46.528010000000002</v>
      </c>
      <c r="AC21" s="291" t="e">
        <f t="shared" si="24"/>
        <v>#DIV/0!</v>
      </c>
      <c r="AD21" s="305">
        <f>Сят!C13</f>
        <v>30</v>
      </c>
      <c r="AE21" s="305">
        <f>Сят!D13</f>
        <v>2.0487000000000002</v>
      </c>
      <c r="AF21" s="298">
        <f t="shared" si="25"/>
        <v>6.8290000000000006</v>
      </c>
      <c r="AG21" s="305">
        <f>Сят!C15</f>
        <v>198</v>
      </c>
      <c r="AH21" s="297">
        <f>Сят!D15</f>
        <v>199.17413999999999</v>
      </c>
      <c r="AI21" s="298">
        <f t="shared" si="26"/>
        <v>100.593</v>
      </c>
      <c r="AJ21" s="305">
        <f>Сят!C16</f>
        <v>760</v>
      </c>
      <c r="AK21" s="305">
        <f>Сят!D16</f>
        <v>715.00540000000001</v>
      </c>
      <c r="AL21" s="298">
        <f t="shared" si="6"/>
        <v>94.07965789473684</v>
      </c>
      <c r="AM21" s="298">
        <f>Сят!C18</f>
        <v>4</v>
      </c>
      <c r="AN21" s="298">
        <f>Сят!D18</f>
        <v>7.3</v>
      </c>
      <c r="AO21" s="298">
        <f t="shared" si="27"/>
        <v>182.5</v>
      </c>
      <c r="AP21" s="298">
        <f>Сят!C22</f>
        <v>0</v>
      </c>
      <c r="AQ21" s="298">
        <f>Сят!D20</f>
        <v>0</v>
      </c>
      <c r="AR21" s="298" t="e">
        <f t="shared" si="7"/>
        <v>#DIV/0!</v>
      </c>
      <c r="AS21" s="305">
        <v>0</v>
      </c>
      <c r="AT21" s="305">
        <v>0</v>
      </c>
      <c r="AU21" s="298" t="e">
        <f t="shared" si="8"/>
        <v>#DIV/0!</v>
      </c>
      <c r="AV21" s="305">
        <f>Сят!C27</f>
        <v>207.87064000000001</v>
      </c>
      <c r="AW21" s="306">
        <f>Сят!D27</f>
        <v>204.54</v>
      </c>
      <c r="AX21" s="298">
        <f t="shared" si="28"/>
        <v>98.397734283206134</v>
      </c>
      <c r="AY21" s="300">
        <f>Сят!C28</f>
        <v>6</v>
      </c>
      <c r="AZ21" s="306">
        <f>Сят!D28</f>
        <v>6.7737600000000002</v>
      </c>
      <c r="BA21" s="298">
        <f t="shared" si="29"/>
        <v>112.896</v>
      </c>
      <c r="BB21" s="305"/>
      <c r="BC21" s="305"/>
      <c r="BD21" s="298" t="e">
        <f t="shared" si="30"/>
        <v>#DIV/0!</v>
      </c>
      <c r="BE21" s="298">
        <f>Сят!C30</f>
        <v>10</v>
      </c>
      <c r="BF21" s="301">
        <f>Сят!D30</f>
        <v>7.5</v>
      </c>
      <c r="BG21" s="298">
        <f t="shared" si="31"/>
        <v>75</v>
      </c>
      <c r="BH21" s="298"/>
      <c r="BI21" s="298"/>
      <c r="BJ21" s="298"/>
      <c r="BK21" s="298">
        <f>Сят!C31</f>
        <v>13.4</v>
      </c>
      <c r="BL21" s="298">
        <f>SUM(Сят!D31)</f>
        <v>64.994699999999995</v>
      </c>
      <c r="BM21" s="298">
        <f t="shared" si="32"/>
        <v>485.03507462686565</v>
      </c>
      <c r="BN21" s="298"/>
      <c r="BO21" s="298"/>
      <c r="BP21" s="298" t="e">
        <f t="shared" si="33"/>
        <v>#DIV/0!</v>
      </c>
      <c r="BQ21" s="298"/>
      <c r="BR21" s="298"/>
      <c r="BS21" s="298"/>
      <c r="BT21" s="298">
        <f>Сят!C34</f>
        <v>0</v>
      </c>
      <c r="BU21" s="298">
        <f>Сят!D34</f>
        <v>0</v>
      </c>
      <c r="BV21" s="291" t="e">
        <f t="shared" si="34"/>
        <v>#DIV/0!</v>
      </c>
      <c r="BW21" s="298">
        <f>Сят!C36</f>
        <v>437.77956</v>
      </c>
      <c r="BX21" s="298">
        <f>Сят!D36</f>
        <v>414.95389999999998</v>
      </c>
      <c r="BY21" s="298">
        <f t="shared" si="35"/>
        <v>94.786037977652498</v>
      </c>
      <c r="BZ21" s="298"/>
      <c r="CA21" s="298"/>
      <c r="CB21" s="307" t="e">
        <f t="shared" si="36"/>
        <v>#DIV/0!</v>
      </c>
      <c r="CC21" s="307"/>
      <c r="CD21" s="307"/>
      <c r="CE21" s="307" t="e">
        <f t="shared" si="37"/>
        <v>#DIV/0!</v>
      </c>
      <c r="CF21" s="296">
        <f t="shared" si="38"/>
        <v>16619.14644</v>
      </c>
      <c r="CG21" s="296">
        <f t="shared" si="39"/>
        <v>16592.246439999999</v>
      </c>
      <c r="CH21" s="298">
        <f t="shared" si="58"/>
        <v>99.838138498284991</v>
      </c>
      <c r="CI21" s="298">
        <f>Сят!C41</f>
        <v>4849.2</v>
      </c>
      <c r="CJ21" s="298">
        <f>Сят!D41</f>
        <v>4849.2</v>
      </c>
      <c r="CK21" s="298">
        <f t="shared" si="40"/>
        <v>100</v>
      </c>
      <c r="CL21" s="298">
        <f>Сят!C42</f>
        <v>0</v>
      </c>
      <c r="CM21" s="390">
        <f>Сят!D42</f>
        <v>0</v>
      </c>
      <c r="CN21" s="298" t="e">
        <f t="shared" si="41"/>
        <v>#DIV/0!</v>
      </c>
      <c r="CO21" s="298">
        <f>Сят!C43</f>
        <v>10736.637360000001</v>
      </c>
      <c r="CP21" s="298">
        <f>Сят!D43</f>
        <v>10709.737359999999</v>
      </c>
      <c r="CQ21" s="298">
        <f t="shared" si="9"/>
        <v>99.749456006587138</v>
      </c>
      <c r="CR21" s="298">
        <f>Сят!C44</f>
        <v>266.97908999999999</v>
      </c>
      <c r="CS21" s="298">
        <f>Сят!D44</f>
        <v>266.97908999999999</v>
      </c>
      <c r="CT21" s="298">
        <f t="shared" si="10"/>
        <v>100</v>
      </c>
      <c r="CU21" s="298">
        <f>Сят!C48</f>
        <v>766.32998999999995</v>
      </c>
      <c r="CV21" s="298">
        <f>Сят!D48</f>
        <v>766.32998999999995</v>
      </c>
      <c r="CW21" s="291">
        <f t="shared" si="42"/>
        <v>100</v>
      </c>
      <c r="CX21" s="309">
        <f>Сят!C49</f>
        <v>0</v>
      </c>
      <c r="CY21" s="298">
        <f>Сят!D49</f>
        <v>0</v>
      </c>
      <c r="CZ21" s="298" t="e">
        <f t="shared" si="11"/>
        <v>#DIV/0!</v>
      </c>
      <c r="DA21" s="298"/>
      <c r="DB21" s="298">
        <f>Сят!D50</f>
        <v>0</v>
      </c>
      <c r="DC21" s="298"/>
      <c r="DD21" s="305"/>
      <c r="DE21" s="305"/>
      <c r="DF21" s="298" t="e">
        <f t="shared" si="43"/>
        <v>#DIV/0!</v>
      </c>
      <c r="DG21" s="298"/>
      <c r="DH21" s="298"/>
      <c r="DI21" s="298"/>
      <c r="DJ21" s="298"/>
      <c r="DK21" s="298"/>
      <c r="DL21" s="298"/>
      <c r="DM21" s="300">
        <f t="shared" si="44"/>
        <v>19887.452969999998</v>
      </c>
      <c r="DN21" s="300">
        <f t="shared" si="44"/>
        <v>19383.764020000002</v>
      </c>
      <c r="DO21" s="298">
        <f t="shared" si="45"/>
        <v>97.467302873023485</v>
      </c>
      <c r="DP21" s="305">
        <f t="shared" si="46"/>
        <v>1924.64084</v>
      </c>
      <c r="DQ21" s="305">
        <f>Сят!D56</f>
        <v>1770.5265400000001</v>
      </c>
      <c r="DR21" s="298">
        <f t="shared" si="47"/>
        <v>91.992568338100938</v>
      </c>
      <c r="DS21" s="298">
        <f>Сят!C58</f>
        <v>1830.51</v>
      </c>
      <c r="DT21" s="298">
        <f>Сят!D58</f>
        <v>1756.3957</v>
      </c>
      <c r="DU21" s="298">
        <f t="shared" si="48"/>
        <v>95.951166614768567</v>
      </c>
      <c r="DV21" s="298">
        <f>Сят!C61</f>
        <v>0</v>
      </c>
      <c r="DW21" s="298">
        <f>Сят!D61</f>
        <v>0</v>
      </c>
      <c r="DX21" s="298" t="e">
        <f t="shared" si="49"/>
        <v>#DIV/0!</v>
      </c>
      <c r="DY21" s="298">
        <f>Сят!C62</f>
        <v>10</v>
      </c>
      <c r="DZ21" s="298">
        <f>Сят!D62</f>
        <v>0</v>
      </c>
      <c r="EA21" s="298">
        <f t="shared" si="50"/>
        <v>0</v>
      </c>
      <c r="EB21" s="298">
        <f>Сят!C63</f>
        <v>84.130840000000006</v>
      </c>
      <c r="EC21" s="298">
        <f>Сят!D63</f>
        <v>14.130839999999999</v>
      </c>
      <c r="ED21" s="298">
        <f t="shared" si="51"/>
        <v>16.796266386975333</v>
      </c>
      <c r="EE21" s="298">
        <f>Сят!C65</f>
        <v>266.97908999999999</v>
      </c>
      <c r="EF21" s="298">
        <f>Сят!D65</f>
        <v>266.97908999999999</v>
      </c>
      <c r="EG21" s="298">
        <f t="shared" si="52"/>
        <v>100</v>
      </c>
      <c r="EH21" s="298">
        <f>Сят!C66</f>
        <v>12.5</v>
      </c>
      <c r="EI21" s="298">
        <f>Сят!D66</f>
        <v>11.87134</v>
      </c>
      <c r="EJ21" s="298">
        <f t="shared" si="53"/>
        <v>94.97072</v>
      </c>
      <c r="EK21" s="305">
        <f>Сят!C72</f>
        <v>6575.8638799999999</v>
      </c>
      <c r="EL21" s="305">
        <f>Сят!D72</f>
        <v>6540.8638700000001</v>
      </c>
      <c r="EM21" s="298">
        <f t="shared" si="54"/>
        <v>99.46775038780153</v>
      </c>
      <c r="EN21" s="305">
        <f>Сят!C77</f>
        <v>1271.33916</v>
      </c>
      <c r="EO21" s="305">
        <f>Сят!D77</f>
        <v>1020.83318</v>
      </c>
      <c r="EP21" s="298">
        <f t="shared" si="55"/>
        <v>80.295896808527473</v>
      </c>
      <c r="EQ21" s="305">
        <f>Сят!C81</f>
        <v>9821.1299999999992</v>
      </c>
      <c r="ER21" s="310">
        <f>Сят!D81</f>
        <v>9760.19</v>
      </c>
      <c r="ES21" s="298">
        <f t="shared" si="12"/>
        <v>99.379501136834563</v>
      </c>
      <c r="ET21" s="298">
        <f>Сят!C83</f>
        <v>0</v>
      </c>
      <c r="EU21" s="298">
        <f>Сят!D83</f>
        <v>0</v>
      </c>
      <c r="EV21" s="298" t="e">
        <f t="shared" si="13"/>
        <v>#DIV/0!</v>
      </c>
      <c r="EW21" s="311">
        <f>Сят!C88</f>
        <v>15</v>
      </c>
      <c r="EX21" s="311">
        <f>Сят!D88</f>
        <v>12.5</v>
      </c>
      <c r="EY21" s="298">
        <f t="shared" si="56"/>
        <v>83.333333333333343</v>
      </c>
      <c r="EZ21" s="298">
        <f>Сят!C94</f>
        <v>0</v>
      </c>
      <c r="FA21" s="298">
        <f>Сят!D94</f>
        <v>0</v>
      </c>
      <c r="FB21" s="291" t="e">
        <f t="shared" si="57"/>
        <v>#DIV/0!</v>
      </c>
      <c r="FC21" s="419">
        <f t="shared" si="14"/>
        <v>-659.32935999999609</v>
      </c>
      <c r="FD21" s="419">
        <f t="shared" si="15"/>
        <v>-169.32279000000563</v>
      </c>
      <c r="FE21" s="291">
        <f t="shared" si="59"/>
        <v>25.681063254942359</v>
      </c>
      <c r="FF21" s="159"/>
      <c r="FG21" s="160"/>
      <c r="FH21" s="162"/>
      <c r="FI21" s="160"/>
      <c r="FJ21" s="162"/>
      <c r="FK21" s="162"/>
      <c r="FL21" s="162"/>
      <c r="FM21" s="162"/>
      <c r="FN21" s="162"/>
      <c r="FO21" s="162"/>
      <c r="FP21" s="162"/>
      <c r="FQ21" s="162"/>
      <c r="FR21" s="162"/>
      <c r="FS21" s="162"/>
      <c r="FT21" s="162"/>
    </row>
    <row r="22" spans="1:176" s="169" customFormat="1" ht="22.5" customHeight="1">
      <c r="A22" s="334">
        <v>9</v>
      </c>
      <c r="B22" s="335" t="s">
        <v>291</v>
      </c>
      <c r="C22" s="314">
        <f>F22+CF22</f>
        <v>11326.064779999999</v>
      </c>
      <c r="D22" s="315">
        <f t="shared" si="0"/>
        <v>12009.552879999999</v>
      </c>
      <c r="E22" s="301">
        <f t="shared" si="1"/>
        <v>106.0346476316022</v>
      </c>
      <c r="F22" s="292">
        <f t="shared" si="17"/>
        <v>2874.0152000000003</v>
      </c>
      <c r="G22" s="316">
        <f t="shared" si="3"/>
        <v>3557.53586</v>
      </c>
      <c r="H22" s="301">
        <f t="shared" si="18"/>
        <v>123.78277818433247</v>
      </c>
      <c r="I22" s="291">
        <f t="shared" si="19"/>
        <v>1837.2266399999999</v>
      </c>
      <c r="J22" s="301"/>
      <c r="K22" s="301"/>
      <c r="L22" s="300">
        <f>Тор!C6</f>
        <v>159</v>
      </c>
      <c r="M22" s="384">
        <f>Тор!D6</f>
        <v>173.74345</v>
      </c>
      <c r="N22" s="301">
        <f t="shared" si="20"/>
        <v>109.27261006289308</v>
      </c>
      <c r="O22" s="291">
        <f t="shared" si="4"/>
        <v>938.22663999999997</v>
      </c>
      <c r="P22" s="291">
        <f t="shared" si="5"/>
        <v>1084.2337699999998</v>
      </c>
      <c r="Q22" s="301"/>
      <c r="R22" s="301">
        <f>Тор!C8</f>
        <v>363.20564000000002</v>
      </c>
      <c r="S22" s="301">
        <f>Тор!D8</f>
        <v>543.53403000000003</v>
      </c>
      <c r="T22" s="301">
        <f t="shared" si="21"/>
        <v>149.64911613156667</v>
      </c>
      <c r="U22" s="301">
        <f>Тор!C9</f>
        <v>3.6680000000000001</v>
      </c>
      <c r="V22" s="301">
        <f>Тор!D9</f>
        <v>2.9359299999999999</v>
      </c>
      <c r="W22" s="301">
        <f t="shared" si="22"/>
        <v>80.041712104689196</v>
      </c>
      <c r="X22" s="301">
        <f>Тор!C10</f>
        <v>571.35299999999995</v>
      </c>
      <c r="Y22" s="301">
        <f>Тор!D10</f>
        <v>600.12294999999995</v>
      </c>
      <c r="Z22" s="301">
        <f t="shared" si="23"/>
        <v>105.0354071825999</v>
      </c>
      <c r="AA22" s="301">
        <f>Тор!C11</f>
        <v>0</v>
      </c>
      <c r="AB22" s="317">
        <f>Тор!D11</f>
        <v>-62.359139999999996</v>
      </c>
      <c r="AC22" s="301" t="e">
        <f t="shared" si="24"/>
        <v>#DIV/0!</v>
      </c>
      <c r="AD22" s="300">
        <f>Тор!C13</f>
        <v>30</v>
      </c>
      <c r="AE22" s="300">
        <f>Тор!D13</f>
        <v>5.9820000000000002</v>
      </c>
      <c r="AF22" s="301">
        <f t="shared" si="25"/>
        <v>19.939999999999998</v>
      </c>
      <c r="AG22" s="300">
        <f>Тор!C15</f>
        <v>247</v>
      </c>
      <c r="AH22" s="297">
        <f>Тор!D15</f>
        <v>179.51551000000001</v>
      </c>
      <c r="AI22" s="301">
        <f t="shared" si="26"/>
        <v>72.67834412955466</v>
      </c>
      <c r="AJ22" s="300">
        <f>Тор!C16</f>
        <v>455</v>
      </c>
      <c r="AK22" s="300">
        <f>Тор!D16</f>
        <v>427.03435999999999</v>
      </c>
      <c r="AL22" s="301">
        <f t="shared" si="6"/>
        <v>93.85370549450549</v>
      </c>
      <c r="AM22" s="301">
        <f>Тор!C18</f>
        <v>8</v>
      </c>
      <c r="AN22" s="301">
        <f>Тор!D18</f>
        <v>6.1</v>
      </c>
      <c r="AO22" s="301">
        <f t="shared" si="27"/>
        <v>76.25</v>
      </c>
      <c r="AP22" s="301"/>
      <c r="AQ22" s="301">
        <f>Тор!D20</f>
        <v>0</v>
      </c>
      <c r="AR22" s="301" t="e">
        <f t="shared" si="7"/>
        <v>#DIV/0!</v>
      </c>
      <c r="AS22" s="300">
        <v>0</v>
      </c>
      <c r="AT22" s="300">
        <v>0</v>
      </c>
      <c r="AU22" s="301" t="e">
        <f t="shared" si="8"/>
        <v>#DIV/0!</v>
      </c>
      <c r="AV22" s="300">
        <f>Тор!C27</f>
        <v>320</v>
      </c>
      <c r="AW22" s="297">
        <f>Тор!D27</f>
        <v>488.11329999999998</v>
      </c>
      <c r="AX22" s="301">
        <f t="shared" si="28"/>
        <v>152.53540624999999</v>
      </c>
      <c r="AY22" s="300">
        <f>Тор!C28</f>
        <v>30</v>
      </c>
      <c r="AZ22" s="297">
        <f>Тор!D28</f>
        <v>80.440780000000004</v>
      </c>
      <c r="BA22" s="301">
        <f t="shared" si="29"/>
        <v>268.13593333333336</v>
      </c>
      <c r="BB22" s="300"/>
      <c r="BC22" s="300"/>
      <c r="BD22" s="301" t="e">
        <f t="shared" si="30"/>
        <v>#DIV/0!</v>
      </c>
      <c r="BE22" s="301">
        <f>Тор!C29</f>
        <v>130</v>
      </c>
      <c r="BF22" s="301">
        <f>Тор!D29</f>
        <v>137.39689000000001</v>
      </c>
      <c r="BG22" s="301">
        <f t="shared" si="31"/>
        <v>105.68991538461539</v>
      </c>
      <c r="BH22" s="301"/>
      <c r="BI22" s="301"/>
      <c r="BJ22" s="301"/>
      <c r="BK22" s="301">
        <f>Тор!C34+Тор!C33</f>
        <v>32.252499999999998</v>
      </c>
      <c r="BL22" s="301">
        <f>Тор!D32</f>
        <v>32.252499999999998</v>
      </c>
      <c r="BM22" s="301">
        <f t="shared" si="32"/>
        <v>100</v>
      </c>
      <c r="BN22" s="301"/>
      <c r="BO22" s="301"/>
      <c r="BP22" s="301" t="e">
        <f t="shared" si="33"/>
        <v>#DIV/0!</v>
      </c>
      <c r="BQ22" s="301"/>
      <c r="BR22" s="301"/>
      <c r="BS22" s="301"/>
      <c r="BT22" s="301">
        <f>Тор!C35</f>
        <v>10.63425</v>
      </c>
      <c r="BU22" s="301">
        <f>Тор!D35</f>
        <v>27.535329999999998</v>
      </c>
      <c r="BV22" s="291">
        <f t="shared" si="34"/>
        <v>258.93062510285165</v>
      </c>
      <c r="BW22" s="301">
        <f>Тор!C37</f>
        <v>513.90180999999995</v>
      </c>
      <c r="BX22" s="301">
        <f>Тор!D37</f>
        <v>915.18796999999995</v>
      </c>
      <c r="BY22" s="301">
        <f t="shared" si="35"/>
        <v>178.08615424024291</v>
      </c>
      <c r="BZ22" s="301"/>
      <c r="CA22" s="301"/>
      <c r="CB22" s="318" t="e">
        <f t="shared" si="36"/>
        <v>#DIV/0!</v>
      </c>
      <c r="CC22" s="318"/>
      <c r="CD22" s="318"/>
      <c r="CE22" s="318" t="e">
        <f t="shared" si="37"/>
        <v>#DIV/0!</v>
      </c>
      <c r="CF22" s="300">
        <f t="shared" si="38"/>
        <v>8452.049579999999</v>
      </c>
      <c r="CG22" s="296">
        <f t="shared" si="39"/>
        <v>8452.0170199999993</v>
      </c>
      <c r="CH22" s="301">
        <f t="shared" si="58"/>
        <v>99.999614767995723</v>
      </c>
      <c r="CI22" s="301">
        <f>Тор!C42</f>
        <v>2338.6999999999998</v>
      </c>
      <c r="CJ22" s="301">
        <f>Тор!D42</f>
        <v>2338.6999999999998</v>
      </c>
      <c r="CK22" s="301">
        <f t="shared" si="40"/>
        <v>100</v>
      </c>
      <c r="CL22" s="301">
        <f>Тор!C43</f>
        <v>0</v>
      </c>
      <c r="CM22" s="391">
        <f>Тор!D43</f>
        <v>0</v>
      </c>
      <c r="CN22" s="301" t="e">
        <f t="shared" si="41"/>
        <v>#DIV/0!</v>
      </c>
      <c r="CO22" s="301">
        <f>Тор!C44</f>
        <v>4937.9274500000001</v>
      </c>
      <c r="CP22" s="301">
        <f>Тор!D44</f>
        <v>4937.9274500000001</v>
      </c>
      <c r="CQ22" s="301">
        <f t="shared" si="9"/>
        <v>100</v>
      </c>
      <c r="CR22" s="301">
        <f>Тор!C45</f>
        <v>110.18913000000001</v>
      </c>
      <c r="CS22" s="301">
        <f>Тор!D45</f>
        <v>110.18913000000001</v>
      </c>
      <c r="CT22" s="301">
        <f t="shared" si="10"/>
        <v>100</v>
      </c>
      <c r="CU22" s="301">
        <f>Тор!C46</f>
        <v>1065.2329999999999</v>
      </c>
      <c r="CV22" s="301">
        <f>Тор!D46</f>
        <v>1065.2004400000001</v>
      </c>
      <c r="CW22" s="291">
        <f t="shared" si="42"/>
        <v>99.996943391727456</v>
      </c>
      <c r="CX22" s="317">
        <f>Тор!C48</f>
        <v>0</v>
      </c>
      <c r="CY22" s="301">
        <f>Тор!D48</f>
        <v>0</v>
      </c>
      <c r="CZ22" s="301" t="e">
        <f t="shared" si="11"/>
        <v>#DIV/0!</v>
      </c>
      <c r="DA22" s="301"/>
      <c r="DB22" s="301">
        <f>Тор!D49</f>
        <v>0</v>
      </c>
      <c r="DC22" s="301"/>
      <c r="DD22" s="300"/>
      <c r="DE22" s="300"/>
      <c r="DF22" s="301" t="e">
        <f t="shared" si="43"/>
        <v>#DIV/0!</v>
      </c>
      <c r="DG22" s="301"/>
      <c r="DH22" s="301"/>
      <c r="DI22" s="301"/>
      <c r="DJ22" s="301"/>
      <c r="DK22" s="301"/>
      <c r="DL22" s="301"/>
      <c r="DM22" s="300">
        <f t="shared" si="44"/>
        <v>11856.092259999999</v>
      </c>
      <c r="DN22" s="300">
        <f t="shared" si="44"/>
        <v>11659.78177</v>
      </c>
      <c r="DO22" s="301">
        <f t="shared" si="45"/>
        <v>98.344222651992084</v>
      </c>
      <c r="DP22" s="300">
        <f t="shared" si="46"/>
        <v>1352.6250599999998</v>
      </c>
      <c r="DQ22" s="300">
        <f t="shared" si="46"/>
        <v>1336.08367</v>
      </c>
      <c r="DR22" s="301">
        <f t="shared" si="47"/>
        <v>98.777089787172812</v>
      </c>
      <c r="DS22" s="301">
        <f>Тор!C58</f>
        <v>1347.6690599999999</v>
      </c>
      <c r="DT22" s="301">
        <f>Тор!D58</f>
        <v>1332.1276700000001</v>
      </c>
      <c r="DU22" s="301">
        <f t="shared" si="48"/>
        <v>98.846794776159669</v>
      </c>
      <c r="DV22" s="301">
        <f>Тор!C61</f>
        <v>0</v>
      </c>
      <c r="DW22" s="301">
        <f>Тор!D61</f>
        <v>0</v>
      </c>
      <c r="DX22" s="301" t="e">
        <f t="shared" si="49"/>
        <v>#DIV/0!</v>
      </c>
      <c r="DY22" s="301">
        <f>Тор!C62</f>
        <v>1</v>
      </c>
      <c r="DZ22" s="301">
        <f>Тор!D62</f>
        <v>0</v>
      </c>
      <c r="EA22" s="301">
        <f t="shared" si="50"/>
        <v>0</v>
      </c>
      <c r="EB22" s="301">
        <f>Тор!C63</f>
        <v>3.956</v>
      </c>
      <c r="EC22" s="301">
        <f>Тор!D63</f>
        <v>3.956</v>
      </c>
      <c r="ED22" s="301">
        <f t="shared" si="51"/>
        <v>100</v>
      </c>
      <c r="EE22" s="301">
        <f>Тор!C65</f>
        <v>110.18913000000001</v>
      </c>
      <c r="EF22" s="301">
        <f>+Тор!D64</f>
        <v>110.18913000000001</v>
      </c>
      <c r="EG22" s="301">
        <f t="shared" si="52"/>
        <v>100</v>
      </c>
      <c r="EH22" s="301">
        <f>Тор!C66</f>
        <v>7.6313399999999998</v>
      </c>
      <c r="EI22" s="301">
        <f>Тор!D66</f>
        <v>7.6313399999999998</v>
      </c>
      <c r="EJ22" s="301">
        <f t="shared" si="53"/>
        <v>100</v>
      </c>
      <c r="EK22" s="300">
        <f>Тор!C72</f>
        <v>5377.79259</v>
      </c>
      <c r="EL22" s="300">
        <f>Тор!D72</f>
        <v>5328.9064600000002</v>
      </c>
      <c r="EM22" s="301">
        <f t="shared" si="54"/>
        <v>99.090962896358192</v>
      </c>
      <c r="EN22" s="300">
        <f>Тор!C78</f>
        <v>3897.7041399999998</v>
      </c>
      <c r="EO22" s="300">
        <f>Тор!D78</f>
        <v>3782.8211700000002</v>
      </c>
      <c r="EP22" s="301">
        <f t="shared" si="55"/>
        <v>97.052547708251666</v>
      </c>
      <c r="EQ22" s="300">
        <f>Тор!C82</f>
        <v>1099.1500000000001</v>
      </c>
      <c r="ER22" s="319">
        <f>Тор!D82</f>
        <v>1083.1500000000001</v>
      </c>
      <c r="ES22" s="301">
        <f t="shared" si="12"/>
        <v>98.544329709320849</v>
      </c>
      <c r="ET22" s="301">
        <f>Тор!C84</f>
        <v>9</v>
      </c>
      <c r="EU22" s="301">
        <f>Тор!D84</f>
        <v>9</v>
      </c>
      <c r="EV22" s="301">
        <f t="shared" si="13"/>
        <v>100</v>
      </c>
      <c r="EW22" s="316">
        <f>Тор!C96</f>
        <v>2</v>
      </c>
      <c r="EX22" s="316">
        <f>Тор!D96</f>
        <v>2</v>
      </c>
      <c r="EY22" s="301">
        <f t="shared" si="56"/>
        <v>100</v>
      </c>
      <c r="EZ22" s="301">
        <f>Тор!C94</f>
        <v>0</v>
      </c>
      <c r="FA22" s="301">
        <f>Тор!D94</f>
        <v>0</v>
      </c>
      <c r="FB22" s="301" t="e">
        <f t="shared" si="57"/>
        <v>#DIV/0!</v>
      </c>
      <c r="FC22" s="420">
        <f t="shared" si="14"/>
        <v>-530.02748000000065</v>
      </c>
      <c r="FD22" s="420">
        <f t="shared" si="15"/>
        <v>349.77110999999968</v>
      </c>
      <c r="FE22" s="301">
        <f t="shared" si="59"/>
        <v>-65.991127478899642</v>
      </c>
      <c r="FF22" s="167"/>
      <c r="FG22" s="168"/>
      <c r="FI22" s="168"/>
      <c r="FL22" s="207"/>
      <c r="FM22" s="207"/>
      <c r="FN22" s="207"/>
      <c r="FO22" s="207"/>
      <c r="FP22" s="207"/>
      <c r="FQ22" s="207"/>
      <c r="FR22" s="207"/>
      <c r="FS22" s="207"/>
      <c r="FT22" s="207"/>
    </row>
    <row r="23" spans="1:176" s="157" customFormat="1" ht="23.25" customHeight="1">
      <c r="A23" s="331">
        <v>10</v>
      </c>
      <c r="B23" s="333" t="s">
        <v>292</v>
      </c>
      <c r="C23" s="289">
        <f t="shared" si="16"/>
        <v>12584.72876</v>
      </c>
      <c r="D23" s="290">
        <f t="shared" si="0"/>
        <v>12865.07963</v>
      </c>
      <c r="E23" s="298">
        <f t="shared" si="1"/>
        <v>102.2277068925878</v>
      </c>
      <c r="F23" s="292">
        <f t="shared" si="17"/>
        <v>1935.7251599999997</v>
      </c>
      <c r="G23" s="292">
        <f t="shared" si="3"/>
        <v>2216.0760300000002</v>
      </c>
      <c r="H23" s="298">
        <f t="shared" si="18"/>
        <v>114.48298941364179</v>
      </c>
      <c r="I23" s="291">
        <f t="shared" si="19"/>
        <v>1139.73</v>
      </c>
      <c r="J23" s="298"/>
      <c r="K23" s="298"/>
      <c r="L23" s="305">
        <f>Хор!C6</f>
        <v>111</v>
      </c>
      <c r="M23" s="384">
        <f>Хор!D6</f>
        <v>86.457999999999998</v>
      </c>
      <c r="N23" s="298">
        <f t="shared" si="20"/>
        <v>77.890090090090098</v>
      </c>
      <c r="O23" s="291">
        <f t="shared" si="4"/>
        <v>428.73</v>
      </c>
      <c r="P23" s="291">
        <f t="shared" si="5"/>
        <v>506.87091000000004</v>
      </c>
      <c r="Q23" s="298"/>
      <c r="R23" s="298">
        <f>Хор!C8</f>
        <v>159.916</v>
      </c>
      <c r="S23" s="298">
        <f>Хор!D8</f>
        <v>254.09796</v>
      </c>
      <c r="T23" s="291">
        <f t="shared" si="21"/>
        <v>158.89464468846143</v>
      </c>
      <c r="U23" s="291">
        <f>Хор!C9</f>
        <v>1.7150000000000001</v>
      </c>
      <c r="V23" s="291">
        <f>Хор!D9</f>
        <v>1.37252</v>
      </c>
      <c r="W23" s="291">
        <f t="shared" si="22"/>
        <v>80.03032069970844</v>
      </c>
      <c r="X23" s="291">
        <f>Хор!C10</f>
        <v>267.09899999999999</v>
      </c>
      <c r="Y23" s="291">
        <f>Хор!D10</f>
        <v>280.55284</v>
      </c>
      <c r="Z23" s="291">
        <f t="shared" si="23"/>
        <v>105.03702372528538</v>
      </c>
      <c r="AA23" s="291">
        <f>Хор!C11</f>
        <v>0</v>
      </c>
      <c r="AB23" s="295">
        <f>Хор!D11</f>
        <v>-29.15241</v>
      </c>
      <c r="AC23" s="291" t="e">
        <f t="shared" si="24"/>
        <v>#DIV/0!</v>
      </c>
      <c r="AD23" s="305">
        <f>Хор!C13</f>
        <v>10</v>
      </c>
      <c r="AE23" s="305">
        <f>Хор!D13</f>
        <v>1.0918099999999999</v>
      </c>
      <c r="AF23" s="298">
        <f t="shared" si="25"/>
        <v>10.918100000000001</v>
      </c>
      <c r="AG23" s="305">
        <f>Хор!C15</f>
        <v>271</v>
      </c>
      <c r="AH23" s="297">
        <f>Хор!D15</f>
        <v>201.58349999999999</v>
      </c>
      <c r="AI23" s="298">
        <f t="shared" si="26"/>
        <v>74.3850553505535</v>
      </c>
      <c r="AJ23" s="305">
        <f>Хор!C16</f>
        <v>314</v>
      </c>
      <c r="AK23" s="305">
        <f>Хор!D16</f>
        <v>323.87513999999999</v>
      </c>
      <c r="AL23" s="298">
        <f t="shared" si="6"/>
        <v>103.14494904458597</v>
      </c>
      <c r="AM23" s="298">
        <f>Хор!C18</f>
        <v>5</v>
      </c>
      <c r="AN23" s="298">
        <f>Хор!D18</f>
        <v>5.5</v>
      </c>
      <c r="AO23" s="298">
        <f t="shared" si="27"/>
        <v>110.00000000000001</v>
      </c>
      <c r="AP23" s="298"/>
      <c r="AQ23" s="298"/>
      <c r="AR23" s="298" t="e">
        <f t="shared" si="7"/>
        <v>#DIV/0!</v>
      </c>
      <c r="AS23" s="305">
        <v>0</v>
      </c>
      <c r="AT23" s="305">
        <v>0</v>
      </c>
      <c r="AU23" s="298" t="e">
        <f t="shared" si="8"/>
        <v>#DIV/0!</v>
      </c>
      <c r="AV23" s="305">
        <f>Хор!C25</f>
        <v>30</v>
      </c>
      <c r="AW23" s="306">
        <f>Хор!D25</f>
        <v>23.953299999999999</v>
      </c>
      <c r="AX23" s="298">
        <f t="shared" si="28"/>
        <v>79.844333333333324</v>
      </c>
      <c r="AY23" s="300">
        <f>Хор!C26</f>
        <v>0</v>
      </c>
      <c r="AZ23" s="306">
        <f>Хор!D26</f>
        <v>0</v>
      </c>
      <c r="BA23" s="298" t="e">
        <f t="shared" si="29"/>
        <v>#DIV/0!</v>
      </c>
      <c r="BB23" s="305"/>
      <c r="BC23" s="305"/>
      <c r="BD23" s="298" t="e">
        <f t="shared" si="30"/>
        <v>#DIV/0!</v>
      </c>
      <c r="BE23" s="298">
        <f>Хор!C27</f>
        <v>0</v>
      </c>
      <c r="BF23" s="301">
        <f>Хор!D27</f>
        <v>8.3529999999999993E-2</v>
      </c>
      <c r="BG23" s="298" t="e">
        <f t="shared" si="31"/>
        <v>#DIV/0!</v>
      </c>
      <c r="BH23" s="298"/>
      <c r="BI23" s="298"/>
      <c r="BJ23" s="298"/>
      <c r="BK23" s="298">
        <f>Хор!C31</f>
        <v>0</v>
      </c>
      <c r="BL23" s="298">
        <f>Хор!D31</f>
        <v>0</v>
      </c>
      <c r="BM23" s="298" t="e">
        <f t="shared" si="32"/>
        <v>#DIV/0!</v>
      </c>
      <c r="BN23" s="298"/>
      <c r="BO23" s="298"/>
      <c r="BP23" s="298" t="e">
        <f t="shared" si="33"/>
        <v>#DIV/0!</v>
      </c>
      <c r="BQ23" s="298"/>
      <c r="BR23" s="298"/>
      <c r="BS23" s="298"/>
      <c r="BT23" s="298"/>
      <c r="BU23" s="298">
        <f>Хор!D32</f>
        <v>0.86636000000000002</v>
      </c>
      <c r="BV23" s="291" t="e">
        <f t="shared" si="34"/>
        <v>#DIV/0!</v>
      </c>
      <c r="BW23" s="298">
        <f>Хор!C33</f>
        <v>765.99516000000006</v>
      </c>
      <c r="BX23" s="298">
        <f>Хор!D33</f>
        <v>1065.79348</v>
      </c>
      <c r="BY23" s="298">
        <f t="shared" si="35"/>
        <v>139.1384091774157</v>
      </c>
      <c r="BZ23" s="298"/>
      <c r="CA23" s="298"/>
      <c r="CB23" s="307" t="e">
        <f t="shared" si="36"/>
        <v>#DIV/0!</v>
      </c>
      <c r="CC23" s="307"/>
      <c r="CD23" s="307"/>
      <c r="CE23" s="307" t="e">
        <f t="shared" si="37"/>
        <v>#DIV/0!</v>
      </c>
      <c r="CF23" s="296">
        <f t="shared" si="38"/>
        <v>10649.0036</v>
      </c>
      <c r="CG23" s="296">
        <f>CJ23+CM23+CP23+CS23+CY23+CV23+DB23</f>
        <v>10649.0036</v>
      </c>
      <c r="CH23" s="298">
        <f t="shared" si="58"/>
        <v>100</v>
      </c>
      <c r="CI23" s="298">
        <f>Хор!C38</f>
        <v>2095.3000000000002</v>
      </c>
      <c r="CJ23" s="298">
        <f>Хор!D38</f>
        <v>2095.3000000000002</v>
      </c>
      <c r="CK23" s="298">
        <f t="shared" si="40"/>
        <v>100</v>
      </c>
      <c r="CL23" s="298">
        <f>Хор!C40</f>
        <v>0</v>
      </c>
      <c r="CM23" s="390">
        <f>Хор!D40</f>
        <v>0</v>
      </c>
      <c r="CN23" s="298" t="e">
        <f t="shared" si="41"/>
        <v>#DIV/0!</v>
      </c>
      <c r="CO23" s="298">
        <f>Хор!C41</f>
        <v>5392.4916499999999</v>
      </c>
      <c r="CP23" s="298">
        <f>Хор!D41</f>
        <v>5392.4916499999999</v>
      </c>
      <c r="CQ23" s="298">
        <f t="shared" si="9"/>
        <v>100</v>
      </c>
      <c r="CR23" s="298">
        <f>Хор!C42</f>
        <v>96.750470000000007</v>
      </c>
      <c r="CS23" s="298">
        <f>Хор!D42</f>
        <v>96.750470000000007</v>
      </c>
      <c r="CT23" s="298">
        <f t="shared" si="10"/>
        <v>100</v>
      </c>
      <c r="CU23" s="298">
        <f>Хор!C43</f>
        <v>3064.4614799999999</v>
      </c>
      <c r="CV23" s="298">
        <f>Хор!D43</f>
        <v>3064.4614799999999</v>
      </c>
      <c r="CW23" s="291">
        <f t="shared" si="42"/>
        <v>100</v>
      </c>
      <c r="CX23" s="309">
        <f>Хор!C44</f>
        <v>0</v>
      </c>
      <c r="CY23" s="298">
        <f>Хор!D44</f>
        <v>0</v>
      </c>
      <c r="CZ23" s="298" t="e">
        <f t="shared" si="11"/>
        <v>#DIV/0!</v>
      </c>
      <c r="DA23" s="298"/>
      <c r="DB23" s="298"/>
      <c r="DC23" s="298"/>
      <c r="DD23" s="305"/>
      <c r="DE23" s="305"/>
      <c r="DF23" s="298" t="e">
        <f t="shared" si="43"/>
        <v>#DIV/0!</v>
      </c>
      <c r="DG23" s="298"/>
      <c r="DH23" s="298"/>
      <c r="DI23" s="298"/>
      <c r="DJ23" s="298"/>
      <c r="DK23" s="298">
        <f>Хор!D47</f>
        <v>0</v>
      </c>
      <c r="DL23" s="298"/>
      <c r="DM23" s="300">
        <f t="shared" si="44"/>
        <v>12647.385039999999</v>
      </c>
      <c r="DN23" s="300">
        <f t="shared" si="44"/>
        <v>12613.36629</v>
      </c>
      <c r="DO23" s="298">
        <f t="shared" si="45"/>
        <v>99.731021472878325</v>
      </c>
      <c r="DP23" s="305">
        <f t="shared" si="46"/>
        <v>1527.2872</v>
      </c>
      <c r="DQ23" s="305">
        <f t="shared" si="46"/>
        <v>1505.95272</v>
      </c>
      <c r="DR23" s="298">
        <f t="shared" si="47"/>
        <v>98.603112760979073</v>
      </c>
      <c r="DS23" s="298">
        <f>Хор!C55</f>
        <v>1523.1351999999999</v>
      </c>
      <c r="DT23" s="298">
        <f>Хор!D55</f>
        <v>1502.80072</v>
      </c>
      <c r="DU23" s="298">
        <f t="shared" si="48"/>
        <v>98.664958960964199</v>
      </c>
      <c r="DV23" s="298">
        <f>Хор!C58</f>
        <v>0</v>
      </c>
      <c r="DW23" s="298">
        <f>Хор!D58</f>
        <v>0</v>
      </c>
      <c r="DX23" s="298" t="e">
        <f t="shared" si="49"/>
        <v>#DIV/0!</v>
      </c>
      <c r="DY23" s="298">
        <f>Хор!C59</f>
        <v>1</v>
      </c>
      <c r="DZ23" s="298">
        <f>Хор!D59</f>
        <v>0</v>
      </c>
      <c r="EA23" s="298">
        <f t="shared" si="50"/>
        <v>0</v>
      </c>
      <c r="EB23" s="298">
        <f>Хор!C60</f>
        <v>3.1520000000000001</v>
      </c>
      <c r="EC23" s="298">
        <f>Хор!D60</f>
        <v>3.1520000000000001</v>
      </c>
      <c r="ED23" s="298">
        <f t="shared" si="51"/>
        <v>100</v>
      </c>
      <c r="EE23" s="298">
        <f>Хор!C62</f>
        <v>96.750470000000007</v>
      </c>
      <c r="EF23" s="298">
        <f>Хор!D62</f>
        <v>96.750470000000007</v>
      </c>
      <c r="EG23" s="298">
        <f t="shared" si="52"/>
        <v>100</v>
      </c>
      <c r="EH23" s="298">
        <f>Хор!C63</f>
        <v>7.6513399999999994</v>
      </c>
      <c r="EI23" s="298">
        <f>Хор!D63</f>
        <v>7.6513399999999994</v>
      </c>
      <c r="EJ23" s="298">
        <f t="shared" si="53"/>
        <v>100</v>
      </c>
      <c r="EK23" s="305">
        <f>Хор!C69</f>
        <v>1284.1928499999999</v>
      </c>
      <c r="EL23" s="305">
        <f>Хор!D69</f>
        <v>1271.5085799999999</v>
      </c>
      <c r="EM23" s="298">
        <f t="shared" si="54"/>
        <v>99.012276855458282</v>
      </c>
      <c r="EN23" s="305">
        <f>Хор!C74</f>
        <v>8968.17029</v>
      </c>
      <c r="EO23" s="305">
        <f>Хор!D74</f>
        <v>8968.17029</v>
      </c>
      <c r="EP23" s="298">
        <f t="shared" si="55"/>
        <v>100</v>
      </c>
      <c r="EQ23" s="305">
        <f>Хор!C78</f>
        <v>758.33289000000002</v>
      </c>
      <c r="ER23" s="310">
        <f>Хор!D78</f>
        <v>758.33289000000002</v>
      </c>
      <c r="ES23" s="298">
        <f t="shared" si="12"/>
        <v>100</v>
      </c>
      <c r="ET23" s="298">
        <f>Хор!C80</f>
        <v>0</v>
      </c>
      <c r="EU23" s="298">
        <f>Хор!D80</f>
        <v>0</v>
      </c>
      <c r="EV23" s="298" t="e">
        <f t="shared" si="13"/>
        <v>#DIV/0!</v>
      </c>
      <c r="EW23" s="311">
        <f>Хор!C85</f>
        <v>5</v>
      </c>
      <c r="EX23" s="311">
        <f>Хор!D85</f>
        <v>5</v>
      </c>
      <c r="EY23" s="298">
        <f t="shared" si="56"/>
        <v>100</v>
      </c>
      <c r="EZ23" s="298">
        <f>Хор!C91</f>
        <v>0</v>
      </c>
      <c r="FA23" s="298">
        <f>Хор!D91</f>
        <v>0</v>
      </c>
      <c r="FB23" s="291" t="e">
        <f t="shared" si="57"/>
        <v>#DIV/0!</v>
      </c>
      <c r="FC23" s="419">
        <f t="shared" si="14"/>
        <v>-62.656279999999242</v>
      </c>
      <c r="FD23" s="419">
        <f t="shared" si="15"/>
        <v>251.71334000000024</v>
      </c>
      <c r="FE23" s="291">
        <f t="shared" si="59"/>
        <v>-401.73680914347818</v>
      </c>
      <c r="FF23" s="159"/>
      <c r="FG23" s="160"/>
      <c r="FI23" s="160"/>
    </row>
    <row r="24" spans="1:176" s="250" customFormat="1" ht="25.5" customHeight="1">
      <c r="A24" s="336">
        <v>11</v>
      </c>
      <c r="B24" s="333" t="s">
        <v>293</v>
      </c>
      <c r="C24" s="312">
        <f t="shared" si="16"/>
        <v>8308.3483500000002</v>
      </c>
      <c r="D24" s="290">
        <f t="shared" si="0"/>
        <v>8478.5758900000001</v>
      </c>
      <c r="E24" s="298">
        <f t="shared" si="1"/>
        <v>102.04887340815458</v>
      </c>
      <c r="F24" s="292">
        <f t="shared" si="17"/>
        <v>1380.94588</v>
      </c>
      <c r="G24" s="311">
        <f t="shared" si="3"/>
        <v>1611.4984199999999</v>
      </c>
      <c r="H24" s="298">
        <f t="shared" si="18"/>
        <v>116.69526252542207</v>
      </c>
      <c r="I24" s="291">
        <f t="shared" si="19"/>
        <v>1122.556</v>
      </c>
      <c r="J24" s="298"/>
      <c r="K24" s="298"/>
      <c r="L24" s="305">
        <f>Чум!C6</f>
        <v>93</v>
      </c>
      <c r="M24" s="384">
        <f>Чум!D6</f>
        <v>109.58056999999999</v>
      </c>
      <c r="N24" s="298">
        <f t="shared" si="20"/>
        <v>117.82856989247313</v>
      </c>
      <c r="O24" s="291">
        <f t="shared" si="4"/>
        <v>528.86</v>
      </c>
      <c r="P24" s="291">
        <f t="shared" si="5"/>
        <v>483.37358</v>
      </c>
      <c r="Q24" s="298"/>
      <c r="R24" s="298">
        <f>Чум!C8</f>
        <v>272.505</v>
      </c>
      <c r="S24" s="298">
        <f>Чум!D8</f>
        <v>242.31856999999999</v>
      </c>
      <c r="T24" s="298">
        <f t="shared" si="21"/>
        <v>88.922614263958451</v>
      </c>
      <c r="U24" s="298">
        <f>Чум!C9</f>
        <v>1.635</v>
      </c>
      <c r="V24" s="298">
        <f>Чум!D9</f>
        <v>1.3088900000000001</v>
      </c>
      <c r="W24" s="298">
        <f t="shared" si="22"/>
        <v>80.05443425076453</v>
      </c>
      <c r="X24" s="298">
        <f>Чум!C10</f>
        <v>254.72</v>
      </c>
      <c r="Y24" s="298">
        <f>Чум!D10</f>
        <v>267.5471</v>
      </c>
      <c r="Z24" s="298">
        <f t="shared" si="23"/>
        <v>105.03576476130654</v>
      </c>
      <c r="AA24" s="298">
        <f>Чум!C11</f>
        <v>0</v>
      </c>
      <c r="AB24" s="309">
        <f>Чум!D11</f>
        <v>-27.800979999999999</v>
      </c>
      <c r="AC24" s="298" t="e">
        <f t="shared" si="24"/>
        <v>#DIV/0!</v>
      </c>
      <c r="AD24" s="305">
        <f>Чум!C13</f>
        <v>40</v>
      </c>
      <c r="AE24" s="305">
        <f>Чум!D13</f>
        <v>143.49297999999999</v>
      </c>
      <c r="AF24" s="298">
        <f t="shared" si="25"/>
        <v>358.73244999999997</v>
      </c>
      <c r="AG24" s="305">
        <f>Чум!C15</f>
        <v>96</v>
      </c>
      <c r="AH24" s="297">
        <f>Чум!D15</f>
        <v>117.6803</v>
      </c>
      <c r="AI24" s="298">
        <f t="shared" si="26"/>
        <v>122.58364583333335</v>
      </c>
      <c r="AJ24" s="305">
        <f>Чум!C16</f>
        <v>359.69600000000003</v>
      </c>
      <c r="AK24" s="305">
        <f>Чум!D16</f>
        <v>348.84931</v>
      </c>
      <c r="AL24" s="298">
        <f t="shared" si="6"/>
        <v>96.984484119923479</v>
      </c>
      <c r="AM24" s="298">
        <f>Чум!C18</f>
        <v>5</v>
      </c>
      <c r="AN24" s="298">
        <f>Чум!D18</f>
        <v>2.1</v>
      </c>
      <c r="AO24" s="298">
        <f t="shared" si="27"/>
        <v>42.000000000000007</v>
      </c>
      <c r="AP24" s="298">
        <f>Чум!C22</f>
        <v>0</v>
      </c>
      <c r="AQ24" s="298">
        <v>3.65E-3</v>
      </c>
      <c r="AR24" s="298" t="e">
        <f>AQ24/AP24*100</f>
        <v>#DIV/0!</v>
      </c>
      <c r="AS24" s="305">
        <v>0</v>
      </c>
      <c r="AT24" s="305"/>
      <c r="AU24" s="298" t="e">
        <f t="shared" si="8"/>
        <v>#DIV/0!</v>
      </c>
      <c r="AV24" s="305">
        <f>Чум!C27</f>
        <v>86.14</v>
      </c>
      <c r="AW24" s="306">
        <f>Чум!D27</f>
        <v>86.699160000000006</v>
      </c>
      <c r="AX24" s="298">
        <f t="shared" si="28"/>
        <v>100.6491293243557</v>
      </c>
      <c r="AY24" s="305">
        <f>Чум!C28</f>
        <v>0</v>
      </c>
      <c r="AZ24" s="306">
        <f>Чум!D28</f>
        <v>0</v>
      </c>
      <c r="BA24" s="298" t="e">
        <f t="shared" si="29"/>
        <v>#DIV/0!</v>
      </c>
      <c r="BB24" s="305"/>
      <c r="BC24" s="305"/>
      <c r="BD24" s="298" t="e">
        <f t="shared" si="30"/>
        <v>#DIV/0!</v>
      </c>
      <c r="BE24" s="298">
        <f>Чум!C30</f>
        <v>50</v>
      </c>
      <c r="BF24" s="301">
        <f>Чум!D30</f>
        <v>58.907350000000001</v>
      </c>
      <c r="BG24" s="298">
        <f t="shared" si="31"/>
        <v>117.8147</v>
      </c>
      <c r="BH24" s="298"/>
      <c r="BI24" s="298"/>
      <c r="BJ24" s="298"/>
      <c r="BK24" s="298">
        <f>Чум!C33</f>
        <v>0</v>
      </c>
      <c r="BL24" s="298">
        <f>Чум!D31</f>
        <v>78.477000000000004</v>
      </c>
      <c r="BM24" s="298" t="e">
        <f t="shared" si="32"/>
        <v>#DIV/0!</v>
      </c>
      <c r="BN24" s="298"/>
      <c r="BO24" s="298"/>
      <c r="BP24" s="298" t="e">
        <f t="shared" si="33"/>
        <v>#DIV/0!</v>
      </c>
      <c r="BQ24" s="298"/>
      <c r="BR24" s="298"/>
      <c r="BS24" s="298"/>
      <c r="BT24" s="298"/>
      <c r="BU24" s="298">
        <f>Чум!D34</f>
        <v>0</v>
      </c>
      <c r="BV24" s="291" t="e">
        <f t="shared" si="34"/>
        <v>#DIV/0!</v>
      </c>
      <c r="BW24" s="298">
        <f>Чум!C37</f>
        <v>122.24988</v>
      </c>
      <c r="BX24" s="298">
        <f>Чум!D37</f>
        <v>182.33452</v>
      </c>
      <c r="BY24" s="298">
        <f t="shared" si="35"/>
        <v>149.14903801950561</v>
      </c>
      <c r="BZ24" s="298"/>
      <c r="CA24" s="298"/>
      <c r="CB24" s="307" t="e">
        <f t="shared" si="36"/>
        <v>#DIV/0!</v>
      </c>
      <c r="CC24" s="307"/>
      <c r="CD24" s="307"/>
      <c r="CE24" s="307" t="e">
        <f t="shared" si="37"/>
        <v>#DIV/0!</v>
      </c>
      <c r="CF24" s="305">
        <f t="shared" si="38"/>
        <v>6927.40247</v>
      </c>
      <c r="CG24" s="305">
        <f t="shared" si="39"/>
        <v>6867.0774700000002</v>
      </c>
      <c r="CH24" s="298">
        <f t="shared" si="58"/>
        <v>99.129182976429547</v>
      </c>
      <c r="CI24" s="298">
        <f>Чум!C42</f>
        <v>3395.5</v>
      </c>
      <c r="CJ24" s="298">
        <f>Чум!D42</f>
        <v>3395.5</v>
      </c>
      <c r="CK24" s="298">
        <f t="shared" si="40"/>
        <v>100</v>
      </c>
      <c r="CL24" s="298">
        <f>Чум!C43</f>
        <v>0</v>
      </c>
      <c r="CM24" s="390">
        <f>Чум!D43</f>
        <v>0</v>
      </c>
      <c r="CN24" s="298" t="e">
        <f t="shared" si="41"/>
        <v>#DIV/0!</v>
      </c>
      <c r="CO24" s="298">
        <f>Чум!C44</f>
        <v>2915.1730699999998</v>
      </c>
      <c r="CP24" s="298">
        <f>Чум!D44</f>
        <v>2915.1730699999998</v>
      </c>
      <c r="CQ24" s="298">
        <f t="shared" si="9"/>
        <v>100</v>
      </c>
      <c r="CR24" s="298">
        <f>Чум!C45</f>
        <v>110.81102</v>
      </c>
      <c r="CS24" s="298">
        <f>Чум!D45</f>
        <v>110.81102</v>
      </c>
      <c r="CT24" s="298">
        <f t="shared" si="10"/>
        <v>100</v>
      </c>
      <c r="CU24" s="298">
        <f>Чум!C46</f>
        <v>505.91838000000001</v>
      </c>
      <c r="CV24" s="298">
        <f>Чум!D46</f>
        <v>445.59338000000002</v>
      </c>
      <c r="CW24" s="291">
        <f t="shared" si="42"/>
        <v>88.076139870624985</v>
      </c>
      <c r="CX24" s="309">
        <f>Чум!C50</f>
        <v>0</v>
      </c>
      <c r="CY24" s="298">
        <f>Чум!D50</f>
        <v>0</v>
      </c>
      <c r="CZ24" s="298" t="e">
        <f t="shared" si="11"/>
        <v>#DIV/0!</v>
      </c>
      <c r="DA24" s="298"/>
      <c r="DB24" s="298"/>
      <c r="DC24" s="298"/>
      <c r="DD24" s="305"/>
      <c r="DE24" s="305"/>
      <c r="DF24" s="298" t="e">
        <f t="shared" si="43"/>
        <v>#DIV/0!</v>
      </c>
      <c r="DG24" s="298"/>
      <c r="DH24" s="298"/>
      <c r="DI24" s="298"/>
      <c r="DJ24" s="298"/>
      <c r="DK24" s="298"/>
      <c r="DL24" s="298"/>
      <c r="DM24" s="300">
        <f t="shared" si="44"/>
        <v>8636.5371700000014</v>
      </c>
      <c r="DN24" s="300">
        <f t="shared" si="44"/>
        <v>8344.0469200000007</v>
      </c>
      <c r="DO24" s="298">
        <f t="shared" si="45"/>
        <v>96.613338838904099</v>
      </c>
      <c r="DP24" s="305">
        <f t="shared" si="46"/>
        <v>1722.4080000000001</v>
      </c>
      <c r="DQ24" s="305">
        <f t="shared" si="46"/>
        <v>1590.3137200000001</v>
      </c>
      <c r="DR24" s="298">
        <f t="shared" si="47"/>
        <v>92.330836828440184</v>
      </c>
      <c r="DS24" s="298">
        <f>Чум!C58</f>
        <v>1703.48</v>
      </c>
      <c r="DT24" s="298">
        <f>Чум!D58</f>
        <v>1581.38572</v>
      </c>
      <c r="DU24" s="298">
        <f t="shared" si="48"/>
        <v>92.832655505201117</v>
      </c>
      <c r="DV24" s="298">
        <f>Чум!C61</f>
        <v>0</v>
      </c>
      <c r="DW24" s="298">
        <f>Чум!D61</f>
        <v>0</v>
      </c>
      <c r="DX24" s="298" t="e">
        <f t="shared" si="49"/>
        <v>#DIV/0!</v>
      </c>
      <c r="DY24" s="298">
        <f>Чум!C62</f>
        <v>10</v>
      </c>
      <c r="DZ24" s="298">
        <f>Чум!D62</f>
        <v>0</v>
      </c>
      <c r="EA24" s="298">
        <f t="shared" si="50"/>
        <v>0</v>
      </c>
      <c r="EB24" s="298">
        <f>Чум!C63</f>
        <v>8.9280000000000008</v>
      </c>
      <c r="EC24" s="298">
        <f>Чум!D63</f>
        <v>8.9280000000000008</v>
      </c>
      <c r="ED24" s="298">
        <f t="shared" si="51"/>
        <v>100</v>
      </c>
      <c r="EE24" s="298">
        <f>Чум!C65</f>
        <v>110.81102</v>
      </c>
      <c r="EF24" s="298">
        <f>Чум!D65</f>
        <v>110.81102</v>
      </c>
      <c r="EG24" s="298">
        <f t="shared" si="52"/>
        <v>100</v>
      </c>
      <c r="EH24" s="298">
        <f>Чум!C66</f>
        <v>10.832000000000001</v>
      </c>
      <c r="EI24" s="298">
        <f>Чум!D66</f>
        <v>10.431339999999999</v>
      </c>
      <c r="EJ24" s="298">
        <f t="shared" si="53"/>
        <v>96.301144756277679</v>
      </c>
      <c r="EK24" s="305">
        <f>Чум!C72</f>
        <v>1530.38518</v>
      </c>
      <c r="EL24" s="305">
        <f>Чум!D72</f>
        <v>1504.65516</v>
      </c>
      <c r="EM24" s="298">
        <f t="shared" si="54"/>
        <v>98.318722610735165</v>
      </c>
      <c r="EN24" s="305">
        <f>Чум!C77</f>
        <v>4218.2709700000005</v>
      </c>
      <c r="EO24" s="305">
        <f>Чум!D77</f>
        <v>4084.0056800000002</v>
      </c>
      <c r="EP24" s="298">
        <f t="shared" si="55"/>
        <v>96.817053931459498</v>
      </c>
      <c r="EQ24" s="305">
        <f>Чум!C81</f>
        <v>1038.4000000000001</v>
      </c>
      <c r="ER24" s="310">
        <f>Чум!D81</f>
        <v>1038.4000000000001</v>
      </c>
      <c r="ES24" s="298">
        <f t="shared" si="12"/>
        <v>100</v>
      </c>
      <c r="ET24" s="298">
        <f>Чум!C83</f>
        <v>0</v>
      </c>
      <c r="EU24" s="298">
        <f>Чум!D83</f>
        <v>0</v>
      </c>
      <c r="EV24" s="298" t="e">
        <f t="shared" si="13"/>
        <v>#DIV/0!</v>
      </c>
      <c r="EW24" s="311">
        <f>Чум!C88</f>
        <v>5.43</v>
      </c>
      <c r="EX24" s="311">
        <f>Чум!D88</f>
        <v>5.43</v>
      </c>
      <c r="EY24" s="298">
        <f t="shared" si="56"/>
        <v>100</v>
      </c>
      <c r="EZ24" s="298">
        <f>Чум!C94</f>
        <v>0</v>
      </c>
      <c r="FA24" s="298">
        <f>Чум!D94</f>
        <v>0</v>
      </c>
      <c r="FB24" s="298" t="e">
        <f t="shared" si="57"/>
        <v>#DIV/0!</v>
      </c>
      <c r="FC24" s="421">
        <f t="shared" si="14"/>
        <v>-328.18882000000121</v>
      </c>
      <c r="FD24" s="421">
        <f t="shared" si="15"/>
        <v>134.52896999999939</v>
      </c>
      <c r="FE24" s="298">
        <f t="shared" si="59"/>
        <v>-40.991332367750644</v>
      </c>
      <c r="FF24" s="248"/>
      <c r="FG24" s="249"/>
      <c r="FI24" s="249"/>
    </row>
    <row r="25" spans="1:176" s="169" customFormat="1" ht="22.5" customHeight="1">
      <c r="A25" s="334">
        <v>12</v>
      </c>
      <c r="B25" s="335" t="s">
        <v>294</v>
      </c>
      <c r="C25" s="314">
        <f t="shared" si="16"/>
        <v>9784.2703999999994</v>
      </c>
      <c r="D25" s="315">
        <f t="shared" si="0"/>
        <v>9987.5324799999999</v>
      </c>
      <c r="E25" s="301">
        <f t="shared" si="1"/>
        <v>102.0774372711531</v>
      </c>
      <c r="F25" s="292">
        <f t="shared" si="17"/>
        <v>2751.2668999999996</v>
      </c>
      <c r="G25" s="316">
        <f t="shared" si="3"/>
        <v>3111.4520299999995</v>
      </c>
      <c r="H25" s="301">
        <f t="shared" si="18"/>
        <v>113.09160990524039</v>
      </c>
      <c r="I25" s="291">
        <f t="shared" si="19"/>
        <v>890.2</v>
      </c>
      <c r="J25" s="301"/>
      <c r="K25" s="301"/>
      <c r="L25" s="300">
        <f>Шать!C6</f>
        <v>60</v>
      </c>
      <c r="M25" s="384">
        <f>Шать!D6</f>
        <v>54.596049999999998</v>
      </c>
      <c r="N25" s="301">
        <f t="shared" si="20"/>
        <v>90.993416666666661</v>
      </c>
      <c r="O25" s="291">
        <f t="shared" si="4"/>
        <v>420.20000000000005</v>
      </c>
      <c r="P25" s="291">
        <f t="shared" si="5"/>
        <v>496.80062000000004</v>
      </c>
      <c r="Q25" s="301"/>
      <c r="R25" s="301">
        <f>Шать!C8</f>
        <v>156.73500000000001</v>
      </c>
      <c r="S25" s="301">
        <f>Шать!D8</f>
        <v>249.04965000000001</v>
      </c>
      <c r="T25" s="301">
        <f t="shared" si="21"/>
        <v>158.89855488563498</v>
      </c>
      <c r="U25" s="301">
        <f>Шать!C9</f>
        <v>1.68</v>
      </c>
      <c r="V25" s="301">
        <f>Шать!D9</f>
        <v>1.3452599999999999</v>
      </c>
      <c r="W25" s="301">
        <f t="shared" si="22"/>
        <v>80.075000000000003</v>
      </c>
      <c r="X25" s="301">
        <f>Шать!C10</f>
        <v>261.78500000000003</v>
      </c>
      <c r="Y25" s="301">
        <f>Шать!D10</f>
        <v>274.97894000000002</v>
      </c>
      <c r="Z25" s="301">
        <f t="shared" si="23"/>
        <v>105.03999083217144</v>
      </c>
      <c r="AA25" s="301">
        <f>Шать!C11</f>
        <v>0</v>
      </c>
      <c r="AB25" s="317">
        <f>Шать!D11</f>
        <v>-28.573229999999999</v>
      </c>
      <c r="AC25" s="301" t="e">
        <f t="shared" si="24"/>
        <v>#DIV/0!</v>
      </c>
      <c r="AD25" s="300">
        <f>Шать!C13</f>
        <v>10</v>
      </c>
      <c r="AE25" s="300">
        <f>Шать!D13</f>
        <v>3.4327999999999999</v>
      </c>
      <c r="AF25" s="301">
        <f t="shared" si="25"/>
        <v>34.327999999999996</v>
      </c>
      <c r="AG25" s="300">
        <f>Шать!C15</f>
        <v>90</v>
      </c>
      <c r="AH25" s="297">
        <f>Шать!D15</f>
        <v>127.09181</v>
      </c>
      <c r="AI25" s="301">
        <f t="shared" si="26"/>
        <v>141.21312222222221</v>
      </c>
      <c r="AJ25" s="300">
        <f>Шать!C16</f>
        <v>307</v>
      </c>
      <c r="AK25" s="300">
        <f>Шать!D16</f>
        <v>319.56335999999999</v>
      </c>
      <c r="AL25" s="301">
        <f t="shared" si="6"/>
        <v>104.0922996742671</v>
      </c>
      <c r="AM25" s="301">
        <f>Шать!C18</f>
        <v>3</v>
      </c>
      <c r="AN25" s="301">
        <f>Шать!D18</f>
        <v>2</v>
      </c>
      <c r="AO25" s="301">
        <f t="shared" si="27"/>
        <v>66.666666666666657</v>
      </c>
      <c r="AP25" s="301"/>
      <c r="AQ25" s="301"/>
      <c r="AR25" s="301" t="e">
        <f>AP25/AQ25*100</f>
        <v>#DIV/0!</v>
      </c>
      <c r="AS25" s="300">
        <v>0</v>
      </c>
      <c r="AT25" s="300">
        <f>0</f>
        <v>0</v>
      </c>
      <c r="AU25" s="301" t="e">
        <f t="shared" si="8"/>
        <v>#DIV/0!</v>
      </c>
      <c r="AV25" s="300">
        <f>Шать!C27</f>
        <v>180</v>
      </c>
      <c r="AW25" s="306">
        <f>Шать!D27</f>
        <v>240.8073</v>
      </c>
      <c r="AX25" s="301">
        <f t="shared" si="28"/>
        <v>133.78183333333334</v>
      </c>
      <c r="AY25" s="300">
        <f>Шать!C28</f>
        <v>20</v>
      </c>
      <c r="AZ25" s="297">
        <f>Шать!D28</f>
        <v>26.011199999999999</v>
      </c>
      <c r="BA25" s="301">
        <f t="shared" si="29"/>
        <v>130.05599999999998</v>
      </c>
      <c r="BB25" s="300"/>
      <c r="BC25" s="300"/>
      <c r="BD25" s="301" t="e">
        <f t="shared" si="30"/>
        <v>#DIV/0!</v>
      </c>
      <c r="BE25" s="301">
        <f>Шать!C29</f>
        <v>30</v>
      </c>
      <c r="BF25" s="301">
        <f>Шать!D29</f>
        <v>32.162050000000001</v>
      </c>
      <c r="BG25" s="301">
        <f t="shared" si="31"/>
        <v>107.20683333333334</v>
      </c>
      <c r="BH25" s="301"/>
      <c r="BI25" s="301"/>
      <c r="BJ25" s="301"/>
      <c r="BK25" s="301">
        <f>Шать!C31</f>
        <v>1294.56</v>
      </c>
      <c r="BL25" s="301">
        <f>Шать!D31</f>
        <v>1320.396</v>
      </c>
      <c r="BM25" s="301">
        <f t="shared" si="32"/>
        <v>101.99573600296625</v>
      </c>
      <c r="BN25" s="301"/>
      <c r="BO25" s="301"/>
      <c r="BP25" s="301" t="e">
        <f t="shared" si="33"/>
        <v>#DIV/0!</v>
      </c>
      <c r="BQ25" s="301"/>
      <c r="BR25" s="301"/>
      <c r="BS25" s="301"/>
      <c r="BT25" s="301">
        <f>Шать!C34</f>
        <v>0</v>
      </c>
      <c r="BU25" s="301">
        <f>Шать!D34</f>
        <v>0</v>
      </c>
      <c r="BV25" s="291" t="e">
        <f t="shared" si="34"/>
        <v>#DIV/0!</v>
      </c>
      <c r="BW25" s="301">
        <f>Шать!C37</f>
        <v>336.50689999999997</v>
      </c>
      <c r="BX25" s="298">
        <f>SUM(Шать!D37)</f>
        <v>488.59084000000001</v>
      </c>
      <c r="BY25" s="301">
        <f t="shared" si="35"/>
        <v>145.19489496352082</v>
      </c>
      <c r="BZ25" s="301"/>
      <c r="CA25" s="301"/>
      <c r="CB25" s="318" t="e">
        <f t="shared" si="36"/>
        <v>#DIV/0!</v>
      </c>
      <c r="CC25" s="318"/>
      <c r="CD25" s="318"/>
      <c r="CE25" s="318" t="e">
        <f t="shared" si="37"/>
        <v>#DIV/0!</v>
      </c>
      <c r="CF25" s="300">
        <f t="shared" si="38"/>
        <v>7033.0034999999998</v>
      </c>
      <c r="CG25" s="296">
        <f t="shared" si="39"/>
        <v>6876.0804500000004</v>
      </c>
      <c r="CH25" s="301">
        <f t="shared" si="58"/>
        <v>97.768761952130419</v>
      </c>
      <c r="CI25" s="301">
        <f>Шать!C42</f>
        <v>1897.8</v>
      </c>
      <c r="CJ25" s="301">
        <f>Шать!D42</f>
        <v>1897.8</v>
      </c>
      <c r="CK25" s="301">
        <f t="shared" si="40"/>
        <v>100</v>
      </c>
      <c r="CL25" s="301">
        <f>Шать!C43</f>
        <v>0</v>
      </c>
      <c r="CM25" s="391">
        <f>Шать!D43</f>
        <v>0</v>
      </c>
      <c r="CN25" s="301" t="e">
        <f t="shared" si="41"/>
        <v>#DIV/0!</v>
      </c>
      <c r="CO25" s="301">
        <f>Шать!C44</f>
        <v>4067.5971199999999</v>
      </c>
      <c r="CP25" s="301">
        <f>Шать!D44</f>
        <v>3921.6578399999999</v>
      </c>
      <c r="CQ25" s="301">
        <f t="shared" si="9"/>
        <v>96.412150080389466</v>
      </c>
      <c r="CR25" s="301">
        <f>Шать!C45</f>
        <v>117.81358</v>
      </c>
      <c r="CS25" s="301">
        <f>Шать!D45</f>
        <v>117.81358</v>
      </c>
      <c r="CT25" s="301">
        <f t="shared" si="10"/>
        <v>100</v>
      </c>
      <c r="CU25" s="301">
        <f>Шать!C46</f>
        <v>949.79280000000006</v>
      </c>
      <c r="CV25" s="301">
        <f>Шать!D46</f>
        <v>938.80903000000001</v>
      </c>
      <c r="CW25" s="291">
        <f t="shared" si="42"/>
        <v>98.843561458878185</v>
      </c>
      <c r="CX25" s="317">
        <f>Шать!C50</f>
        <v>0</v>
      </c>
      <c r="CY25" s="301">
        <f>Шать!D50</f>
        <v>0</v>
      </c>
      <c r="CZ25" s="301" t="e">
        <f t="shared" si="11"/>
        <v>#DIV/0!</v>
      </c>
      <c r="DA25" s="301"/>
      <c r="DB25" s="301"/>
      <c r="DC25" s="301"/>
      <c r="DD25" s="300"/>
      <c r="DE25" s="300"/>
      <c r="DF25" s="301" t="e">
        <f t="shared" si="43"/>
        <v>#DIV/0!</v>
      </c>
      <c r="DG25" s="301"/>
      <c r="DH25" s="301"/>
      <c r="DI25" s="301"/>
      <c r="DJ25" s="301"/>
      <c r="DK25" s="301"/>
      <c r="DL25" s="301"/>
      <c r="DM25" s="300">
        <f t="shared" si="44"/>
        <v>10111.471560000002</v>
      </c>
      <c r="DN25" s="300">
        <f t="shared" si="44"/>
        <v>9878.4558399999987</v>
      </c>
      <c r="DO25" s="301">
        <f>DN25/DM25*100</f>
        <v>97.695531074608468</v>
      </c>
      <c r="DP25" s="300">
        <f t="shared" si="46"/>
        <v>1621.973</v>
      </c>
      <c r="DQ25" s="300">
        <f t="shared" si="46"/>
        <v>1574.0285399999998</v>
      </c>
      <c r="DR25" s="301">
        <f t="shared" si="47"/>
        <v>97.044065468414075</v>
      </c>
      <c r="DS25" s="301">
        <f>Шать!C58</f>
        <v>1593.9970000000001</v>
      </c>
      <c r="DT25" s="301">
        <f>Шать!D58</f>
        <v>1551.0525399999999</v>
      </c>
      <c r="DU25" s="301">
        <f t="shared" si="48"/>
        <v>97.305863185438852</v>
      </c>
      <c r="DV25" s="301">
        <f>Шать!C61</f>
        <v>0</v>
      </c>
      <c r="DW25" s="301">
        <f>Шать!D61</f>
        <v>0</v>
      </c>
      <c r="DX25" s="301" t="e">
        <f t="shared" si="49"/>
        <v>#DIV/0!</v>
      </c>
      <c r="DY25" s="301">
        <f>Шать!C62</f>
        <v>5</v>
      </c>
      <c r="DZ25" s="301">
        <f>Шать!D62</f>
        <v>0</v>
      </c>
      <c r="EA25" s="301">
        <f t="shared" si="50"/>
        <v>0</v>
      </c>
      <c r="EB25" s="301">
        <f>Шать!C63</f>
        <v>22.975999999999999</v>
      </c>
      <c r="EC25" s="301">
        <f>Шать!D63</f>
        <v>22.975999999999999</v>
      </c>
      <c r="ED25" s="301">
        <f t="shared" si="51"/>
        <v>100</v>
      </c>
      <c r="EE25" s="301">
        <f>Шать!C65</f>
        <v>110.66728000000001</v>
      </c>
      <c r="EF25" s="301">
        <f>Шать!D65</f>
        <v>110.66728000000001</v>
      </c>
      <c r="EG25" s="301">
        <f t="shared" si="52"/>
        <v>100</v>
      </c>
      <c r="EH25" s="301">
        <f>Шать!C66</f>
        <v>3</v>
      </c>
      <c r="EI25" s="301">
        <f>Шать!D66</f>
        <v>2.83134</v>
      </c>
      <c r="EJ25" s="301">
        <f t="shared" si="53"/>
        <v>94.378</v>
      </c>
      <c r="EK25" s="300">
        <f>Шать!C72</f>
        <v>2892.2158200000003</v>
      </c>
      <c r="EL25" s="300">
        <f>Шать!D72</f>
        <v>2864.5189300000002</v>
      </c>
      <c r="EM25" s="301">
        <f t="shared" si="54"/>
        <v>99.042364341952876</v>
      </c>
      <c r="EN25" s="300">
        <f>Шать!C77</f>
        <v>4753.36546</v>
      </c>
      <c r="EO25" s="300">
        <f>Шать!D77</f>
        <v>4596.1597499999998</v>
      </c>
      <c r="EP25" s="301">
        <f t="shared" si="55"/>
        <v>96.692749351529969</v>
      </c>
      <c r="EQ25" s="300">
        <f>Шать!C81</f>
        <v>705.42</v>
      </c>
      <c r="ER25" s="319">
        <f>Шать!D81</f>
        <v>705.42</v>
      </c>
      <c r="ES25" s="301">
        <f t="shared" si="12"/>
        <v>100</v>
      </c>
      <c r="ET25" s="301">
        <f>Шать!C83</f>
        <v>0</v>
      </c>
      <c r="EU25" s="301">
        <f>Шать!D83</f>
        <v>0</v>
      </c>
      <c r="EV25" s="301" t="e">
        <f t="shared" si="13"/>
        <v>#DIV/0!</v>
      </c>
      <c r="EW25" s="316">
        <f>Шать!C88</f>
        <v>24.83</v>
      </c>
      <c r="EX25" s="316">
        <f>Шать!D88</f>
        <v>24.83</v>
      </c>
      <c r="EY25" s="301">
        <f t="shared" si="56"/>
        <v>100</v>
      </c>
      <c r="EZ25" s="301">
        <f>Шать!C94</f>
        <v>0</v>
      </c>
      <c r="FA25" s="301">
        <f>Шать!D94</f>
        <v>0</v>
      </c>
      <c r="FB25" s="301" t="e">
        <f t="shared" si="57"/>
        <v>#DIV/0!</v>
      </c>
      <c r="FC25" s="420">
        <f t="shared" si="14"/>
        <v>-327.20116000000235</v>
      </c>
      <c r="FD25" s="420">
        <f t="shared" si="15"/>
        <v>109.07664000000113</v>
      </c>
      <c r="FE25" s="301">
        <f t="shared" si="59"/>
        <v>-33.336263233296712</v>
      </c>
      <c r="FF25" s="167"/>
      <c r="FG25" s="168"/>
      <c r="FI25" s="168"/>
    </row>
    <row r="26" spans="1:176" s="250" customFormat="1" ht="24.75" customHeight="1">
      <c r="A26" s="337">
        <v>13</v>
      </c>
      <c r="B26" s="333" t="s">
        <v>295</v>
      </c>
      <c r="C26" s="312">
        <f t="shared" si="16"/>
        <v>13767.251459999999</v>
      </c>
      <c r="D26" s="290">
        <f t="shared" si="0"/>
        <v>15229.783350000002</v>
      </c>
      <c r="E26" s="298">
        <f t="shared" si="1"/>
        <v>110.62326706423072</v>
      </c>
      <c r="F26" s="292">
        <f t="shared" si="17"/>
        <v>2863.75</v>
      </c>
      <c r="G26" s="311">
        <f t="shared" si="3"/>
        <v>4350.9584100000002</v>
      </c>
      <c r="H26" s="298">
        <f t="shared" si="18"/>
        <v>151.93220113487561</v>
      </c>
      <c r="I26" s="291">
        <f t="shared" si="19"/>
        <v>2365.75</v>
      </c>
      <c r="J26" s="298"/>
      <c r="K26" s="298"/>
      <c r="L26" s="305">
        <f>Юнг!C6</f>
        <v>149</v>
      </c>
      <c r="M26" s="384">
        <f>Юнг!D6</f>
        <v>177.08707000000001</v>
      </c>
      <c r="N26" s="298">
        <f t="shared" si="20"/>
        <v>118.85038255033558</v>
      </c>
      <c r="O26" s="291">
        <f t="shared" si="4"/>
        <v>675.75</v>
      </c>
      <c r="P26" s="291">
        <f t="shared" si="5"/>
        <v>798.90917000000002</v>
      </c>
      <c r="Q26" s="298"/>
      <c r="R26" s="298">
        <f>Юнг!C8</f>
        <v>252.05500000000001</v>
      </c>
      <c r="S26" s="298">
        <f>Юнг!D8</f>
        <v>400.49876999999998</v>
      </c>
      <c r="T26" s="298">
        <f t="shared" si="21"/>
        <v>158.89340421733351</v>
      </c>
      <c r="U26" s="298">
        <f>Юнг!C9</f>
        <v>2.7029999999999998</v>
      </c>
      <c r="V26" s="298">
        <f>Юнг!D9</f>
        <v>2.1633399999999998</v>
      </c>
      <c r="W26" s="298">
        <f t="shared" si="22"/>
        <v>80.034776174620788</v>
      </c>
      <c r="X26" s="298">
        <f>Юнг!C10</f>
        <v>420.99200000000002</v>
      </c>
      <c r="Y26" s="298">
        <f>Юнг!D10</f>
        <v>442.19587999999999</v>
      </c>
      <c r="Z26" s="298">
        <f t="shared" si="23"/>
        <v>105.03664677713589</v>
      </c>
      <c r="AA26" s="298">
        <f>Юнг!C11</f>
        <v>0</v>
      </c>
      <c r="AB26" s="309">
        <f>Юнг!D11</f>
        <v>-45.948819999999998</v>
      </c>
      <c r="AC26" s="298" t="e">
        <f t="shared" si="24"/>
        <v>#DIV/0!</v>
      </c>
      <c r="AD26" s="305">
        <f>Юнг!C13</f>
        <v>80</v>
      </c>
      <c r="AE26" s="305">
        <f>Юнг!D13</f>
        <v>81.321929999999995</v>
      </c>
      <c r="AF26" s="298">
        <f t="shared" si="25"/>
        <v>101.65241249999998</v>
      </c>
      <c r="AG26" s="305">
        <f>Юнг!C15</f>
        <v>433</v>
      </c>
      <c r="AH26" s="297">
        <f>Юнг!D15</f>
        <v>411.26123999999999</v>
      </c>
      <c r="AI26" s="298">
        <f t="shared" si="26"/>
        <v>94.979501154734407</v>
      </c>
      <c r="AJ26" s="305">
        <f>Юнг!C16</f>
        <v>1020</v>
      </c>
      <c r="AK26" s="305">
        <f>Юнг!D16</f>
        <v>962.31596000000002</v>
      </c>
      <c r="AL26" s="298">
        <f t="shared" si="6"/>
        <v>94.34470196078432</v>
      </c>
      <c r="AM26" s="298">
        <f>Юнг!C18</f>
        <v>8</v>
      </c>
      <c r="AN26" s="298">
        <f>Юнг!D18</f>
        <v>3.2</v>
      </c>
      <c r="AO26" s="298">
        <f t="shared" si="27"/>
        <v>40</v>
      </c>
      <c r="AP26" s="298"/>
      <c r="AQ26" s="298"/>
      <c r="AR26" s="298" t="e">
        <f>AP26/AQ26*100</f>
        <v>#DIV/0!</v>
      </c>
      <c r="AS26" s="305">
        <v>0</v>
      </c>
      <c r="AT26" s="305"/>
      <c r="AU26" s="298" t="e">
        <f t="shared" si="8"/>
        <v>#DIV/0!</v>
      </c>
      <c r="AV26" s="305">
        <f>Юнг!C27</f>
        <v>388</v>
      </c>
      <c r="AW26" s="306">
        <f>Юнг!D27</f>
        <v>499.31668999999999</v>
      </c>
      <c r="AX26" s="298">
        <f t="shared" si="28"/>
        <v>128.68986855670104</v>
      </c>
      <c r="AY26" s="305">
        <f>Юнг!C28</f>
        <v>30</v>
      </c>
      <c r="AZ26" s="306">
        <f>Юнг!D28</f>
        <v>29.382000000000001</v>
      </c>
      <c r="BA26" s="298">
        <f t="shared" si="29"/>
        <v>97.94</v>
      </c>
      <c r="BB26" s="305"/>
      <c r="BC26" s="305"/>
      <c r="BD26" s="298" t="e">
        <f t="shared" si="30"/>
        <v>#DIV/0!</v>
      </c>
      <c r="BE26" s="298">
        <f>Юнг!C30</f>
        <v>80</v>
      </c>
      <c r="BF26" s="301">
        <f>Юнг!D30</f>
        <v>97.995909999999995</v>
      </c>
      <c r="BG26" s="298">
        <f t="shared" si="31"/>
        <v>122.49488749999999</v>
      </c>
      <c r="BH26" s="298"/>
      <c r="BI26" s="298"/>
      <c r="BJ26" s="298"/>
      <c r="BK26" s="298">
        <f>Юнг!C33</f>
        <v>0</v>
      </c>
      <c r="BL26" s="298">
        <f>Юнг!D31</f>
        <v>0</v>
      </c>
      <c r="BM26" s="298" t="e">
        <f t="shared" si="32"/>
        <v>#DIV/0!</v>
      </c>
      <c r="BN26" s="298"/>
      <c r="BO26" s="298"/>
      <c r="BP26" s="298" t="e">
        <f t="shared" si="33"/>
        <v>#DIV/0!</v>
      </c>
      <c r="BQ26" s="298"/>
      <c r="BR26" s="298"/>
      <c r="BS26" s="298"/>
      <c r="BT26" s="298">
        <f>Юнг!C34</f>
        <v>0</v>
      </c>
      <c r="BU26" s="298">
        <f>Юнг!D34</f>
        <v>43.13044</v>
      </c>
      <c r="BV26" s="291" t="e">
        <f t="shared" si="34"/>
        <v>#DIV/0!</v>
      </c>
      <c r="BW26" s="298">
        <f>Юнг!C36</f>
        <v>0</v>
      </c>
      <c r="BX26" s="298">
        <f>Юнг!D36</f>
        <v>1247.038</v>
      </c>
      <c r="BY26" s="298" t="e">
        <f t="shared" si="35"/>
        <v>#DIV/0!</v>
      </c>
      <c r="BZ26" s="298"/>
      <c r="CA26" s="298"/>
      <c r="CB26" s="307" t="e">
        <f t="shared" si="36"/>
        <v>#DIV/0!</v>
      </c>
      <c r="CC26" s="307"/>
      <c r="CD26" s="307"/>
      <c r="CE26" s="307" t="e">
        <f t="shared" si="37"/>
        <v>#DIV/0!</v>
      </c>
      <c r="CF26" s="305">
        <f t="shared" si="38"/>
        <v>10903.501459999999</v>
      </c>
      <c r="CG26" s="305">
        <f t="shared" si="39"/>
        <v>10878.82494</v>
      </c>
      <c r="CH26" s="298">
        <f t="shared" si="58"/>
        <v>99.773682609292749</v>
      </c>
      <c r="CI26" s="298">
        <f>Юнг!C41</f>
        <v>2417.4</v>
      </c>
      <c r="CJ26" s="298">
        <f>Юнг!D41</f>
        <v>2417.4</v>
      </c>
      <c r="CK26" s="298">
        <f t="shared" si="40"/>
        <v>100</v>
      </c>
      <c r="CL26" s="298">
        <f>Юнг!C42</f>
        <v>0</v>
      </c>
      <c r="CM26" s="390">
        <f>Юнг!D42</f>
        <v>0</v>
      </c>
      <c r="CN26" s="298" t="e">
        <f t="shared" si="41"/>
        <v>#DIV/0!</v>
      </c>
      <c r="CO26" s="298">
        <f>Юнг!C43</f>
        <v>6027.2349999999997</v>
      </c>
      <c r="CP26" s="298">
        <f>Юнг!D43</f>
        <v>6027.2349999999997</v>
      </c>
      <c r="CQ26" s="298">
        <f t="shared" si="9"/>
        <v>100</v>
      </c>
      <c r="CR26" s="298">
        <f>Юнг!C44</f>
        <v>109.41849000000001</v>
      </c>
      <c r="CS26" s="298">
        <f>Юнг!D44</f>
        <v>109.41849000000001</v>
      </c>
      <c r="CT26" s="298">
        <f t="shared" si="10"/>
        <v>100</v>
      </c>
      <c r="CU26" s="298">
        <f>Юнг!C45</f>
        <v>2349.4479700000002</v>
      </c>
      <c r="CV26" s="298">
        <f>Юнг!D45</f>
        <v>2324.7714500000002</v>
      </c>
      <c r="CW26" s="291">
        <f t="shared" si="42"/>
        <v>98.949688594295623</v>
      </c>
      <c r="CX26" s="309">
        <f>Юнг!C48</f>
        <v>0</v>
      </c>
      <c r="CY26" s="298">
        <f>Юнг!D48</f>
        <v>0</v>
      </c>
      <c r="CZ26" s="298" t="e">
        <f t="shared" si="11"/>
        <v>#DIV/0!</v>
      </c>
      <c r="DA26" s="298"/>
      <c r="DB26" s="298">
        <f>Юнг!D47</f>
        <v>0</v>
      </c>
      <c r="DC26" s="298"/>
      <c r="DD26" s="305"/>
      <c r="DE26" s="305"/>
      <c r="DF26" s="298" t="e">
        <f t="shared" si="43"/>
        <v>#DIV/0!</v>
      </c>
      <c r="DG26" s="298"/>
      <c r="DH26" s="298"/>
      <c r="DI26" s="298"/>
      <c r="DJ26" s="298"/>
      <c r="DK26" s="298"/>
      <c r="DL26" s="298"/>
      <c r="DM26" s="300">
        <f t="shared" si="44"/>
        <v>14152.11717</v>
      </c>
      <c r="DN26" s="300">
        <f t="shared" si="44"/>
        <v>13936.762209999999</v>
      </c>
      <c r="DO26" s="298">
        <f t="shared" si="45"/>
        <v>98.478284503914963</v>
      </c>
      <c r="DP26" s="305">
        <f t="shared" si="46"/>
        <v>1975.951</v>
      </c>
      <c r="DQ26" s="305">
        <f t="shared" si="46"/>
        <v>1916.6508399999998</v>
      </c>
      <c r="DR26" s="298">
        <f t="shared" si="47"/>
        <v>96.998905337227484</v>
      </c>
      <c r="DS26" s="298">
        <f>Юнг!C57</f>
        <v>1915.6289999999999</v>
      </c>
      <c r="DT26" s="298">
        <f>Юнг!D57</f>
        <v>1877.3288399999999</v>
      </c>
      <c r="DU26" s="298">
        <f t="shared" si="48"/>
        <v>98.000648351011606</v>
      </c>
      <c r="DV26" s="298">
        <f>Юнг!C60</f>
        <v>0</v>
      </c>
      <c r="DW26" s="298">
        <f>Юнг!D60</f>
        <v>0</v>
      </c>
      <c r="DX26" s="298" t="e">
        <f t="shared" si="49"/>
        <v>#DIV/0!</v>
      </c>
      <c r="DY26" s="298">
        <f>Юнг!C61</f>
        <v>1</v>
      </c>
      <c r="DZ26" s="298">
        <f>Юнг!D61</f>
        <v>0</v>
      </c>
      <c r="EA26" s="298">
        <f t="shared" si="50"/>
        <v>0</v>
      </c>
      <c r="EB26" s="298">
        <f>Юнг!C62</f>
        <v>59.322000000000003</v>
      </c>
      <c r="EC26" s="298">
        <f>Юнг!D62</f>
        <v>39.322000000000003</v>
      </c>
      <c r="ED26" s="298">
        <f t="shared" si="51"/>
        <v>66.285695020397156</v>
      </c>
      <c r="EE26" s="298">
        <f>Юнг!C64</f>
        <v>109.41849000000001</v>
      </c>
      <c r="EF26" s="298">
        <f>Юнг!D64</f>
        <v>109.41849000000001</v>
      </c>
      <c r="EG26" s="298">
        <f t="shared" si="52"/>
        <v>100</v>
      </c>
      <c r="EH26" s="298">
        <f>Юнг!C65</f>
        <v>224.83500000000001</v>
      </c>
      <c r="EI26" s="298">
        <f>Юнг!D65</f>
        <v>223.83735000000001</v>
      </c>
      <c r="EJ26" s="298">
        <f t="shared" si="53"/>
        <v>99.556274601374341</v>
      </c>
      <c r="EK26" s="305">
        <f>Юнг!C71</f>
        <v>2267.98171</v>
      </c>
      <c r="EL26" s="305">
        <f>Юнг!D71</f>
        <v>2143.27207</v>
      </c>
      <c r="EM26" s="298">
        <f t="shared" si="54"/>
        <v>94.501294280719748</v>
      </c>
      <c r="EN26" s="305">
        <f>Юнг!C76</f>
        <v>6621.64545</v>
      </c>
      <c r="EO26" s="305">
        <f>Юнг!D76</f>
        <v>6616.0744599999998</v>
      </c>
      <c r="EP26" s="298">
        <f t="shared" si="55"/>
        <v>99.915866984391329</v>
      </c>
      <c r="EQ26" s="305">
        <f>Юнг!C80</f>
        <v>2920.6515199999999</v>
      </c>
      <c r="ER26" s="310">
        <f>Юнг!D80</f>
        <v>2895.875</v>
      </c>
      <c r="ES26" s="298">
        <f t="shared" si="12"/>
        <v>99.151678321417819</v>
      </c>
      <c r="ET26" s="298">
        <f>Юнг!C82</f>
        <v>0</v>
      </c>
      <c r="EU26" s="298">
        <f>Юнг!D82</f>
        <v>0</v>
      </c>
      <c r="EV26" s="298" t="e">
        <f t="shared" si="13"/>
        <v>#DIV/0!</v>
      </c>
      <c r="EW26" s="311">
        <f>Юнг!C87</f>
        <v>31.634</v>
      </c>
      <c r="EX26" s="311">
        <f>Юнг!D87</f>
        <v>31.634</v>
      </c>
      <c r="EY26" s="298">
        <f t="shared" si="56"/>
        <v>100</v>
      </c>
      <c r="EZ26" s="298">
        <f>Юнг!C93</f>
        <v>0</v>
      </c>
      <c r="FA26" s="298">
        <f>Юнг!D93</f>
        <v>0</v>
      </c>
      <c r="FB26" s="298" t="e">
        <f t="shared" si="57"/>
        <v>#DIV/0!</v>
      </c>
      <c r="FC26" s="421">
        <f t="shared" si="14"/>
        <v>-384.86571000000004</v>
      </c>
      <c r="FD26" s="421">
        <f t="shared" si="15"/>
        <v>1293.0211400000026</v>
      </c>
      <c r="FE26" s="298">
        <f t="shared" si="59"/>
        <v>-335.96683373013468</v>
      </c>
      <c r="FF26" s="248"/>
      <c r="FG26" s="249"/>
      <c r="FI26" s="249"/>
    </row>
    <row r="27" spans="1:176" s="157" customFormat="1" ht="25.5" customHeight="1">
      <c r="A27" s="331">
        <v>14</v>
      </c>
      <c r="B27" s="333" t="s">
        <v>296</v>
      </c>
      <c r="C27" s="289">
        <f t="shared" si="16"/>
        <v>13620.569669999999</v>
      </c>
      <c r="D27" s="290">
        <f t="shared" si="0"/>
        <v>13968.741890000001</v>
      </c>
      <c r="E27" s="298">
        <f t="shared" si="1"/>
        <v>102.55622362673178</v>
      </c>
      <c r="F27" s="292">
        <f t="shared" si="17"/>
        <v>1817.7319999999997</v>
      </c>
      <c r="G27" s="292">
        <f t="shared" si="3"/>
        <v>2265.5085200000003</v>
      </c>
      <c r="H27" s="298">
        <f t="shared" si="18"/>
        <v>124.63380300286295</v>
      </c>
      <c r="I27" s="291">
        <f t="shared" si="19"/>
        <v>1274.1300000000001</v>
      </c>
      <c r="J27" s="298"/>
      <c r="K27" s="298"/>
      <c r="L27" s="305">
        <f>Юсь!C6</f>
        <v>171</v>
      </c>
      <c r="M27" s="384">
        <f>Юсь!D6</f>
        <v>214.43786</v>
      </c>
      <c r="N27" s="298">
        <f t="shared" si="20"/>
        <v>125.40225730994152</v>
      </c>
      <c r="O27" s="291">
        <f t="shared" si="4"/>
        <v>616.13</v>
      </c>
      <c r="P27" s="291">
        <f t="shared" si="5"/>
        <v>728.41717000000006</v>
      </c>
      <c r="Q27" s="298"/>
      <c r="R27" s="298">
        <f>Юсь!C8</f>
        <v>229.816</v>
      </c>
      <c r="S27" s="298">
        <f>Юсь!D8</f>
        <v>365.16064</v>
      </c>
      <c r="T27" s="291">
        <f t="shared" si="21"/>
        <v>158.89260973996588</v>
      </c>
      <c r="U27" s="291">
        <f>Юсь!C9</f>
        <v>2.4649999999999999</v>
      </c>
      <c r="V27" s="291">
        <f>Юсь!D9</f>
        <v>1.97244</v>
      </c>
      <c r="W27" s="291">
        <f t="shared" si="22"/>
        <v>80.017849898580124</v>
      </c>
      <c r="X27" s="291">
        <f>Юсь!C10</f>
        <v>383.84899999999999</v>
      </c>
      <c r="Y27" s="291">
        <f>Юсь!D10</f>
        <v>403.17858999999999</v>
      </c>
      <c r="Z27" s="291">
        <f t="shared" si="23"/>
        <v>105.03572759079742</v>
      </c>
      <c r="AA27" s="291">
        <f>Юсь!C11</f>
        <v>0</v>
      </c>
      <c r="AB27" s="295">
        <f>Юсь!D11</f>
        <v>-41.894500000000001</v>
      </c>
      <c r="AC27" s="291" t="e">
        <f t="shared" si="24"/>
        <v>#DIV/0!</v>
      </c>
      <c r="AD27" s="305">
        <f>Юсь!C13</f>
        <v>10</v>
      </c>
      <c r="AE27" s="305">
        <f>Юсь!D13</f>
        <v>0</v>
      </c>
      <c r="AF27" s="298">
        <f t="shared" si="25"/>
        <v>0</v>
      </c>
      <c r="AG27" s="305">
        <f>Юсь!C15</f>
        <v>124</v>
      </c>
      <c r="AH27" s="297">
        <f>Юсь!D15</f>
        <v>132.71872999999999</v>
      </c>
      <c r="AI27" s="298">
        <f t="shared" si="26"/>
        <v>107.03123387096774</v>
      </c>
      <c r="AJ27" s="305">
        <f>Юсь!C16</f>
        <v>345</v>
      </c>
      <c r="AK27" s="305">
        <f>Юсь!D16</f>
        <v>368.55234000000002</v>
      </c>
      <c r="AL27" s="298">
        <f t="shared" si="6"/>
        <v>106.82676521739131</v>
      </c>
      <c r="AM27" s="298">
        <f>Юсь!C18</f>
        <v>8</v>
      </c>
      <c r="AN27" s="298">
        <f>Юсь!D18</f>
        <v>8.25</v>
      </c>
      <c r="AO27" s="298">
        <f t="shared" si="27"/>
        <v>103.125</v>
      </c>
      <c r="AP27" s="298"/>
      <c r="AQ27" s="298"/>
      <c r="AR27" s="298" t="e">
        <f>AP27/AQ27*100</f>
        <v>#DIV/0!</v>
      </c>
      <c r="AS27" s="305">
        <v>0</v>
      </c>
      <c r="AT27" s="305">
        <v>0</v>
      </c>
      <c r="AU27" s="298" t="e">
        <f t="shared" si="8"/>
        <v>#DIV/0!</v>
      </c>
      <c r="AV27" s="305">
        <f>Юсь!C27</f>
        <v>0</v>
      </c>
      <c r="AW27" s="306">
        <f>Юсь!D27</f>
        <v>0</v>
      </c>
      <c r="AX27" s="298" t="e">
        <f t="shared" si="28"/>
        <v>#DIV/0!</v>
      </c>
      <c r="AY27" s="300">
        <f>Юсь!C28</f>
        <v>40</v>
      </c>
      <c r="AZ27" s="306">
        <f>Юсь!D28</f>
        <v>66.5</v>
      </c>
      <c r="BA27" s="298">
        <f t="shared" si="29"/>
        <v>166.25</v>
      </c>
      <c r="BB27" s="305"/>
      <c r="BC27" s="305"/>
      <c r="BD27" s="298" t="e">
        <f t="shared" si="30"/>
        <v>#DIV/0!</v>
      </c>
      <c r="BE27" s="298">
        <f>Юсь!C30</f>
        <v>100</v>
      </c>
      <c r="BF27" s="301">
        <f>Юсь!D30</f>
        <v>358.87428999999997</v>
      </c>
      <c r="BG27" s="298">
        <f t="shared" si="31"/>
        <v>358.87428999999997</v>
      </c>
      <c r="BH27" s="298"/>
      <c r="BI27" s="298"/>
      <c r="BJ27" s="298"/>
      <c r="BK27" s="298">
        <f>Юсь!C31</f>
        <v>0</v>
      </c>
      <c r="BL27" s="298">
        <f>Юсь!D31</f>
        <v>0</v>
      </c>
      <c r="BM27" s="298" t="e">
        <f t="shared" si="32"/>
        <v>#DIV/0!</v>
      </c>
      <c r="BN27" s="298"/>
      <c r="BO27" s="298"/>
      <c r="BP27" s="298" t="e">
        <f t="shared" si="33"/>
        <v>#DIV/0!</v>
      </c>
      <c r="BQ27" s="298"/>
      <c r="BR27" s="298"/>
      <c r="BS27" s="298"/>
      <c r="BT27" s="298"/>
      <c r="BU27" s="298">
        <f>Юсь!D34</f>
        <v>5.9382900000000003</v>
      </c>
      <c r="BV27" s="291" t="e">
        <f t="shared" si="34"/>
        <v>#DIV/0!</v>
      </c>
      <c r="BW27" s="298">
        <f>Юсь!C36</f>
        <v>403.60199999999998</v>
      </c>
      <c r="BX27" s="298">
        <f>Юсь!D36</f>
        <v>381.81984</v>
      </c>
      <c r="BY27" s="298">
        <f t="shared" si="35"/>
        <v>94.603059449655859</v>
      </c>
      <c r="BZ27" s="298"/>
      <c r="CA27" s="298"/>
      <c r="CB27" s="307" t="e">
        <f t="shared" si="36"/>
        <v>#DIV/0!</v>
      </c>
      <c r="CC27" s="307"/>
      <c r="CD27" s="307"/>
      <c r="CE27" s="307" t="e">
        <f t="shared" si="37"/>
        <v>#DIV/0!</v>
      </c>
      <c r="CF27" s="296">
        <f t="shared" si="38"/>
        <v>11802.837669999999</v>
      </c>
      <c r="CG27" s="296">
        <f t="shared" si="39"/>
        <v>11703.23337</v>
      </c>
      <c r="CH27" s="298">
        <f t="shared" si="58"/>
        <v>99.15609870452451</v>
      </c>
      <c r="CI27" s="298">
        <f>Юсь!C41</f>
        <v>4903.5</v>
      </c>
      <c r="CJ27" s="298">
        <f>Юсь!D41</f>
        <v>4903.5</v>
      </c>
      <c r="CK27" s="298">
        <f t="shared" si="40"/>
        <v>100</v>
      </c>
      <c r="CL27" s="298">
        <f>Юсь!C42</f>
        <v>0</v>
      </c>
      <c r="CM27" s="390">
        <f>Юсь!D42</f>
        <v>0</v>
      </c>
      <c r="CN27" s="298" t="e">
        <f t="shared" si="41"/>
        <v>#DIV/0!</v>
      </c>
      <c r="CO27" s="298">
        <f>Юсь!C43</f>
        <v>5918.9191000000001</v>
      </c>
      <c r="CP27" s="298">
        <f>Юсь!D43</f>
        <v>5918.9191000000001</v>
      </c>
      <c r="CQ27" s="298">
        <f t="shared" si="9"/>
        <v>100</v>
      </c>
      <c r="CR27" s="298">
        <f>Юсь!C44</f>
        <v>301.49356999999998</v>
      </c>
      <c r="CS27" s="298">
        <f>Юсь!D44</f>
        <v>301.49356999999998</v>
      </c>
      <c r="CT27" s="298">
        <f t="shared" si="10"/>
        <v>100</v>
      </c>
      <c r="CU27" s="298">
        <f>Юсь!C51</f>
        <v>678.92499999999995</v>
      </c>
      <c r="CV27" s="298">
        <f>Юсь!D51</f>
        <v>579.32069999999999</v>
      </c>
      <c r="CW27" s="291">
        <f t="shared" si="42"/>
        <v>85.329115881724789</v>
      </c>
      <c r="CX27" s="309">
        <f>Юсь!C52</f>
        <v>0</v>
      </c>
      <c r="CY27" s="298">
        <f>Юсь!D52</f>
        <v>0</v>
      </c>
      <c r="CZ27" s="298" t="e">
        <f t="shared" si="11"/>
        <v>#DIV/0!</v>
      </c>
      <c r="DA27" s="298"/>
      <c r="DB27" s="298"/>
      <c r="DC27" s="298"/>
      <c r="DD27" s="305"/>
      <c r="DE27" s="305"/>
      <c r="DF27" s="298" t="e">
        <f t="shared" si="43"/>
        <v>#DIV/0!</v>
      </c>
      <c r="DG27" s="298"/>
      <c r="DH27" s="298"/>
      <c r="DI27" s="298"/>
      <c r="DJ27" s="298"/>
      <c r="DK27" s="298"/>
      <c r="DL27" s="298"/>
      <c r="DM27" s="300">
        <f t="shared" si="44"/>
        <v>14622.710510000001</v>
      </c>
      <c r="DN27" s="300">
        <f t="shared" si="44"/>
        <v>14260.155130000001</v>
      </c>
      <c r="DO27" s="298">
        <f t="shared" si="45"/>
        <v>97.520600713854932</v>
      </c>
      <c r="DP27" s="305">
        <f t="shared" si="46"/>
        <v>1694.3889999999999</v>
      </c>
      <c r="DQ27" s="305">
        <f t="shared" si="46"/>
        <v>1551.4588799999999</v>
      </c>
      <c r="DR27" s="298">
        <f t="shared" si="47"/>
        <v>91.564503782779511</v>
      </c>
      <c r="DS27" s="298">
        <f>Юсь!C60</f>
        <v>1682.5119999999999</v>
      </c>
      <c r="DT27" s="298">
        <f>Юсь!D60</f>
        <v>1546.2948799999999</v>
      </c>
      <c r="DU27" s="298">
        <f t="shared" si="48"/>
        <v>91.903943627147981</v>
      </c>
      <c r="DV27" s="298">
        <f>Юсь!C63</f>
        <v>0</v>
      </c>
      <c r="DW27" s="298">
        <f>Юсь!D63</f>
        <v>0</v>
      </c>
      <c r="DX27" s="298" t="e">
        <f t="shared" si="49"/>
        <v>#DIV/0!</v>
      </c>
      <c r="DY27" s="298">
        <f>Юсь!C64</f>
        <v>5</v>
      </c>
      <c r="DZ27" s="298">
        <f>Юсь!D64</f>
        <v>0</v>
      </c>
      <c r="EA27" s="298">
        <f t="shared" si="50"/>
        <v>0</v>
      </c>
      <c r="EB27" s="298">
        <f>Юсь!C65</f>
        <v>6.8769999999999998</v>
      </c>
      <c r="EC27" s="298">
        <f>Юсь!D65</f>
        <v>5.1639999999999997</v>
      </c>
      <c r="ED27" s="298">
        <f t="shared" si="51"/>
        <v>75.090882652319323</v>
      </c>
      <c r="EE27" s="298">
        <f>Юсь!C67</f>
        <v>287.20096999999998</v>
      </c>
      <c r="EF27" s="298">
        <f>Юсь!D67</f>
        <v>287.20096999999998</v>
      </c>
      <c r="EG27" s="298">
        <f t="shared" si="52"/>
        <v>100</v>
      </c>
      <c r="EH27" s="298">
        <f>Юсь!C68</f>
        <v>329.38</v>
      </c>
      <c r="EI27" s="298">
        <f>Юсь!D68</f>
        <v>329.18939</v>
      </c>
      <c r="EJ27" s="298">
        <f t="shared" si="53"/>
        <v>99.94213066974315</v>
      </c>
      <c r="EK27" s="305">
        <f>Юсь!C74</f>
        <v>3091.5144400000004</v>
      </c>
      <c r="EL27" s="305">
        <f>Юсь!D74</f>
        <v>3030.0402100000001</v>
      </c>
      <c r="EM27" s="298">
        <f t="shared" si="54"/>
        <v>98.011517293770098</v>
      </c>
      <c r="EN27" s="305">
        <f>Юсь!C79</f>
        <v>7367.5261</v>
      </c>
      <c r="EO27" s="305">
        <f>Юсь!D79</f>
        <v>7209.9037900000003</v>
      </c>
      <c r="EP27" s="298">
        <f t="shared" si="55"/>
        <v>97.86058022923055</v>
      </c>
      <c r="EQ27" s="305">
        <f>Юсь!C83</f>
        <v>1842.7</v>
      </c>
      <c r="ER27" s="310">
        <f>Юсь!D83</f>
        <v>1842.3718899999999</v>
      </c>
      <c r="ES27" s="298">
        <f t="shared" si="12"/>
        <v>99.982194063059637</v>
      </c>
      <c r="ET27" s="298">
        <f>Юсь!C85</f>
        <v>0</v>
      </c>
      <c r="EU27" s="298">
        <f>Юсь!D85</f>
        <v>0</v>
      </c>
      <c r="EV27" s="298" t="e">
        <f t="shared" si="13"/>
        <v>#DIV/0!</v>
      </c>
      <c r="EW27" s="311">
        <f>Юсь!C90</f>
        <v>10</v>
      </c>
      <c r="EX27" s="311">
        <f>Юсь!D90</f>
        <v>9.99</v>
      </c>
      <c r="EY27" s="298">
        <f t="shared" si="56"/>
        <v>99.9</v>
      </c>
      <c r="EZ27" s="298">
        <f>Юсь!C96</f>
        <v>0</v>
      </c>
      <c r="FA27" s="298">
        <f>Юсь!D96</f>
        <v>0</v>
      </c>
      <c r="FB27" s="291" t="e">
        <f t="shared" si="57"/>
        <v>#DIV/0!</v>
      </c>
      <c r="FC27" s="419">
        <f t="shared" si="14"/>
        <v>-1002.1408400000018</v>
      </c>
      <c r="FD27" s="419">
        <f t="shared" si="15"/>
        <v>-291.41323999999986</v>
      </c>
      <c r="FE27" s="291">
        <f t="shared" si="59"/>
        <v>29.079070363004</v>
      </c>
      <c r="FF27" s="159"/>
      <c r="FG27" s="160"/>
      <c r="FI27" s="160"/>
    </row>
    <row r="28" spans="1:176" s="157" customFormat="1" ht="23.25" customHeight="1">
      <c r="A28" s="331">
        <v>15</v>
      </c>
      <c r="B28" s="333" t="s">
        <v>297</v>
      </c>
      <c r="C28" s="312">
        <f t="shared" si="16"/>
        <v>15161.389599999999</v>
      </c>
      <c r="D28" s="290">
        <f>G28+CG28+DE28</f>
        <v>15714.107359999998</v>
      </c>
      <c r="E28" s="298">
        <f>D28/C28*100</f>
        <v>103.64556135408591</v>
      </c>
      <c r="F28" s="292">
        <f t="shared" si="17"/>
        <v>3264.3563599999998</v>
      </c>
      <c r="G28" s="292">
        <f>M28+AE28+AH28+AK28+AN28+AT28+AZ28+BL28+AQ28+BX28+BU28+BF28+S28+Y28+V28+AB28+AW28</f>
        <v>3859.8849699999992</v>
      </c>
      <c r="H28" s="298">
        <f>G28/F28*100</f>
        <v>118.24337003451424</v>
      </c>
      <c r="I28" s="291">
        <f t="shared" si="19"/>
        <v>2738.4</v>
      </c>
      <c r="J28" s="298"/>
      <c r="K28" s="298"/>
      <c r="L28" s="305">
        <f>Яра!C6</f>
        <v>321.39999999999998</v>
      </c>
      <c r="M28" s="384">
        <f>Яра!D6</f>
        <v>265.78492</v>
      </c>
      <c r="N28" s="298">
        <f t="shared" si="20"/>
        <v>82.695992532669578</v>
      </c>
      <c r="O28" s="291">
        <f t="shared" si="4"/>
        <v>954</v>
      </c>
      <c r="P28" s="291">
        <f t="shared" si="5"/>
        <v>1127.8717500000002</v>
      </c>
      <c r="Q28" s="298"/>
      <c r="R28" s="298">
        <f>Яра!C8</f>
        <v>355.84199999999998</v>
      </c>
      <c r="S28" s="298">
        <f>Яра!D8</f>
        <v>565.41002000000003</v>
      </c>
      <c r="T28" s="291">
        <f t="shared" si="21"/>
        <v>158.8935595011269</v>
      </c>
      <c r="U28" s="291">
        <f>Яра!C9</f>
        <v>3.8159999999999998</v>
      </c>
      <c r="V28" s="291">
        <f>Яра!D9</f>
        <v>3.0541200000000002</v>
      </c>
      <c r="W28" s="291">
        <f t="shared" si="22"/>
        <v>80.034591194968556</v>
      </c>
      <c r="X28" s="291">
        <f>Яра!C10</f>
        <v>594.34199999999998</v>
      </c>
      <c r="Y28" s="291">
        <f>Яра!D10</f>
        <v>624.27652999999998</v>
      </c>
      <c r="Z28" s="291">
        <f t="shared" si="23"/>
        <v>105.0365833139842</v>
      </c>
      <c r="AA28" s="291">
        <f>Яра!C11</f>
        <v>0</v>
      </c>
      <c r="AB28" s="295">
        <f>Яра!D11</f>
        <v>-64.868920000000003</v>
      </c>
      <c r="AC28" s="291" t="e">
        <f t="shared" si="24"/>
        <v>#DIV/0!</v>
      </c>
      <c r="AD28" s="305">
        <f>Яра!C13</f>
        <v>20</v>
      </c>
      <c r="AE28" s="305">
        <f>Яра!D13</f>
        <v>10.15326</v>
      </c>
      <c r="AF28" s="298">
        <f t="shared" si="25"/>
        <v>50.766300000000001</v>
      </c>
      <c r="AG28" s="305">
        <f>Яра!C15</f>
        <v>385</v>
      </c>
      <c r="AH28" s="297">
        <f>Яра!D15</f>
        <v>315.43126999999998</v>
      </c>
      <c r="AI28" s="298">
        <f t="shared" si="26"/>
        <v>81.930199999999999</v>
      </c>
      <c r="AJ28" s="305">
        <f>Яра!C16</f>
        <v>1050</v>
      </c>
      <c r="AK28" s="305">
        <f>Яра!D16</f>
        <v>1064.14419</v>
      </c>
      <c r="AL28" s="298">
        <f t="shared" si="6"/>
        <v>101.3470657142857</v>
      </c>
      <c r="AM28" s="298">
        <f>Яра!C18</f>
        <v>8</v>
      </c>
      <c r="AN28" s="298">
        <f>Яра!D18</f>
        <v>2.98</v>
      </c>
      <c r="AO28" s="298">
        <f t="shared" si="27"/>
        <v>37.25</v>
      </c>
      <c r="AP28" s="298"/>
      <c r="AQ28" s="298"/>
      <c r="AR28" s="298" t="e">
        <f>AP28/AQ28*100</f>
        <v>#DIV/0!</v>
      </c>
      <c r="AS28" s="305">
        <v>0</v>
      </c>
      <c r="AT28" s="305">
        <v>0</v>
      </c>
      <c r="AU28" s="298" t="e">
        <f t="shared" si="8"/>
        <v>#DIV/0!</v>
      </c>
      <c r="AV28" s="305">
        <f>Яра!C27</f>
        <v>20</v>
      </c>
      <c r="AW28" s="306">
        <f>Яра!D27</f>
        <v>160.83423999999999</v>
      </c>
      <c r="AX28" s="298">
        <f t="shared" si="28"/>
        <v>804.1712</v>
      </c>
      <c r="AY28" s="300">
        <f>Яра!C28</f>
        <v>0</v>
      </c>
      <c r="AZ28" s="306">
        <f>Яра!D28</f>
        <v>0</v>
      </c>
      <c r="BA28" s="298" t="e">
        <f t="shared" si="29"/>
        <v>#DIV/0!</v>
      </c>
      <c r="BB28" s="305"/>
      <c r="BC28" s="305"/>
      <c r="BD28" s="298" t="e">
        <f t="shared" si="30"/>
        <v>#DIV/0!</v>
      </c>
      <c r="BE28" s="298">
        <f>Яра!C31</f>
        <v>50</v>
      </c>
      <c r="BF28" s="301">
        <f>Яра!D31</f>
        <v>80.687740000000005</v>
      </c>
      <c r="BG28" s="298">
        <f t="shared" si="31"/>
        <v>161.37548000000001</v>
      </c>
      <c r="BH28" s="298"/>
      <c r="BI28" s="298"/>
      <c r="BJ28" s="298"/>
      <c r="BK28" s="298">
        <f>Яра!C32</f>
        <v>137.274</v>
      </c>
      <c r="BL28" s="298">
        <f>SUM(Яра!D32)</f>
        <v>12.273999999999999</v>
      </c>
      <c r="BM28" s="298">
        <f t="shared" si="32"/>
        <v>8.9412416043824763</v>
      </c>
      <c r="BN28" s="298"/>
      <c r="BO28" s="298"/>
      <c r="BP28" s="298" t="e">
        <f t="shared" si="33"/>
        <v>#DIV/0!</v>
      </c>
      <c r="BQ28" s="298"/>
      <c r="BR28" s="298"/>
      <c r="BS28" s="298"/>
      <c r="BT28" s="298">
        <f>Яра!C35</f>
        <v>31.6</v>
      </c>
      <c r="BU28" s="298">
        <f>Яра!D35</f>
        <v>31.630479999999999</v>
      </c>
      <c r="BV28" s="291">
        <f t="shared" si="34"/>
        <v>100.09645569620251</v>
      </c>
      <c r="BW28" s="298">
        <f>Яра!C37</f>
        <v>287.08235999999999</v>
      </c>
      <c r="BX28" s="298">
        <f>Яра!D37</f>
        <v>788.09312</v>
      </c>
      <c r="BY28" s="298">
        <f t="shared" si="35"/>
        <v>274.51812782924037</v>
      </c>
      <c r="BZ28" s="298"/>
      <c r="CA28" s="298"/>
      <c r="CB28" s="307" t="e">
        <f t="shared" si="36"/>
        <v>#DIV/0!</v>
      </c>
      <c r="CC28" s="307"/>
      <c r="CD28" s="307"/>
      <c r="CE28" s="307" t="e">
        <f t="shared" si="37"/>
        <v>#DIV/0!</v>
      </c>
      <c r="CF28" s="296">
        <f t="shared" si="38"/>
        <v>11897.033239999999</v>
      </c>
      <c r="CG28" s="296">
        <f t="shared" si="39"/>
        <v>11854.222389999999</v>
      </c>
      <c r="CH28" s="298">
        <f t="shared" si="58"/>
        <v>99.640155245964507</v>
      </c>
      <c r="CI28" s="298">
        <f>Яра!C42</f>
        <v>3431.9</v>
      </c>
      <c r="CJ28" s="298">
        <f>Яра!D42</f>
        <v>3431.9</v>
      </c>
      <c r="CK28" s="298">
        <f t="shared" si="40"/>
        <v>100</v>
      </c>
      <c r="CL28" s="298">
        <f>Яра!C43</f>
        <v>0</v>
      </c>
      <c r="CM28" s="390">
        <f>Яра!D43</f>
        <v>0</v>
      </c>
      <c r="CN28" s="298" t="e">
        <f t="shared" si="41"/>
        <v>#DIV/0!</v>
      </c>
      <c r="CO28" s="298">
        <f>Яра!C44</f>
        <v>4194.3995699999996</v>
      </c>
      <c r="CP28" s="298">
        <f>Яра!D44</f>
        <v>4194.3995699999996</v>
      </c>
      <c r="CQ28" s="298">
        <f t="shared" si="9"/>
        <v>100</v>
      </c>
      <c r="CR28" s="298">
        <f>Яра!C45</f>
        <v>269.82522</v>
      </c>
      <c r="CS28" s="298">
        <f>Яра!D45</f>
        <v>269.82522</v>
      </c>
      <c r="CT28" s="298">
        <f t="shared" si="10"/>
        <v>100</v>
      </c>
      <c r="CU28" s="298">
        <f>Яра!C47</f>
        <v>4000.9084499999999</v>
      </c>
      <c r="CV28" s="298">
        <f>Яра!D47</f>
        <v>3958.0976000000001</v>
      </c>
      <c r="CW28" s="291">
        <f t="shared" si="42"/>
        <v>98.929971766787119</v>
      </c>
      <c r="CX28" s="309">
        <f>SUM(Яра!C51)</f>
        <v>0</v>
      </c>
      <c r="CY28" s="298">
        <f>Яра!D51</f>
        <v>0</v>
      </c>
      <c r="CZ28" s="298" t="e">
        <f t="shared" si="11"/>
        <v>#DIV/0!</v>
      </c>
      <c r="DA28" s="298"/>
      <c r="DB28" s="298"/>
      <c r="DC28" s="298"/>
      <c r="DD28" s="305"/>
      <c r="DE28" s="305"/>
      <c r="DF28" s="298" t="e">
        <f t="shared" si="43"/>
        <v>#DIV/0!</v>
      </c>
      <c r="DG28" s="298"/>
      <c r="DH28" s="298">
        <f>Яра!D46</f>
        <v>0</v>
      </c>
      <c r="DI28" s="298" t="e">
        <f>DH28/DG28</f>
        <v>#DIV/0!</v>
      </c>
      <c r="DJ28" s="298"/>
      <c r="DK28" s="298"/>
      <c r="DL28" s="298"/>
      <c r="DM28" s="300">
        <f t="shared" si="44"/>
        <v>16104.076509999999</v>
      </c>
      <c r="DN28" s="300">
        <f t="shared" si="44"/>
        <v>15778.0193</v>
      </c>
      <c r="DO28" s="298">
        <f t="shared" si="45"/>
        <v>97.975312587483486</v>
      </c>
      <c r="DP28" s="305">
        <f t="shared" si="46"/>
        <v>2315.0158499999998</v>
      </c>
      <c r="DQ28" s="305">
        <f t="shared" si="46"/>
        <v>2301.27882</v>
      </c>
      <c r="DR28" s="298">
        <f t="shared" si="47"/>
        <v>99.406611838100375</v>
      </c>
      <c r="DS28" s="298">
        <f>Яра!C59</f>
        <v>1894.40372</v>
      </c>
      <c r="DT28" s="298">
        <f>Яра!D59</f>
        <v>1886.66669</v>
      </c>
      <c r="DU28" s="298">
        <f t="shared" si="48"/>
        <v>99.591584944733953</v>
      </c>
      <c r="DV28" s="298">
        <f>Яра!C62</f>
        <v>0</v>
      </c>
      <c r="DW28" s="298">
        <f>Яра!D62</f>
        <v>0</v>
      </c>
      <c r="DX28" s="298" t="e">
        <f t="shared" si="49"/>
        <v>#DIV/0!</v>
      </c>
      <c r="DY28" s="298">
        <f>Яра!C63</f>
        <v>1</v>
      </c>
      <c r="DZ28" s="298">
        <f>Яра!D63</f>
        <v>0</v>
      </c>
      <c r="EA28" s="298">
        <f t="shared" si="50"/>
        <v>0</v>
      </c>
      <c r="EB28" s="298">
        <f>Яра!C64</f>
        <v>419.61212999999998</v>
      </c>
      <c r="EC28" s="298">
        <f>Яра!D64</f>
        <v>414.61212999999998</v>
      </c>
      <c r="ED28" s="298">
        <f t="shared" si="51"/>
        <v>98.80842338852311</v>
      </c>
      <c r="EE28" s="298">
        <f>Яра!C66</f>
        <v>269.82522</v>
      </c>
      <c r="EF28" s="298">
        <f>Яра!D65</f>
        <v>269.82522</v>
      </c>
      <c r="EG28" s="298">
        <f t="shared" si="52"/>
        <v>100</v>
      </c>
      <c r="EH28" s="298">
        <f>Яра!C67</f>
        <v>20.097239999999999</v>
      </c>
      <c r="EI28" s="298">
        <f>Яра!D67</f>
        <v>18.097239999999999</v>
      </c>
      <c r="EJ28" s="298">
        <f t="shared" si="53"/>
        <v>90.048384753329316</v>
      </c>
      <c r="EK28" s="305">
        <f>Яра!C73</f>
        <v>5626.7911999999997</v>
      </c>
      <c r="EL28" s="305">
        <f>Яра!D73</f>
        <v>5597.89606</v>
      </c>
      <c r="EM28" s="298">
        <f t="shared" si="54"/>
        <v>99.486472147749154</v>
      </c>
      <c r="EN28" s="305">
        <f>Яра!C78</f>
        <v>5876.0360000000001</v>
      </c>
      <c r="EO28" s="305">
        <f>Яра!D78</f>
        <v>5594.6333800000002</v>
      </c>
      <c r="EP28" s="298">
        <f t="shared" si="55"/>
        <v>95.211012662277767</v>
      </c>
      <c r="EQ28" s="305">
        <f>Яра!C82</f>
        <v>1974.3109999999999</v>
      </c>
      <c r="ER28" s="310">
        <f>Яра!D82</f>
        <v>1974.2885799999999</v>
      </c>
      <c r="ES28" s="298">
        <f t="shared" si="12"/>
        <v>99.998864413965165</v>
      </c>
      <c r="ET28" s="298">
        <f>Яра!C84</f>
        <v>0</v>
      </c>
      <c r="EU28" s="298">
        <f>Яра!D84</f>
        <v>0</v>
      </c>
      <c r="EV28" s="298" t="e">
        <f t="shared" si="13"/>
        <v>#DIV/0!</v>
      </c>
      <c r="EW28" s="311">
        <f>Яра!C89</f>
        <v>22</v>
      </c>
      <c r="EX28" s="311">
        <f>Яра!D89</f>
        <v>22</v>
      </c>
      <c r="EY28" s="298">
        <f t="shared" si="56"/>
        <v>100</v>
      </c>
      <c r="EZ28" s="298">
        <f>Яра!C95</f>
        <v>0</v>
      </c>
      <c r="FA28" s="298">
        <f>Яра!D95</f>
        <v>0</v>
      </c>
      <c r="FB28" s="291" t="e">
        <f t="shared" si="57"/>
        <v>#DIV/0!</v>
      </c>
      <c r="FC28" s="419">
        <f t="shared" si="14"/>
        <v>-942.68691000000035</v>
      </c>
      <c r="FD28" s="419">
        <f t="shared" si="15"/>
        <v>-63.911940000001778</v>
      </c>
      <c r="FE28" s="291">
        <f t="shared" si="59"/>
        <v>6.7797631771509117</v>
      </c>
      <c r="FF28" s="159"/>
      <c r="FG28" s="160"/>
      <c r="FI28" s="160"/>
    </row>
    <row r="29" spans="1:176" s="157" customFormat="1" ht="25.5" customHeight="1">
      <c r="A29" s="331">
        <v>16</v>
      </c>
      <c r="B29" s="332" t="s">
        <v>298</v>
      </c>
      <c r="C29" s="289">
        <f t="shared" si="16"/>
        <v>14647.336230000001</v>
      </c>
      <c r="D29" s="290">
        <f t="shared" si="0"/>
        <v>14590.397869999999</v>
      </c>
      <c r="E29" s="291">
        <f t="shared" si="1"/>
        <v>99.611271571117598</v>
      </c>
      <c r="F29" s="292">
        <f t="shared" si="17"/>
        <v>2671.8262399999999</v>
      </c>
      <c r="G29" s="292">
        <f t="shared" si="3"/>
        <v>3345.7953099999995</v>
      </c>
      <c r="H29" s="291">
        <f t="shared" si="18"/>
        <v>125.22503372075573</v>
      </c>
      <c r="I29" s="291">
        <f t="shared" si="19"/>
        <v>1525.98</v>
      </c>
      <c r="J29" s="291"/>
      <c r="K29" s="291"/>
      <c r="L29" s="296">
        <f>Ярос!C6</f>
        <v>120</v>
      </c>
      <c r="M29" s="384">
        <f>Ярос!D6</f>
        <v>91.677109999999999</v>
      </c>
      <c r="N29" s="291">
        <f t="shared" si="20"/>
        <v>76.397591666666671</v>
      </c>
      <c r="O29" s="291">
        <f t="shared" si="4"/>
        <v>547.98</v>
      </c>
      <c r="P29" s="291">
        <f t="shared" si="5"/>
        <v>647.85488999999995</v>
      </c>
      <c r="Q29" s="291"/>
      <c r="R29" s="291">
        <f>Ярос!C8</f>
        <v>204.39599999999999</v>
      </c>
      <c r="S29" s="291">
        <f>Ярос!D8</f>
        <v>324.77418999999998</v>
      </c>
      <c r="T29" s="291">
        <f t="shared" si="21"/>
        <v>158.8945918706824</v>
      </c>
      <c r="U29" s="291">
        <f>Ярос!C9</f>
        <v>2.1920000000000002</v>
      </c>
      <c r="V29" s="291">
        <f>Ярос!D9</f>
        <v>1.75431</v>
      </c>
      <c r="W29" s="291">
        <f t="shared" si="22"/>
        <v>80.0323905109489</v>
      </c>
      <c r="X29" s="291">
        <f>Ярос!C10</f>
        <v>341.392</v>
      </c>
      <c r="Y29" s="291">
        <f>Ярос!D10</f>
        <v>358.58740999999998</v>
      </c>
      <c r="Z29" s="291">
        <f t="shared" si="23"/>
        <v>105.03685206448891</v>
      </c>
      <c r="AA29" s="291">
        <f>Ярос!C11</f>
        <v>0</v>
      </c>
      <c r="AB29" s="295">
        <f>Ярос!D11</f>
        <v>-37.261020000000002</v>
      </c>
      <c r="AC29" s="291" t="e">
        <f t="shared" si="24"/>
        <v>#DIV/0!</v>
      </c>
      <c r="AD29" s="296">
        <f>Ярос!C13</f>
        <v>10</v>
      </c>
      <c r="AE29" s="296">
        <f>Ярос!D13</f>
        <v>0.26638000000000001</v>
      </c>
      <c r="AF29" s="291">
        <f t="shared" si="25"/>
        <v>2.6638000000000002</v>
      </c>
      <c r="AG29" s="296">
        <f>Ярос!C15</f>
        <v>323</v>
      </c>
      <c r="AH29" s="297">
        <f>Ярос!D15</f>
        <v>296.83465000000001</v>
      </c>
      <c r="AI29" s="291">
        <f t="shared" si="26"/>
        <v>91.899272445820429</v>
      </c>
      <c r="AJ29" s="296">
        <f>Ярос!C16</f>
        <v>520</v>
      </c>
      <c r="AK29" s="296">
        <f>Ярос!D16</f>
        <v>553.06150000000002</v>
      </c>
      <c r="AL29" s="291">
        <f t="shared" si="6"/>
        <v>106.35798076923078</v>
      </c>
      <c r="AM29" s="291">
        <f>Ярос!C18</f>
        <v>5</v>
      </c>
      <c r="AN29" s="291">
        <f>Ярос!D18</f>
        <v>1.0900000000000001</v>
      </c>
      <c r="AO29" s="291">
        <f t="shared" si="27"/>
        <v>21.800000000000004</v>
      </c>
      <c r="AP29" s="291"/>
      <c r="AQ29" s="291"/>
      <c r="AR29" s="291" t="e">
        <f>AP29/AQ29*100</f>
        <v>#DIV/0!</v>
      </c>
      <c r="AS29" s="296">
        <v>0</v>
      </c>
      <c r="AT29" s="296">
        <v>0</v>
      </c>
      <c r="AU29" s="291" t="e">
        <f t="shared" si="8"/>
        <v>#DIV/0!</v>
      </c>
      <c r="AV29" s="296">
        <f>Ярос!C26</f>
        <v>320</v>
      </c>
      <c r="AW29" s="299">
        <f>Ярос!D27</f>
        <v>487.66397999999998</v>
      </c>
      <c r="AX29" s="291">
        <f t="shared" si="28"/>
        <v>152.39499375</v>
      </c>
      <c r="AY29" s="300">
        <v>0</v>
      </c>
      <c r="AZ29" s="299">
        <f>Ярос!D28</f>
        <v>0</v>
      </c>
      <c r="BA29" s="291" t="e">
        <f t="shared" si="29"/>
        <v>#DIV/0!</v>
      </c>
      <c r="BB29" s="296"/>
      <c r="BC29" s="296"/>
      <c r="BD29" s="291" t="e">
        <f t="shared" si="30"/>
        <v>#DIV/0!</v>
      </c>
      <c r="BE29" s="291"/>
      <c r="BF29" s="301">
        <f>Ярос!D29</f>
        <v>0</v>
      </c>
      <c r="BG29" s="291" t="e">
        <f t="shared" si="31"/>
        <v>#DIV/0!</v>
      </c>
      <c r="BH29" s="291"/>
      <c r="BI29" s="291"/>
      <c r="BJ29" s="291"/>
      <c r="BK29" s="291">
        <f>Ярос!C31</f>
        <v>0</v>
      </c>
      <c r="BL29" s="291">
        <f>Ярос!D31</f>
        <v>0</v>
      </c>
      <c r="BM29" s="291" t="e">
        <f t="shared" si="32"/>
        <v>#DIV/0!</v>
      </c>
      <c r="BN29" s="291"/>
      <c r="BO29" s="291"/>
      <c r="BP29" s="291" t="e">
        <f t="shared" si="33"/>
        <v>#DIV/0!</v>
      </c>
      <c r="BQ29" s="291"/>
      <c r="BR29" s="291"/>
      <c r="BS29" s="291"/>
      <c r="BT29" s="291">
        <f>Ярос!C34</f>
        <v>0</v>
      </c>
      <c r="BU29" s="291">
        <f>Ярос!D34</f>
        <v>41.4968</v>
      </c>
      <c r="BV29" s="291" t="e">
        <f t="shared" si="34"/>
        <v>#DIV/0!</v>
      </c>
      <c r="BW29" s="291">
        <f>SUM(Ярос!C36)</f>
        <v>825.84623999999997</v>
      </c>
      <c r="BX29" s="291">
        <f>SUM(Ярос!D36)</f>
        <v>1225.8499999999999</v>
      </c>
      <c r="BY29" s="291">
        <f t="shared" si="35"/>
        <v>148.43562162370563</v>
      </c>
      <c r="BZ29" s="291"/>
      <c r="CA29" s="291"/>
      <c r="CB29" s="303" t="e">
        <f t="shared" si="36"/>
        <v>#DIV/0!</v>
      </c>
      <c r="CC29" s="303"/>
      <c r="CD29" s="303"/>
      <c r="CE29" s="303" t="e">
        <f t="shared" si="37"/>
        <v>#DIV/0!</v>
      </c>
      <c r="CF29" s="296">
        <f t="shared" si="38"/>
        <v>11975.50999</v>
      </c>
      <c r="CG29" s="296">
        <f t="shared" si="39"/>
        <v>11244.602559999999</v>
      </c>
      <c r="CH29" s="291">
        <f t="shared" si="58"/>
        <v>93.896648822385558</v>
      </c>
      <c r="CI29" s="298">
        <f>Ярос!C40</f>
        <v>2129.1</v>
      </c>
      <c r="CJ29" s="298">
        <f>Ярос!D40</f>
        <v>2129.1</v>
      </c>
      <c r="CK29" s="291">
        <f t="shared" si="40"/>
        <v>100</v>
      </c>
      <c r="CL29" s="291">
        <f>Ярос!C41</f>
        <v>0</v>
      </c>
      <c r="CM29" s="389">
        <f>Ярос!D41</f>
        <v>0</v>
      </c>
      <c r="CN29" s="291" t="e">
        <f t="shared" si="41"/>
        <v>#DIV/0!</v>
      </c>
      <c r="CO29" s="291">
        <f>Ярос!C42</f>
        <v>6333.7063699999999</v>
      </c>
      <c r="CP29" s="291">
        <f>Ярос!D42</f>
        <v>5921.0460800000001</v>
      </c>
      <c r="CQ29" s="291">
        <f t="shared" si="9"/>
        <v>93.484694965421966</v>
      </c>
      <c r="CR29" s="291">
        <f>Ярос!C43</f>
        <v>44.321980000000003</v>
      </c>
      <c r="CS29" s="291">
        <f>Ярос!D43</f>
        <v>44.321980000000003</v>
      </c>
      <c r="CT29" s="291">
        <f t="shared" si="10"/>
        <v>100</v>
      </c>
      <c r="CU29" s="291">
        <f>Ярос!C45</f>
        <v>3468.3816400000001</v>
      </c>
      <c r="CV29" s="291">
        <f>Ярос!D45</f>
        <v>3150.1345000000001</v>
      </c>
      <c r="CW29" s="291">
        <f t="shared" si="42"/>
        <v>90.824333276080893</v>
      </c>
      <c r="CX29" s="295">
        <f>Ярос!C46</f>
        <v>0</v>
      </c>
      <c r="CY29" s="291">
        <f>Ярос!D46</f>
        <v>0</v>
      </c>
      <c r="CZ29" s="291" t="e">
        <f t="shared" si="11"/>
        <v>#DIV/0!</v>
      </c>
      <c r="DA29" s="291"/>
      <c r="DB29" s="291"/>
      <c r="DC29" s="291"/>
      <c r="DD29" s="296"/>
      <c r="DE29" s="296"/>
      <c r="DF29" s="291" t="e">
        <f t="shared" si="43"/>
        <v>#DIV/0!</v>
      </c>
      <c r="DG29" s="291"/>
      <c r="DH29" s="291"/>
      <c r="DI29" s="291"/>
      <c r="DJ29" s="291"/>
      <c r="DK29" s="291"/>
      <c r="DL29" s="291"/>
      <c r="DM29" s="300">
        <f t="shared" si="44"/>
        <v>15025.927579999998</v>
      </c>
      <c r="DN29" s="300">
        <f t="shared" si="44"/>
        <v>13933.535329999999</v>
      </c>
      <c r="DO29" s="291">
        <f t="shared" si="45"/>
        <v>92.72995131792058</v>
      </c>
      <c r="DP29" s="296">
        <f t="shared" si="46"/>
        <v>1586.1167099999998</v>
      </c>
      <c r="DQ29" s="296">
        <f t="shared" si="46"/>
        <v>1449.2165100000002</v>
      </c>
      <c r="DR29" s="291">
        <f t="shared" si="47"/>
        <v>91.368844478033424</v>
      </c>
      <c r="DS29" s="291">
        <f>Ярос!C56</f>
        <v>1492.4967099999999</v>
      </c>
      <c r="DT29" s="291">
        <f>Ярос!D56</f>
        <v>1365.5965100000001</v>
      </c>
      <c r="DU29" s="291">
        <f t="shared" si="48"/>
        <v>91.497455294223073</v>
      </c>
      <c r="DV29" s="291">
        <f>Ярос!C59</f>
        <v>0</v>
      </c>
      <c r="DW29" s="291">
        <f>Ярос!D59</f>
        <v>0</v>
      </c>
      <c r="DX29" s="291" t="e">
        <f t="shared" si="49"/>
        <v>#DIV/0!</v>
      </c>
      <c r="DY29" s="291">
        <f>Ярос!C60</f>
        <v>5</v>
      </c>
      <c r="DZ29" s="291">
        <f>Ярос!D60</f>
        <v>0</v>
      </c>
      <c r="EA29" s="291">
        <f t="shared" si="50"/>
        <v>0</v>
      </c>
      <c r="EB29" s="291">
        <f>Ярос!C61</f>
        <v>88.62</v>
      </c>
      <c r="EC29" s="291">
        <f>Ярос!D61</f>
        <v>83.62</v>
      </c>
      <c r="ED29" s="291">
        <f t="shared" si="51"/>
        <v>94.357932746558333</v>
      </c>
      <c r="EE29" s="291">
        <f>Ярос!C62</f>
        <v>44.321980000000003</v>
      </c>
      <c r="EF29" s="291">
        <f>Ярос!D62</f>
        <v>44.321980000000003</v>
      </c>
      <c r="EG29" s="291">
        <f t="shared" si="52"/>
        <v>100</v>
      </c>
      <c r="EH29" s="291">
        <f>Ярос!C64</f>
        <v>37.598399999999998</v>
      </c>
      <c r="EI29" s="291">
        <f>Ярос!D64</f>
        <v>37.59834</v>
      </c>
      <c r="EJ29" s="291">
        <f t="shared" si="53"/>
        <v>99.999840418741229</v>
      </c>
      <c r="EK29" s="296">
        <f>Ярос!C70</f>
        <v>1178.02135</v>
      </c>
      <c r="EL29" s="296">
        <f>Ярос!D70</f>
        <v>958.36656000000005</v>
      </c>
      <c r="EM29" s="291">
        <f t="shared" si="54"/>
        <v>81.353921132244338</v>
      </c>
      <c r="EN29" s="296">
        <f>Ярос!C75</f>
        <v>10952.36614</v>
      </c>
      <c r="EO29" s="296">
        <f>Ярос!D75</f>
        <v>10240.9421</v>
      </c>
      <c r="EP29" s="291">
        <f t="shared" si="55"/>
        <v>93.50438041509814</v>
      </c>
      <c r="EQ29" s="296">
        <f>Ярос!C80</f>
        <v>1224.953</v>
      </c>
      <c r="ER29" s="304">
        <f>Ярос!D79</f>
        <v>1200.5398399999999</v>
      </c>
      <c r="ES29" s="291">
        <f t="shared" si="12"/>
        <v>98.007012513949505</v>
      </c>
      <c r="ET29" s="291">
        <f>Ярос!C81</f>
        <v>0</v>
      </c>
      <c r="EU29" s="291">
        <f>Ярос!D81</f>
        <v>0</v>
      </c>
      <c r="EV29" s="291" t="e">
        <f t="shared" si="13"/>
        <v>#DIV/0!</v>
      </c>
      <c r="EW29" s="292">
        <f>Ярос!C86</f>
        <v>2.5499999999999998</v>
      </c>
      <c r="EX29" s="292">
        <f>Ярос!D86</f>
        <v>2.5499999999999998</v>
      </c>
      <c r="EY29" s="291">
        <f t="shared" si="56"/>
        <v>100</v>
      </c>
      <c r="EZ29" s="291">
        <f>Ярос!C92</f>
        <v>0</v>
      </c>
      <c r="FA29" s="291">
        <f>Ярос!D92</f>
        <v>0</v>
      </c>
      <c r="FB29" s="291" t="e">
        <f t="shared" si="57"/>
        <v>#DIV/0!</v>
      </c>
      <c r="FC29" s="419">
        <f t="shared" si="14"/>
        <v>-378.59134999999696</v>
      </c>
      <c r="FD29" s="419">
        <f t="shared" si="15"/>
        <v>656.86254000000008</v>
      </c>
      <c r="FE29" s="291">
        <f t="shared" si="59"/>
        <v>-173.50172950333001</v>
      </c>
      <c r="FF29" s="159"/>
      <c r="FG29" s="160"/>
      <c r="FI29" s="160"/>
    </row>
    <row r="30" spans="1:176" s="157" customFormat="1" ht="17.25" customHeight="1">
      <c r="A30" s="338"/>
      <c r="B30" s="339"/>
      <c r="C30" s="320"/>
      <c r="D30" s="321"/>
      <c r="E30" s="291"/>
      <c r="F30" s="292"/>
      <c r="G30" s="296"/>
      <c r="H30" s="291"/>
      <c r="I30" s="291"/>
      <c r="J30" s="291"/>
      <c r="K30" s="291"/>
      <c r="L30" s="296"/>
      <c r="M30" s="385"/>
      <c r="N30" s="291"/>
      <c r="O30" s="291"/>
      <c r="P30" s="291"/>
      <c r="Q30" s="291"/>
      <c r="R30" s="291"/>
      <c r="S30" s="291"/>
      <c r="T30" s="291"/>
      <c r="U30" s="291"/>
      <c r="V30" s="291"/>
      <c r="W30" s="291"/>
      <c r="X30" s="291"/>
      <c r="Y30" s="291"/>
      <c r="Z30" s="291"/>
      <c r="AA30" s="291"/>
      <c r="AB30" s="323"/>
      <c r="AC30" s="291"/>
      <c r="AD30" s="296"/>
      <c r="AE30" s="296"/>
      <c r="AF30" s="291"/>
      <c r="AG30" s="296"/>
      <c r="AH30" s="296"/>
      <c r="AI30" s="291"/>
      <c r="AJ30" s="296"/>
      <c r="AK30" s="296"/>
      <c r="AL30" s="291"/>
      <c r="AM30" s="291"/>
      <c r="AN30" s="291"/>
      <c r="AO30" s="291"/>
      <c r="AP30" s="291"/>
      <c r="AQ30" s="291"/>
      <c r="AR30" s="291"/>
      <c r="AS30" s="296"/>
      <c r="AT30" s="296"/>
      <c r="AU30" s="291"/>
      <c r="AV30" s="296"/>
      <c r="AW30" s="296"/>
      <c r="AX30" s="291"/>
      <c r="AY30" s="296"/>
      <c r="AZ30" s="299"/>
      <c r="BA30" s="291"/>
      <c r="BB30" s="296"/>
      <c r="BC30" s="296"/>
      <c r="BD30" s="291"/>
      <c r="BE30" s="291"/>
      <c r="BF30" s="301"/>
      <c r="BG30" s="291"/>
      <c r="BH30" s="291"/>
      <c r="BI30" s="291"/>
      <c r="BJ30" s="291"/>
      <c r="BK30" s="291"/>
      <c r="BL30" s="291"/>
      <c r="BM30" s="291"/>
      <c r="BN30" s="291"/>
      <c r="BO30" s="291"/>
      <c r="BP30" s="291"/>
      <c r="BQ30" s="291"/>
      <c r="BR30" s="291"/>
      <c r="BS30" s="291"/>
      <c r="BT30" s="291"/>
      <c r="BU30" s="291"/>
      <c r="BV30" s="291"/>
      <c r="BW30" s="291"/>
      <c r="BX30" s="291"/>
      <c r="BY30" s="291"/>
      <c r="BZ30" s="291"/>
      <c r="CA30" s="291"/>
      <c r="CB30" s="303"/>
      <c r="CC30" s="303"/>
      <c r="CD30" s="303"/>
      <c r="CE30" s="303"/>
      <c r="CF30" s="296"/>
      <c r="CG30" s="296"/>
      <c r="CH30" s="291"/>
      <c r="CI30" s="291"/>
      <c r="CJ30" s="291"/>
      <c r="CK30" s="291"/>
      <c r="CL30" s="291"/>
      <c r="CM30" s="389"/>
      <c r="CN30" s="389"/>
      <c r="CO30" s="291"/>
      <c r="CP30" s="291"/>
      <c r="CQ30" s="291"/>
      <c r="CR30" s="291"/>
      <c r="CS30" s="291"/>
      <c r="CT30" s="291"/>
      <c r="CU30" s="291"/>
      <c r="CV30" s="291"/>
      <c r="CW30" s="291"/>
      <c r="CX30" s="323"/>
      <c r="CY30" s="291"/>
      <c r="CZ30" s="291"/>
      <c r="DA30" s="291"/>
      <c r="DB30" s="291"/>
      <c r="DC30" s="291"/>
      <c r="DD30" s="296"/>
      <c r="DE30" s="296"/>
      <c r="DF30" s="291"/>
      <c r="DG30" s="291"/>
      <c r="DH30" s="291"/>
      <c r="DI30" s="291"/>
      <c r="DJ30" s="291"/>
      <c r="DK30" s="291"/>
      <c r="DL30" s="291"/>
      <c r="DM30" s="296"/>
      <c r="DN30" s="296"/>
      <c r="DO30" s="291"/>
      <c r="DP30" s="296"/>
      <c r="DQ30" s="322"/>
      <c r="DR30" s="291"/>
      <c r="DS30" s="291"/>
      <c r="DT30" s="291"/>
      <c r="DU30" s="291"/>
      <c r="DV30" s="291"/>
      <c r="DW30" s="291"/>
      <c r="DX30" s="291"/>
      <c r="DY30" s="291"/>
      <c r="DZ30" s="291"/>
      <c r="EA30" s="291"/>
      <c r="EB30" s="291"/>
      <c r="EC30" s="291"/>
      <c r="ED30" s="291"/>
      <c r="EE30" s="291"/>
      <c r="EF30" s="302"/>
      <c r="EG30" s="291"/>
      <c r="EH30" s="291"/>
      <c r="EI30" s="291"/>
      <c r="EJ30" s="291"/>
      <c r="EK30" s="296"/>
      <c r="EL30" s="296"/>
      <c r="EM30" s="291"/>
      <c r="EN30" s="296"/>
      <c r="EO30" s="296"/>
      <c r="EP30" s="291"/>
      <c r="EQ30" s="296"/>
      <c r="ER30" s="296"/>
      <c r="ES30" s="291"/>
      <c r="ET30" s="291"/>
      <c r="EU30" s="291"/>
      <c r="EV30" s="291"/>
      <c r="EW30" s="292"/>
      <c r="EX30" s="292"/>
      <c r="EY30" s="291"/>
      <c r="EZ30" s="291"/>
      <c r="FA30" s="291"/>
      <c r="FB30" s="291"/>
      <c r="FC30" s="419"/>
      <c r="FD30" s="419"/>
      <c r="FE30" s="291"/>
      <c r="FG30" s="160"/>
      <c r="FI30" s="160"/>
    </row>
    <row r="31" spans="1:176" s="163" customFormat="1" ht="18.75">
      <c r="A31" s="583" t="s">
        <v>173</v>
      </c>
      <c r="B31" s="584"/>
      <c r="C31" s="324">
        <f>SUM(C14:C29)</f>
        <v>283159.92469000007</v>
      </c>
      <c r="D31" s="324">
        <f>SUM(D14:D29)</f>
        <v>255369.48248999999</v>
      </c>
      <c r="E31" s="325">
        <f>D31/C31*100</f>
        <v>90.185601924274877</v>
      </c>
      <c r="F31" s="326">
        <f>SUM(F14:F29)</f>
        <v>54196.909850000004</v>
      </c>
      <c r="G31" s="327">
        <f>SUM(G14:G29)</f>
        <v>64192.533090000004</v>
      </c>
      <c r="H31" s="325">
        <f>G31/F31*100</f>
        <v>118.44316081426921</v>
      </c>
      <c r="I31" s="325"/>
      <c r="J31" s="325"/>
      <c r="K31" s="325"/>
      <c r="L31" s="327">
        <f>SUM(L14:L29)</f>
        <v>6695.4</v>
      </c>
      <c r="M31" s="386">
        <f>SUM(M14:M29)</f>
        <v>7710.6098499999998</v>
      </c>
      <c r="N31" s="325">
        <f>M31/L31*100</f>
        <v>115.16279609881413</v>
      </c>
      <c r="O31" s="325"/>
      <c r="P31" s="325"/>
      <c r="Q31" s="325"/>
      <c r="R31" s="325">
        <f>SUM(R14:R29)</f>
        <v>4337.4410099999996</v>
      </c>
      <c r="S31" s="325">
        <f>SUM(S14:S29)</f>
        <v>6125.2751800000005</v>
      </c>
      <c r="T31" s="325">
        <f>S31/R31*100</f>
        <v>141.21863942075839</v>
      </c>
      <c r="U31" s="325">
        <f>SUM(U14:U29)</f>
        <v>41.338000000000001</v>
      </c>
      <c r="V31" s="325">
        <f>SUM(V14:V29)</f>
        <v>33.08605</v>
      </c>
      <c r="W31" s="325">
        <f>V31/U31*100</f>
        <v>80.037858628864484</v>
      </c>
      <c r="X31" s="325">
        <f>SUM(X14:X29)</f>
        <v>6438.7049999999999</v>
      </c>
      <c r="Y31" s="325">
        <f>SUM(Y14:Y29)</f>
        <v>6762.9955899999995</v>
      </c>
      <c r="Z31" s="325">
        <f>Y31/X31*100</f>
        <v>105.03658095843807</v>
      </c>
      <c r="AA31" s="325">
        <f>SUM(AA14:AA29)</f>
        <v>0</v>
      </c>
      <c r="AB31" s="325">
        <f>SUM(AB14:AB29)</f>
        <v>-702.74677999999994</v>
      </c>
      <c r="AC31" s="325" t="e">
        <f>AB31/AA31*100</f>
        <v>#DIV/0!</v>
      </c>
      <c r="AD31" s="327">
        <f>SUM(AD14:AD29)</f>
        <v>530</v>
      </c>
      <c r="AE31" s="327">
        <f>SUM(AE14:AE29)</f>
        <v>548.69536000000005</v>
      </c>
      <c r="AF31" s="325">
        <f>AE31/AD31*100</f>
        <v>103.52742641509435</v>
      </c>
      <c r="AG31" s="327">
        <f>SUM(AG14:AG29)</f>
        <v>6780</v>
      </c>
      <c r="AH31" s="327">
        <f>SUM(AH14:AH29)</f>
        <v>6621.3053499999987</v>
      </c>
      <c r="AI31" s="325">
        <f>AH31/AG31*100</f>
        <v>97.65937094395278</v>
      </c>
      <c r="AJ31" s="327">
        <f>SUM(AJ14:AJ29)</f>
        <v>15252.78858</v>
      </c>
      <c r="AK31" s="327">
        <f>SUM(AK14:AK29)</f>
        <v>15139.576270000001</v>
      </c>
      <c r="AL31" s="325">
        <f>AK31/AJ31*100</f>
        <v>99.257759921038655</v>
      </c>
      <c r="AM31" s="328">
        <f>SUM(AM14:AM29)</f>
        <v>97</v>
      </c>
      <c r="AN31" s="325">
        <f>SUM(AN14:AN29)</f>
        <v>66.78</v>
      </c>
      <c r="AO31" s="291">
        <f t="shared" si="27"/>
        <v>68.845360824742272</v>
      </c>
      <c r="AP31" s="327">
        <f>AP14+AP15+AP16+AP17+AP18+AP19+AP20+AP21+AP22+AP23+AP24+AP25+AP26+AP27+AP28+AP29</f>
        <v>0</v>
      </c>
      <c r="AQ31" s="327">
        <f>AQ14+AQ15+AQ16+AQ17+AQ18+AQ19+AQ20+AQ21+AQ22+AQ23+AQ24+AQ25+AQ26+AQ27+AQ28+AQ29</f>
        <v>3.65E-3</v>
      </c>
      <c r="AR31" s="291" t="e">
        <f>AQ31/AP31*100</f>
        <v>#DIV/0!</v>
      </c>
      <c r="AS31" s="327">
        <f>SUM(AS14:AS29)</f>
        <v>0</v>
      </c>
      <c r="AT31" s="327">
        <f>SUM(AT14:AT29)</f>
        <v>0</v>
      </c>
      <c r="AU31" s="325" t="e">
        <f>AT31/AS31*100</f>
        <v>#DIV/0!</v>
      </c>
      <c r="AV31" s="327">
        <f>SUM(AV14:AV29)</f>
        <v>2352.0106400000004</v>
      </c>
      <c r="AW31" s="327">
        <f>SUM(AW14:AW29)</f>
        <v>3175.8159999999998</v>
      </c>
      <c r="AX31" s="325">
        <f>AW31/AV31*100</f>
        <v>135.02557964618728</v>
      </c>
      <c r="AY31" s="327">
        <f>SUM(AY14:AY29)</f>
        <v>238</v>
      </c>
      <c r="AZ31" s="397">
        <f>SUM(AZ14:AZ29)</f>
        <v>364.81914</v>
      </c>
      <c r="BA31" s="325">
        <f>AZ31/AY31*100</f>
        <v>153.28535294117646</v>
      </c>
      <c r="BB31" s="327">
        <f>SUM(BB14:BB29)</f>
        <v>0</v>
      </c>
      <c r="BC31" s="327">
        <f>SUM(BC14:BC29)</f>
        <v>0</v>
      </c>
      <c r="BD31" s="325" t="e">
        <f>BC31/BB31*100</f>
        <v>#DIV/0!</v>
      </c>
      <c r="BE31" s="325">
        <f>SUM(BE14:BE29)</f>
        <v>590</v>
      </c>
      <c r="BF31" s="325">
        <f>SUM(BF14:BF29)</f>
        <v>1238.6290300000001</v>
      </c>
      <c r="BG31" s="291">
        <f t="shared" si="31"/>
        <v>209.93712372881359</v>
      </c>
      <c r="BH31" s="291">
        <f>SUM(BH14:BH29)</f>
        <v>0</v>
      </c>
      <c r="BI31" s="291">
        <f>SUM(BI14:BI29)</f>
        <v>0.35255999999999998</v>
      </c>
      <c r="BJ31" s="291" t="e">
        <f>BI31/BH31*100</f>
        <v>#DIV/0!</v>
      </c>
      <c r="BK31" s="326">
        <f>SUM(BK14:BK29)</f>
        <v>2843.7265000000002</v>
      </c>
      <c r="BL31" s="327">
        <f>SUM(BL14:BL29)</f>
        <v>4120.4327000000003</v>
      </c>
      <c r="BM31" s="327">
        <f t="shared" si="32"/>
        <v>144.89553408177616</v>
      </c>
      <c r="BN31" s="327">
        <f>SUM(BN14:BN29)</f>
        <v>0</v>
      </c>
      <c r="BO31" s="327">
        <f>SUM(BO14:BO29)</f>
        <v>0</v>
      </c>
      <c r="BP31" s="325" t="e">
        <f>BO31/BN31*100</f>
        <v>#DIV/0!</v>
      </c>
      <c r="BQ31" s="325">
        <f>SUM(BQ14:BQ29)</f>
        <v>0</v>
      </c>
      <c r="BR31" s="325">
        <f>BR15+BR27+BR28+BR19+BR22+BR26+BR18</f>
        <v>144.43316999999999</v>
      </c>
      <c r="BS31" s="325" t="e">
        <f>BR31/BQ31*100</f>
        <v>#DIV/0!</v>
      </c>
      <c r="BT31" s="325">
        <f>BT14+BT15+BT16+BT17+BT18+BT19+BT20+BT21+BT22+BT23+BT24+BT25+BT26+BT27+BT28+BT29</f>
        <v>125.13601</v>
      </c>
      <c r="BU31" s="325">
        <f>BU14+BU15+BU16+BU17+BU18+BU19+BU20+BU21+BU22+BU23+BU24+BU25+BU26+BU27+BU28+BU29</f>
        <v>624.01130999999998</v>
      </c>
      <c r="BV31" s="325">
        <f>BU31/BT31*100</f>
        <v>498.66645899929205</v>
      </c>
      <c r="BW31" s="327">
        <f>SUM(BW14:BW29)</f>
        <v>7875.3641100000013</v>
      </c>
      <c r="BX31" s="327">
        <f>SUM(BX14:BX29)</f>
        <v>12363.24439</v>
      </c>
      <c r="BY31" s="325">
        <f>BX31/BW31*100</f>
        <v>156.98632110611069</v>
      </c>
      <c r="BZ31" s="325">
        <f t="shared" ref="BZ31:CE31" si="60">SUM(BZ14:BZ29)</f>
        <v>0</v>
      </c>
      <c r="CA31" s="325"/>
      <c r="CB31" s="325" t="e">
        <f t="shared" si="60"/>
        <v>#DIV/0!</v>
      </c>
      <c r="CC31" s="325">
        <f t="shared" si="60"/>
        <v>0</v>
      </c>
      <c r="CD31" s="325">
        <f t="shared" si="60"/>
        <v>0</v>
      </c>
      <c r="CE31" s="329" t="e">
        <f t="shared" si="60"/>
        <v>#DIV/0!</v>
      </c>
      <c r="CF31" s="326">
        <f>SUM(CF14:CF29)</f>
        <v>228963.01483999999</v>
      </c>
      <c r="CG31" s="327">
        <f>SUM(CG14:CG29)</f>
        <v>191176.94940000001</v>
      </c>
      <c r="CH31" s="327">
        <f t="shared" si="58"/>
        <v>83.496869367131197</v>
      </c>
      <c r="CI31" s="327">
        <f>SUM(CI14:CI29)</f>
        <v>53257.100000000006</v>
      </c>
      <c r="CJ31" s="327">
        <f>SUM(CJ14:CJ29)</f>
        <v>53257.100000000006</v>
      </c>
      <c r="CK31" s="327">
        <f>CJ31/CI31*100</f>
        <v>100</v>
      </c>
      <c r="CL31" s="326">
        <f>SUM(CL14:CL29)</f>
        <v>0</v>
      </c>
      <c r="CM31" s="392">
        <f>SUM(CM14:CM29)</f>
        <v>0</v>
      </c>
      <c r="CN31" s="392" t="e">
        <f>CM31/CL31*100</f>
        <v>#DIV/0!</v>
      </c>
      <c r="CO31" s="327">
        <f>SUM(CO14:CO29)</f>
        <v>142600.58229000002</v>
      </c>
      <c r="CP31" s="327">
        <f>SUM(CP14:CP29)</f>
        <v>108006.6292</v>
      </c>
      <c r="CQ31" s="327">
        <f>CP31/CO31*100</f>
        <v>75.7406649156257</v>
      </c>
      <c r="CR31" s="327">
        <f>SUM(CR14:CR29)</f>
        <v>2696.2000000000003</v>
      </c>
      <c r="CS31" s="327">
        <f>SUM(CS14:CS29)</f>
        <v>2696.1723000000002</v>
      </c>
      <c r="CT31" s="327">
        <f t="shared" si="10"/>
        <v>99.998972628143306</v>
      </c>
      <c r="CU31" s="327">
        <f>SUM(CU14:CU29)</f>
        <v>30409.132549999995</v>
      </c>
      <c r="CV31" s="327">
        <f>SUM(CV14:CV29)</f>
        <v>27217.047900000001</v>
      </c>
      <c r="CW31" s="327">
        <f>CV31/CU31*100</f>
        <v>89.502875017064582</v>
      </c>
      <c r="CX31" s="327">
        <f>SUM(CX14:CX29)</f>
        <v>0</v>
      </c>
      <c r="CY31" s="327">
        <f>SUM(CY14:CY29)</f>
        <v>0</v>
      </c>
      <c r="CZ31" s="327" t="e">
        <f t="shared" si="11"/>
        <v>#DIV/0!</v>
      </c>
      <c r="DA31" s="327">
        <f>SUM(DA14:DA29)</f>
        <v>0</v>
      </c>
      <c r="DB31" s="327">
        <f>SUM(DB14:DB29)</f>
        <v>0</v>
      </c>
      <c r="DC31" s="327" t="e">
        <f>DB31/DA31*100</f>
        <v>#DIV/0!</v>
      </c>
      <c r="DD31" s="327">
        <f>SUM(DD14:DD29)</f>
        <v>0</v>
      </c>
      <c r="DE31" s="327">
        <f>SUM(DE14:DE29)</f>
        <v>0</v>
      </c>
      <c r="DF31" s="325" t="e">
        <f>DE31/DD31*100</f>
        <v>#DIV/0!</v>
      </c>
      <c r="DG31" s="325">
        <f>DG14+DG15+DG16+DG17+DG18+DG19+DG20+DG21+DG22+DG23+DG24+DG25+DG26+DG27+DG28+DG29</f>
        <v>0</v>
      </c>
      <c r="DH31" s="325">
        <f>DH14+DH15+DH16+DH17+DH18+DH19+DH20+DH21+DH22+DH23+DH24+DH25+DH26+DH27+DH28+DH29</f>
        <v>0</v>
      </c>
      <c r="DI31" s="325" t="e">
        <f>DH31/DG31*100</f>
        <v>#DIV/0!</v>
      </c>
      <c r="DJ31" s="325">
        <f>DJ14+DJ15+DJ16+DJ17+DJ18+DJ19+DJ20+DJ21+DJ22+DJ23+DJ24+DJ25+DJ26+DJ27+DJ28+DJ29</f>
        <v>0</v>
      </c>
      <c r="DK31" s="325">
        <f>DK14+DK15+DK16+DK17+DK18+DK19+DK20+DK21+DK22+DK23+DK24+DK25+DK26+DK27+DK28+DK29</f>
        <v>0</v>
      </c>
      <c r="DL31" s="325">
        <v>0</v>
      </c>
      <c r="DM31" s="326">
        <f>SUM(DM14:DM29)</f>
        <v>296888.00379000005</v>
      </c>
      <c r="DN31" s="326">
        <f>SUM(DN14:DN29)</f>
        <v>252077.02749999997</v>
      </c>
      <c r="DO31" s="325">
        <f>DN31/DM31*100</f>
        <v>84.906437539424275</v>
      </c>
      <c r="DP31" s="326">
        <f>SUM(DP14:DP29)</f>
        <v>30310.566969999996</v>
      </c>
      <c r="DQ31" s="326">
        <f>SUM(DQ14:DQ29)</f>
        <v>28907.540499999996</v>
      </c>
      <c r="DR31" s="325">
        <f>DQ31/DP31*100</f>
        <v>95.371163886875976</v>
      </c>
      <c r="DS31" s="327">
        <f>SUM(DS14:DS29)</f>
        <v>29144.526329999997</v>
      </c>
      <c r="DT31" s="326">
        <f>SUM(DT14:DT29)</f>
        <v>27956.996360000001</v>
      </c>
      <c r="DU31" s="325">
        <f>DT31/DS31*100</f>
        <v>95.925375638108733</v>
      </c>
      <c r="DV31" s="327">
        <f>SUM(DV14:DV29)</f>
        <v>0</v>
      </c>
      <c r="DW31" s="327">
        <f>SUM(DW14:DW29)</f>
        <v>0</v>
      </c>
      <c r="DX31" s="325" t="e">
        <f>DW31/DV31*100</f>
        <v>#DIV/0!</v>
      </c>
      <c r="DY31" s="330">
        <f>SUM(DY14:DY29)</f>
        <v>73</v>
      </c>
      <c r="DZ31" s="325">
        <f>SUM(DZ14:DZ29)</f>
        <v>0</v>
      </c>
      <c r="EA31" s="325">
        <f>DZ31/DY31*100</f>
        <v>0</v>
      </c>
      <c r="EB31" s="325">
        <f>SUM(EB14:EB29)</f>
        <v>1093.0406399999999</v>
      </c>
      <c r="EC31" s="325">
        <f>SUM(EC14:EC29)</f>
        <v>950.54413999999997</v>
      </c>
      <c r="ED31" s="291">
        <f>EC31/EB31*100</f>
        <v>86.963293514868766</v>
      </c>
      <c r="EE31" s="325">
        <f>SUM(EE14:EE29)</f>
        <v>2546.1000000000004</v>
      </c>
      <c r="EF31" s="330">
        <f>SUM(EF14:EF29)</f>
        <v>2546.1000000000004</v>
      </c>
      <c r="EG31" s="327">
        <f t="shared" si="52"/>
        <v>100</v>
      </c>
      <c r="EH31" s="330">
        <f>SUM(EH14:EH29)</f>
        <v>767.46799999999996</v>
      </c>
      <c r="EI31" s="330">
        <f>SUM(EI14:EI29)</f>
        <v>747.69633999999996</v>
      </c>
      <c r="EJ31" s="291">
        <f t="shared" si="53"/>
        <v>97.423780535475089</v>
      </c>
      <c r="EK31" s="327">
        <f>SUM(EK14:EK29)</f>
        <v>64842.075519999991</v>
      </c>
      <c r="EL31" s="326">
        <f>SUM(EL14:EL29)</f>
        <v>62683.624669999997</v>
      </c>
      <c r="EM31" s="325">
        <f>EL31/EK31*100</f>
        <v>96.671218753116193</v>
      </c>
      <c r="EN31" s="327">
        <f>SUM(EN14:EN29)</f>
        <v>159005.45726999998</v>
      </c>
      <c r="EO31" s="326">
        <f>SUM(EO14:EO29)</f>
        <v>118896.2485</v>
      </c>
      <c r="EP31" s="325">
        <f>EO31/EN31*100</f>
        <v>74.774948320237627</v>
      </c>
      <c r="EQ31" s="326">
        <f>SUM(EQ14:EQ29)</f>
        <v>39192.355030000006</v>
      </c>
      <c r="ER31" s="326">
        <f>SUM(ER14:ER29)</f>
        <v>38076.346490000011</v>
      </c>
      <c r="ES31" s="325">
        <f>ER31/EQ31*100</f>
        <v>97.15248410271407</v>
      </c>
      <c r="ET31" s="326">
        <f>SUM(ET14:ET29)</f>
        <v>13</v>
      </c>
      <c r="EU31" s="326">
        <f>SUM(EU14:EU29)</f>
        <v>13</v>
      </c>
      <c r="EV31" s="325">
        <f>EU31/ET31*100</f>
        <v>100</v>
      </c>
      <c r="EW31" s="327">
        <f>SUM(EW14:EW29)</f>
        <v>210.98100000000005</v>
      </c>
      <c r="EX31" s="327">
        <f>SUM(EX14:EX29)</f>
        <v>206.47100000000006</v>
      </c>
      <c r="EY31" s="325">
        <f>EX31/EW31*100</f>
        <v>97.862366753404345</v>
      </c>
      <c r="EZ31" s="325">
        <f>SUM(EZ14:EZ29)</f>
        <v>0</v>
      </c>
      <c r="FA31" s="328">
        <f>SUM(FA14:FA29)</f>
        <v>0</v>
      </c>
      <c r="FB31" s="291" t="e">
        <f>FA31/EZ31*100</f>
        <v>#DIV/0!</v>
      </c>
      <c r="FC31" s="330">
        <f>SUM(FC14:FC29)</f>
        <v>-13728.079099999995</v>
      </c>
      <c r="FD31" s="325">
        <f>SUM(FD14:FD29)</f>
        <v>3292.4549899999911</v>
      </c>
      <c r="FE31" s="291">
        <f>FD31/FC31*100</f>
        <v>-23.983362610432454</v>
      </c>
    </row>
    <row r="32" spans="1:176" s="165" customFormat="1" ht="27.75" customHeight="1">
      <c r="C32" s="164">
        <v>283159.92469000001</v>
      </c>
      <c r="D32" s="164">
        <v>255369.48248999999</v>
      </c>
      <c r="E32" s="164"/>
      <c r="F32" s="164">
        <v>54196.909849999996</v>
      </c>
      <c r="G32" s="164">
        <v>64192.533089999997</v>
      </c>
      <c r="H32" s="164"/>
      <c r="I32" s="164"/>
      <c r="J32" s="164"/>
      <c r="K32" s="164"/>
      <c r="L32" s="164">
        <v>6695.4</v>
      </c>
      <c r="M32" s="164">
        <v>7710.6098499999998</v>
      </c>
      <c r="N32" s="164"/>
      <c r="O32" s="164"/>
      <c r="P32" s="164"/>
      <c r="Q32" s="164"/>
      <c r="R32" s="164">
        <v>4337.4410099999996</v>
      </c>
      <c r="S32" s="164">
        <v>6125.2751799999996</v>
      </c>
      <c r="T32" s="164"/>
      <c r="U32" s="164">
        <v>41.338000000000001</v>
      </c>
      <c r="V32" s="164">
        <v>33.08605</v>
      </c>
      <c r="W32" s="164"/>
      <c r="X32" s="164">
        <v>6438.7049999999999</v>
      </c>
      <c r="Y32" s="164">
        <v>6762.9955900000004</v>
      </c>
      <c r="Z32" s="164"/>
      <c r="AA32" s="164" t="e">
        <f>#REF!-AA31</f>
        <v>#REF!</v>
      </c>
      <c r="AB32" s="164">
        <v>-702.74677999999994</v>
      </c>
      <c r="AC32" s="164"/>
      <c r="AD32" s="164">
        <v>530</v>
      </c>
      <c r="AE32" s="164">
        <v>548.69536000000005</v>
      </c>
      <c r="AF32" s="164"/>
      <c r="AG32" s="164">
        <v>6780</v>
      </c>
      <c r="AH32" s="164">
        <v>6621.3053499999996</v>
      </c>
      <c r="AI32" s="164"/>
      <c r="AJ32" s="164">
        <v>15252.78858</v>
      </c>
      <c r="AK32" s="164">
        <v>15139.57627</v>
      </c>
      <c r="AL32" s="164"/>
      <c r="AM32" s="164">
        <v>97</v>
      </c>
      <c r="AN32" s="164">
        <v>66.78</v>
      </c>
      <c r="AO32" s="164"/>
      <c r="AP32" s="164" t="e">
        <f>#REF!-AP31</f>
        <v>#REF!</v>
      </c>
      <c r="AQ32" s="164">
        <v>3.65E-3</v>
      </c>
      <c r="AR32" s="164"/>
      <c r="AS32" s="164" t="e">
        <f>#REF!-AS31</f>
        <v>#REF!</v>
      </c>
      <c r="AT32" s="164" t="e">
        <f>#REF!-AT31</f>
        <v>#REF!</v>
      </c>
      <c r="AU32" s="164"/>
      <c r="AV32" s="164">
        <v>2352.01064</v>
      </c>
      <c r="AW32" s="164">
        <v>3175.8159999999998</v>
      </c>
      <c r="AX32" s="164"/>
      <c r="AY32" s="164">
        <v>238</v>
      </c>
      <c r="AZ32" s="164">
        <v>364.81839000000002</v>
      </c>
      <c r="BA32" s="164"/>
      <c r="BB32" s="164" t="e">
        <f>#REF!-BB31</f>
        <v>#REF!</v>
      </c>
      <c r="BC32" s="164" t="e">
        <f>#REF!-BC31</f>
        <v>#REF!</v>
      </c>
      <c r="BD32" s="164" t="e">
        <f>#REF!-BD31</f>
        <v>#REF!</v>
      </c>
      <c r="BE32" s="164">
        <v>590</v>
      </c>
      <c r="BF32" s="164">
        <v>1238.6290300000001</v>
      </c>
      <c r="BG32" s="164"/>
      <c r="BH32" s="164" t="e">
        <f>#REF!-BH31</f>
        <v>#REF!</v>
      </c>
      <c r="BI32" s="164" t="e">
        <f>#REF!-BI31</f>
        <v>#REF!</v>
      </c>
      <c r="BJ32" s="164" t="e">
        <f>#REF!-BJ31</f>
        <v>#REF!</v>
      </c>
      <c r="BK32" s="164">
        <v>2843.7265000000002</v>
      </c>
      <c r="BL32" s="164">
        <v>4120.4327000000003</v>
      </c>
      <c r="BM32" s="164"/>
      <c r="BN32" s="164" t="e">
        <f>#REF!-BN31</f>
        <v>#REF!</v>
      </c>
      <c r="BO32" s="164" t="e">
        <f>#REF!-BO31</f>
        <v>#REF!</v>
      </c>
      <c r="BP32" s="164" t="e">
        <f>#REF!-BP31</f>
        <v>#REF!</v>
      </c>
      <c r="BQ32" s="164" t="e">
        <f>#REF!-BQ31</f>
        <v>#REF!</v>
      </c>
      <c r="BR32" s="164" t="e">
        <f>#REF!-BR31</f>
        <v>#REF!</v>
      </c>
      <c r="BS32" s="164" t="e">
        <f>#REF!-BS31</f>
        <v>#REF!</v>
      </c>
      <c r="BT32" s="164">
        <v>125.13601</v>
      </c>
      <c r="BU32" s="164">
        <v>624.01130999999998</v>
      </c>
      <c r="BV32" s="164"/>
      <c r="BW32" s="164">
        <v>7875.3641100000004</v>
      </c>
      <c r="BX32" s="164">
        <v>12363.24439</v>
      </c>
      <c r="BY32" s="164"/>
      <c r="BZ32" s="164" t="e">
        <f>#REF!-BZ31</f>
        <v>#REF!</v>
      </c>
      <c r="CA32" s="164" t="e">
        <f>#REF!-CA31</f>
        <v>#REF!</v>
      </c>
      <c r="CB32" s="164" t="e">
        <f>#REF!-CB31</f>
        <v>#REF!</v>
      </c>
      <c r="CC32" s="164" t="e">
        <f>#REF!-CC31</f>
        <v>#REF!</v>
      </c>
      <c r="CD32" s="164" t="e">
        <f>#REF!-CD31</f>
        <v>#REF!</v>
      </c>
      <c r="CE32" s="164" t="e">
        <f>#REF!-CE31</f>
        <v>#REF!</v>
      </c>
      <c r="CF32" s="164">
        <v>228963.01483999999</v>
      </c>
      <c r="CG32" s="164">
        <v>191176.94940000001</v>
      </c>
      <c r="CH32" s="164"/>
      <c r="CI32" s="164">
        <v>53257.1</v>
      </c>
      <c r="CJ32" s="164">
        <v>53257.1</v>
      </c>
      <c r="CK32" s="164"/>
      <c r="CL32" s="164">
        <v>0</v>
      </c>
      <c r="CM32" s="164">
        <v>0</v>
      </c>
      <c r="CN32" s="164"/>
      <c r="CO32" s="164">
        <v>142600.58228999999</v>
      </c>
      <c r="CP32" s="164">
        <v>108006.6292</v>
      </c>
      <c r="CQ32" s="164"/>
      <c r="CR32" s="164">
        <v>2696.2</v>
      </c>
      <c r="CS32" s="164">
        <v>2696.1723000000002</v>
      </c>
      <c r="CT32" s="164"/>
      <c r="CU32" s="164">
        <v>30409.132549999998</v>
      </c>
      <c r="CV32" s="164">
        <v>27217.047900000001</v>
      </c>
      <c r="CW32" s="164"/>
      <c r="CX32" s="164">
        <v>0</v>
      </c>
      <c r="CY32" s="164">
        <v>0</v>
      </c>
      <c r="CZ32" s="164"/>
      <c r="DA32" s="164" t="e">
        <f>#REF!-DA31</f>
        <v>#REF!</v>
      </c>
      <c r="DB32" s="164">
        <v>0</v>
      </c>
      <c r="DC32" s="164"/>
      <c r="DD32" s="164" t="e">
        <f>#REF!-DD31</f>
        <v>#REF!</v>
      </c>
      <c r="DE32" s="164" t="e">
        <f>#REF!-DE31</f>
        <v>#REF!</v>
      </c>
      <c r="DF32" s="164" t="e">
        <f>#REF!-DF31</f>
        <v>#REF!</v>
      </c>
      <c r="DG32" s="164" t="e">
        <f>#REF!-DG31</f>
        <v>#REF!</v>
      </c>
      <c r="DH32" s="164" t="e">
        <f>#REF!-DH31</f>
        <v>#REF!</v>
      </c>
      <c r="DI32" s="164" t="e">
        <f>#REF!-DI31</f>
        <v>#REF!</v>
      </c>
      <c r="DJ32" s="164" t="e">
        <f>#REF!-DJ31</f>
        <v>#REF!</v>
      </c>
      <c r="DK32" s="164" t="e">
        <f>#REF!-DK31</f>
        <v>#REF!</v>
      </c>
      <c r="DL32" s="164"/>
      <c r="DM32" s="164">
        <v>296888.00378999999</v>
      </c>
      <c r="DN32" s="164">
        <v>252077.0275</v>
      </c>
      <c r="DO32" s="164"/>
      <c r="DP32" s="164">
        <v>30310.56697</v>
      </c>
      <c r="DQ32" s="164">
        <v>28907.540499999999</v>
      </c>
      <c r="DR32" s="164"/>
      <c r="DS32" s="164">
        <v>29144.526330000001</v>
      </c>
      <c r="DT32" s="164">
        <v>27956.996360000001</v>
      </c>
      <c r="DU32" s="164"/>
      <c r="DV32" s="164"/>
      <c r="DW32" s="164">
        <v>0</v>
      </c>
      <c r="DX32" s="164"/>
      <c r="DY32" s="164">
        <v>73000</v>
      </c>
      <c r="DZ32" s="164">
        <v>0</v>
      </c>
      <c r="EA32" s="164"/>
      <c r="EB32" s="164">
        <v>1093.0406399999999</v>
      </c>
      <c r="EC32" s="164">
        <v>950.54413999999997</v>
      </c>
      <c r="ED32" s="164"/>
      <c r="EE32" s="164">
        <v>2546.1</v>
      </c>
      <c r="EF32" s="164">
        <v>2546.1</v>
      </c>
      <c r="EG32" s="164"/>
      <c r="EH32" s="164">
        <v>767.46799999999996</v>
      </c>
      <c r="EI32" s="164">
        <v>747.69633999999996</v>
      </c>
      <c r="EJ32" s="164"/>
      <c r="EK32" s="164">
        <v>64842.075519999999</v>
      </c>
      <c r="EL32" s="164">
        <v>62683.624669999997</v>
      </c>
      <c r="EM32" s="164"/>
      <c r="EN32" s="164">
        <v>159005.45727000001</v>
      </c>
      <c r="EO32" s="164">
        <v>118896.2485</v>
      </c>
      <c r="EP32" s="164"/>
      <c r="EQ32" s="164">
        <v>39192.355029999999</v>
      </c>
      <c r="ER32" s="164">
        <v>38076.346490000004</v>
      </c>
      <c r="ES32" s="164"/>
      <c r="ET32" s="164">
        <v>13</v>
      </c>
      <c r="EU32" s="164">
        <v>13</v>
      </c>
      <c r="EV32" s="164"/>
      <c r="EW32" s="164">
        <v>210.98099999999999</v>
      </c>
      <c r="EX32" s="164">
        <v>206.471</v>
      </c>
      <c r="EY32" s="164"/>
      <c r="EZ32" s="164" t="e">
        <f>#REF!-EZ31</f>
        <v>#REF!</v>
      </c>
      <c r="FA32" s="164" t="e">
        <f>#REF!-FA31</f>
        <v>#REF!</v>
      </c>
      <c r="FB32" s="164"/>
      <c r="FC32" s="164">
        <v>-13728.079100000001</v>
      </c>
      <c r="FD32" s="164">
        <v>3292.4549900000002</v>
      </c>
    </row>
    <row r="33" spans="3:161">
      <c r="C33" s="164">
        <f>C32-C31</f>
        <v>0</v>
      </c>
      <c r="D33" s="164">
        <f>D32-D31</f>
        <v>0</v>
      </c>
      <c r="E33" s="164"/>
      <c r="F33" s="164">
        <f>F32-F31</f>
        <v>0</v>
      </c>
      <c r="G33" s="164">
        <f>G32-G31</f>
        <v>0</v>
      </c>
      <c r="H33" s="164"/>
      <c r="I33" s="164"/>
      <c r="J33" s="164"/>
      <c r="K33" s="164"/>
      <c r="L33" s="164">
        <f>L32-L31</f>
        <v>0</v>
      </c>
      <c r="M33" s="164">
        <f>M32-M31</f>
        <v>0</v>
      </c>
      <c r="N33" s="164"/>
      <c r="O33" s="164"/>
      <c r="P33" s="164"/>
      <c r="Q33" s="164"/>
      <c r="R33" s="164">
        <f>R32-R31</f>
        <v>0</v>
      </c>
      <c r="S33" s="164">
        <f>S32-S31</f>
        <v>0</v>
      </c>
      <c r="T33" s="164"/>
      <c r="U33" s="164">
        <f>U32-U31</f>
        <v>0</v>
      </c>
      <c r="V33" s="164">
        <f>V32-V31</f>
        <v>0</v>
      </c>
      <c r="W33" s="164"/>
      <c r="X33" s="164">
        <f>X32-X31</f>
        <v>0</v>
      </c>
      <c r="Y33" s="164">
        <f>Y32-Y31</f>
        <v>0</v>
      </c>
      <c r="Z33" s="164"/>
      <c r="AA33" s="164" t="e">
        <f>AA32-AA31</f>
        <v>#REF!</v>
      </c>
      <c r="AB33" s="164">
        <f>AB32-AB31</f>
        <v>0</v>
      </c>
      <c r="AC33" s="164"/>
      <c r="AD33" s="164">
        <f>AD32-AD31</f>
        <v>0</v>
      </c>
      <c r="AE33" s="164">
        <f>AE32-AE31</f>
        <v>0</v>
      </c>
      <c r="AF33" s="164"/>
      <c r="AG33" s="164">
        <f>AG32-AG31</f>
        <v>0</v>
      </c>
      <c r="AH33" s="164">
        <f>AH32-AH31</f>
        <v>0</v>
      </c>
      <c r="AI33" s="164"/>
      <c r="AJ33" s="164">
        <f>AJ32-AJ31</f>
        <v>0</v>
      </c>
      <c r="AK33" s="164">
        <f>AK32-AK31</f>
        <v>0</v>
      </c>
      <c r="AL33" s="164"/>
      <c r="AM33" s="164">
        <f>AM32-AM31</f>
        <v>0</v>
      </c>
      <c r="AN33" s="164">
        <f>AN32-AN31</f>
        <v>0</v>
      </c>
      <c r="AO33" s="164"/>
      <c r="AP33" s="164" t="e">
        <f t="shared" ref="AP33:AW33" si="61">AP32-AP31</f>
        <v>#REF!</v>
      </c>
      <c r="AQ33" s="164">
        <f t="shared" si="61"/>
        <v>0</v>
      </c>
      <c r="AR33" s="164" t="e">
        <f t="shared" si="61"/>
        <v>#DIV/0!</v>
      </c>
      <c r="AS33" s="164" t="e">
        <f t="shared" si="61"/>
        <v>#REF!</v>
      </c>
      <c r="AT33" s="164" t="e">
        <f t="shared" si="61"/>
        <v>#REF!</v>
      </c>
      <c r="AU33" s="164" t="e">
        <f t="shared" si="61"/>
        <v>#DIV/0!</v>
      </c>
      <c r="AV33" s="164">
        <f t="shared" si="61"/>
        <v>0</v>
      </c>
      <c r="AW33" s="164">
        <f t="shared" si="61"/>
        <v>0</v>
      </c>
      <c r="AX33" s="164"/>
      <c r="AY33" s="164">
        <f>AY32-AY31</f>
        <v>0</v>
      </c>
      <c r="AZ33" s="164">
        <f>AZ32-AZ31</f>
        <v>-7.4999999998226485E-4</v>
      </c>
      <c r="BA33" s="164"/>
      <c r="BB33" s="164" t="e">
        <f>BB32-BB31</f>
        <v>#REF!</v>
      </c>
      <c r="BC33" s="164" t="e">
        <f>BC32-BC31</f>
        <v>#REF!</v>
      </c>
      <c r="BD33" s="164" t="e">
        <f>BD32-BD31</f>
        <v>#REF!</v>
      </c>
      <c r="BE33" s="164">
        <f>BE32-BE31</f>
        <v>0</v>
      </c>
      <c r="BF33" s="164">
        <f>BF32-BF31</f>
        <v>0</v>
      </c>
      <c r="BG33" s="164"/>
      <c r="BH33" s="164" t="e">
        <f>BH32-BH31</f>
        <v>#REF!</v>
      </c>
      <c r="BI33" s="164" t="e">
        <f>BI32-BI31</f>
        <v>#REF!</v>
      </c>
      <c r="BJ33" s="164" t="e">
        <f>BJ32-BJ31</f>
        <v>#REF!</v>
      </c>
      <c r="BK33" s="164">
        <f>BK32-BK31</f>
        <v>0</v>
      </c>
      <c r="BL33" s="164">
        <f>BL32-BL31</f>
        <v>0</v>
      </c>
      <c r="BM33" s="164"/>
      <c r="BN33" s="164" t="e">
        <f t="shared" ref="BN33:BU33" si="62">BN32-BN31</f>
        <v>#REF!</v>
      </c>
      <c r="BO33" s="164" t="e">
        <f t="shared" si="62"/>
        <v>#REF!</v>
      </c>
      <c r="BP33" s="164" t="e">
        <f t="shared" si="62"/>
        <v>#REF!</v>
      </c>
      <c r="BQ33" s="164" t="e">
        <f t="shared" si="62"/>
        <v>#REF!</v>
      </c>
      <c r="BR33" s="164" t="e">
        <f t="shared" si="62"/>
        <v>#REF!</v>
      </c>
      <c r="BS33" s="164" t="e">
        <f t="shared" si="62"/>
        <v>#REF!</v>
      </c>
      <c r="BT33" s="164">
        <f t="shared" si="62"/>
        <v>0</v>
      </c>
      <c r="BU33" s="164">
        <f t="shared" si="62"/>
        <v>0</v>
      </c>
      <c r="BV33" s="164"/>
      <c r="BW33" s="164">
        <f>BW32-BW31</f>
        <v>0</v>
      </c>
      <c r="BX33" s="164">
        <f>BX32-BX31</f>
        <v>0</v>
      </c>
      <c r="BY33" s="164"/>
      <c r="BZ33" s="164" t="e">
        <f t="shared" ref="BZ33:CF33" si="63">BZ32-BZ31</f>
        <v>#REF!</v>
      </c>
      <c r="CA33" s="164" t="e">
        <f t="shared" si="63"/>
        <v>#REF!</v>
      </c>
      <c r="CB33" s="164" t="e">
        <f t="shared" si="63"/>
        <v>#REF!</v>
      </c>
      <c r="CC33" s="164" t="e">
        <f t="shared" si="63"/>
        <v>#REF!</v>
      </c>
      <c r="CD33" s="164" t="e">
        <f t="shared" si="63"/>
        <v>#REF!</v>
      </c>
      <c r="CE33" s="164" t="e">
        <f t="shared" si="63"/>
        <v>#REF!</v>
      </c>
      <c r="CF33" s="164">
        <f t="shared" si="63"/>
        <v>0</v>
      </c>
      <c r="CG33" s="164">
        <f>SUM(CG32-CG31)</f>
        <v>0</v>
      </c>
      <c r="CH33" s="164"/>
      <c r="CI33" s="164">
        <f>CI32-CI31</f>
        <v>0</v>
      </c>
      <c r="CJ33" s="164">
        <f>CJ32-CJ31</f>
        <v>0</v>
      </c>
      <c r="CK33" s="164"/>
      <c r="CL33" s="164">
        <f>CL32-CL31</f>
        <v>0</v>
      </c>
      <c r="CM33" s="164">
        <f>CM32-CM31</f>
        <v>0</v>
      </c>
      <c r="CN33" s="164"/>
      <c r="CO33" s="164">
        <f>CO32-CO31</f>
        <v>0</v>
      </c>
      <c r="CP33" s="164">
        <f>CP32-CP31</f>
        <v>0</v>
      </c>
      <c r="CQ33" s="164"/>
      <c r="CR33" s="164">
        <f>CR32-CR31</f>
        <v>0</v>
      </c>
      <c r="CS33" s="164">
        <f>CS32-CS31</f>
        <v>0</v>
      </c>
      <c r="CT33" s="164"/>
      <c r="CU33" s="164">
        <f>CU32-CU31</f>
        <v>0</v>
      </c>
      <c r="CV33" s="164">
        <f>CV32-CV31</f>
        <v>0</v>
      </c>
      <c r="CW33" s="164"/>
      <c r="CX33" s="164">
        <f>CX32-CX31</f>
        <v>0</v>
      </c>
      <c r="CY33" s="164">
        <f>CY32-CY31</f>
        <v>0</v>
      </c>
      <c r="CZ33" s="164"/>
      <c r="DA33" s="164" t="e">
        <f>DA32-DA31</f>
        <v>#REF!</v>
      </c>
      <c r="DB33" s="164">
        <f>DB32-DB31</f>
        <v>0</v>
      </c>
      <c r="DC33" s="164"/>
      <c r="DD33" s="164" t="e">
        <f t="shared" ref="DD33:DN33" si="64">DD32-DD31</f>
        <v>#REF!</v>
      </c>
      <c r="DE33" s="164" t="e">
        <f t="shared" si="64"/>
        <v>#REF!</v>
      </c>
      <c r="DF33" s="164" t="e">
        <f t="shared" si="64"/>
        <v>#REF!</v>
      </c>
      <c r="DG33" s="164" t="e">
        <f t="shared" si="64"/>
        <v>#REF!</v>
      </c>
      <c r="DH33" s="164" t="e">
        <f t="shared" si="64"/>
        <v>#REF!</v>
      </c>
      <c r="DI33" s="164" t="e">
        <f t="shared" si="64"/>
        <v>#REF!</v>
      </c>
      <c r="DJ33" s="164" t="e">
        <f t="shared" si="64"/>
        <v>#REF!</v>
      </c>
      <c r="DK33" s="164" t="e">
        <f t="shared" si="64"/>
        <v>#REF!</v>
      </c>
      <c r="DL33" s="164">
        <f t="shared" si="64"/>
        <v>0</v>
      </c>
      <c r="DM33" s="164">
        <f t="shared" si="64"/>
        <v>0</v>
      </c>
      <c r="DN33" s="164">
        <f t="shared" si="64"/>
        <v>0</v>
      </c>
      <c r="DO33" s="164"/>
      <c r="DP33" s="164">
        <f>DP32-DP31</f>
        <v>0</v>
      </c>
      <c r="DQ33" s="164">
        <f>DQ32-DQ31</f>
        <v>0</v>
      </c>
      <c r="DR33" s="164"/>
      <c r="DS33" s="164">
        <f>DS32-DS31</f>
        <v>0</v>
      </c>
      <c r="DT33" s="164">
        <f>DT32-DT31</f>
        <v>0</v>
      </c>
      <c r="DU33" s="164"/>
      <c r="DV33" s="164">
        <f>DV32-DV31</f>
        <v>0</v>
      </c>
      <c r="DW33" s="164">
        <f>DW32-DW31</f>
        <v>0</v>
      </c>
      <c r="DX33" s="164"/>
      <c r="DY33" s="164">
        <f>DY32-DY31</f>
        <v>72927</v>
      </c>
      <c r="DZ33" s="164">
        <f>DZ32-DZ31</f>
        <v>0</v>
      </c>
      <c r="EA33" s="164"/>
      <c r="EB33" s="164">
        <f>EB32-EB31</f>
        <v>0</v>
      </c>
      <c r="EC33" s="164">
        <f>EC32-EC31</f>
        <v>0</v>
      </c>
      <c r="ED33" s="164"/>
      <c r="EE33" s="164">
        <f>EE32-EE31</f>
        <v>0</v>
      </c>
      <c r="EF33" s="164">
        <f>EF32-EF31</f>
        <v>0</v>
      </c>
      <c r="EG33" s="164"/>
      <c r="EH33" s="164">
        <f>EH32-EH31</f>
        <v>0</v>
      </c>
      <c r="EI33" s="164">
        <f>EI32-EI31</f>
        <v>0</v>
      </c>
      <c r="EJ33" s="164"/>
      <c r="EK33" s="164">
        <f>EK32-EK31</f>
        <v>0</v>
      </c>
      <c r="EL33" s="164">
        <f>EL32-EL31</f>
        <v>0</v>
      </c>
      <c r="EM33" s="164"/>
      <c r="EN33" s="164">
        <f>EN32-EN31</f>
        <v>0</v>
      </c>
      <c r="EO33" s="164">
        <f>EO32-EO31</f>
        <v>0</v>
      </c>
      <c r="EP33" s="164"/>
      <c r="EQ33" s="164">
        <f>EQ32-EQ31</f>
        <v>0</v>
      </c>
      <c r="ER33" s="164">
        <f>ER32-ER31</f>
        <v>0</v>
      </c>
      <c r="ES33" s="164"/>
      <c r="ET33" s="164">
        <f>ET32-ET31</f>
        <v>0</v>
      </c>
      <c r="EU33" s="164">
        <f>EU32-EU31</f>
        <v>0</v>
      </c>
      <c r="EV33" s="164"/>
      <c r="EW33" s="164">
        <f>EW32-EW31</f>
        <v>0</v>
      </c>
      <c r="EX33" s="164">
        <f>EX32-EX31</f>
        <v>0</v>
      </c>
      <c r="EY33" s="164"/>
      <c r="EZ33" s="164" t="e">
        <f>EZ32-EZ31</f>
        <v>#REF!</v>
      </c>
      <c r="FA33" s="164" t="e">
        <f>FA32-FA31</f>
        <v>#REF!</v>
      </c>
      <c r="FB33" s="164"/>
      <c r="FC33" s="164">
        <f>FC32-FC31</f>
        <v>0</v>
      </c>
      <c r="FD33" s="164">
        <f>FD32-FD31</f>
        <v>9.0949470177292824E-12</v>
      </c>
      <c r="FE33" s="166"/>
    </row>
  </sheetData>
  <customSheetViews>
    <customSheetView guid="{61528DAC-5C4C-48F4-ADE2-8A724B05A086}" scale="70" showPageBreaks="1" printArea="1" hiddenColumns="1" state="hidden" view="pageBreakPreview" topLeftCell="DT4">
      <selection activeCell="EG18" sqref="EG18"/>
      <colBreaks count="4" manualBreakCount="4">
        <brk id="29" max="30" man="1"/>
        <brk id="62" max="30" man="1"/>
        <brk id="101" max="30" man="1"/>
        <brk id="134" max="30" man="1"/>
      </colBreaks>
      <pageMargins left="0.70866141732283472" right="0.19685039370078741" top="0.27559055118110237" bottom="0.31496062992125984" header="0.31496062992125984" footer="0.31496062992125984"/>
      <pageSetup paperSize="9" scale="37" fitToWidth="5" orientation="landscape" r:id="rId1"/>
    </customSheetView>
    <customSheetView guid="{5C539BE6-C8E0-453F-AB5E-9E58094195EA}" scale="70" showPageBreaks="1" printArea="1" hiddenColumns="1" view="pageBreakPreview" topLeftCell="AT7">
      <selection activeCell="BR24" sqref="BR24"/>
      <pageMargins left="0.70866141732283472" right="0.19685039370078741" top="0.28000000000000003" bottom="0.32" header="0.31496062992125984" footer="0.31496062992125984"/>
      <pageSetup paperSize="9" scale="10" fitToWidth="11" orientation="landscape" r:id="rId2"/>
    </customSheetView>
    <customSheetView guid="{42584DC0-1D41-4C93-9B38-C388E7B8DAC4}" scale="75" showPageBreaks="1" printArea="1" hiddenRows="1" hiddenColumns="1" view="pageBreakPreview" topLeftCell="BZ10">
      <selection activeCell="CA17" sqref="CA17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3"/>
    </customSheetView>
    <customSheetView guid="{A54C432C-6C68-4B53-A75C-446EB3A61B2B}" scale="75" showPageBreaks="1" printArea="1" hiddenRows="1" hiddenColumns="1" view="pageBreakPreview" topLeftCell="A10">
      <pane xSplit="2" ySplit="4" topLeftCell="EK20" activePane="bottomRight" state="frozen"/>
      <selection pane="bottomRight" activeCell="EZ35" sqref="EZ35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4"/>
    </customSheetView>
    <customSheetView guid="{1A52382B-3765-4E8C-903F-6B8919B7242E}" scale="75" showPageBreaks="1" printArea="1" hiddenRows="1" hiddenColumns="1" view="pageBreakPreview" topLeftCell="A10">
      <pane xSplit="2" ySplit="4" topLeftCell="EL14" activePane="bottomRight" state="frozen"/>
      <selection pane="bottomRight" activeCell="EX36" sqref="EX36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5" fitToWidth="0" fitToHeight="0" orientation="landscape" r:id="rId5"/>
    </customSheetView>
    <customSheetView guid="{B31C8DB7-3E78-4144-A6B5-8DE36DE63F0E}" scale="75" showPageBreaks="1" printArea="1" hiddenColumns="1" view="pageBreakPreview" topLeftCell="A10">
      <pane xSplit="2" ySplit="4" topLeftCell="C14" activePane="bottomRight" state="frozen"/>
      <selection pane="bottomRight" activeCell="EW33" sqref="EW33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5" fitToWidth="0" fitToHeight="0" orientation="landscape" r:id="rId6"/>
    </customSheetView>
    <customSheetView guid="{5BFCA170-DEAE-4D2C-98A0-1E68B427AC01}" scale="75" showPageBreaks="1" printArea="1" hiddenColumns="1" view="pageBreakPreview" topLeftCell="A10">
      <pane xSplit="2" ySplit="4" topLeftCell="EB14" activePane="bottomRight" state="frozen"/>
      <selection pane="bottomRight" activeCell="CB18" sqref="CB18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5" fitToWidth="0" fitToHeight="0" orientation="landscape" r:id="rId7"/>
    </customSheetView>
    <customSheetView guid="{B30CE22D-C12F-4E12-8BB9-3AAE0A6991CC}" scale="75" showPageBreaks="1" fitToPage="1" printArea="1" hiddenColumns="1" view="pageBreakPreview" topLeftCell="BL4">
      <selection activeCell="CJ14" sqref="CJ14:CJ29"/>
      <colBreaks count="6" manualBreakCount="6">
        <brk id="23" max="30" man="1"/>
        <brk id="41" max="30" man="1"/>
        <brk id="65" max="29" man="1"/>
        <brk id="98" max="30" man="1"/>
        <brk id="122" max="30" man="1"/>
        <brk id="140" max="30" man="1"/>
      </colBreaks>
      <pageMargins left="0.70866141732283472" right="0.19685039370078741" top="0.74803149606299213" bottom="0.74803149606299213" header="0.31496062992125984" footer="0.31496062992125984"/>
      <pageSetup paperSize="9" scale="50" fitToWidth="7" orientation="landscape" r:id="rId8"/>
    </customSheetView>
    <customSheetView guid="{1718F1EE-9F48-4DBE-9531-3B70F9C4A5DD}" scale="75" showPageBreaks="1" printArea="1" hiddenColumns="1" view="pageBreakPreview" topLeftCell="A10">
      <pane xSplit="2" ySplit="4" topLeftCell="C14" activePane="bottomRight" state="frozen"/>
      <selection pane="bottomRight" activeCell="EZ31" sqref="EZ31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9"/>
    </customSheetView>
    <customSheetView guid="{3DCB9AAA-F09C-4EA6-B992-F93E466D374A}" scale="75" showPageBreaks="1" printArea="1" hiddenColumns="1" view="pageBreakPreview" topLeftCell="A10">
      <pane xSplit="2" ySplit="4" topLeftCell="DM14" activePane="bottomRight" state="frozen"/>
      <selection pane="bottomRight" activeCell="DV34" sqref="DV34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10"/>
    </customSheetView>
    <customSheetView guid="{F85EE840-0C31-454A-8951-832C2E9E0600}" scale="70" showPageBreaks="1" printArea="1" hiddenColumns="1" state="hidden" view="pageBreakPreview" topLeftCell="A4">
      <selection activeCell="D73" sqref="D73"/>
      <colBreaks count="5" manualBreakCount="5">
        <brk id="23" max="30" man="1"/>
        <brk id="44" max="30" man="1"/>
        <brk id="86" max="30" man="1"/>
        <brk id="116" max="30" man="1"/>
        <brk id="140" max="30" man="1"/>
      </colBreaks>
      <pageMargins left="0.70866141732283472" right="0.19685039370078741" top="0.28000000000000003" bottom="0.32" header="0.31496062992125984" footer="0.31496062992125984"/>
      <pageSetup paperSize="9" scale="39" fitToWidth="11" orientation="landscape" r:id="rId11"/>
    </customSheetView>
    <customSheetView guid="{F1E84C44-1ACD-474A-BDE0-C7088DB6C590}" scale="70" showPageBreaks="1" printArea="1" hiddenColumns="1" state="hidden" view="pageBreakPreview" topLeftCell="DT4">
      <selection activeCell="EG18" sqref="EG18"/>
      <colBreaks count="4" manualBreakCount="4">
        <brk id="29" max="30" man="1"/>
        <brk id="62" max="30" man="1"/>
        <brk id="101" max="30" man="1"/>
        <brk id="134" max="30" man="1"/>
      </colBreaks>
      <pageMargins left="0.70866141732283472" right="0.19685039370078741" top="0.27559055118110237" bottom="0.31496062992125984" header="0.31496062992125984" footer="0.31496062992125984"/>
      <pageSetup paperSize="9" scale="37" fitToWidth="5" orientation="landscape" r:id="rId12"/>
    </customSheetView>
  </customSheetViews>
  <mergeCells count="69">
    <mergeCell ref="CU9:CW11"/>
    <mergeCell ref="DA9:DC11"/>
    <mergeCell ref="DJ9:DL11"/>
    <mergeCell ref="EH9:EJ11"/>
    <mergeCell ref="DS11:DU11"/>
    <mergeCell ref="EB11:ED11"/>
    <mergeCell ref="FC7:FE11"/>
    <mergeCell ref="DP8:FB8"/>
    <mergeCell ref="DM7:DO11"/>
    <mergeCell ref="DV11:DX11"/>
    <mergeCell ref="DY11:EA11"/>
    <mergeCell ref="EZ9:FB11"/>
    <mergeCell ref="EK9:EM11"/>
    <mergeCell ref="DP7:FB7"/>
    <mergeCell ref="DP9:DR11"/>
    <mergeCell ref="EW9:EY11"/>
    <mergeCell ref="ET9:EV11"/>
    <mergeCell ref="DS9:ED9"/>
    <mergeCell ref="EE9:EG11"/>
    <mergeCell ref="EN9:EP11"/>
    <mergeCell ref="EQ9:ES11"/>
    <mergeCell ref="A31:B31"/>
    <mergeCell ref="BZ9:CB11"/>
    <mergeCell ref="BT9:BV11"/>
    <mergeCell ref="BK9:BM11"/>
    <mergeCell ref="BN9:BP11"/>
    <mergeCell ref="AG9:AI11"/>
    <mergeCell ref="A7:A12"/>
    <mergeCell ref="R9:T11"/>
    <mergeCell ref="X9:Z11"/>
    <mergeCell ref="BW9:BY11"/>
    <mergeCell ref="AS9:AU11"/>
    <mergeCell ref="AJ9:AL11"/>
    <mergeCell ref="AM9:AO11"/>
    <mergeCell ref="BQ9:BS11"/>
    <mergeCell ref="AP9:AR11"/>
    <mergeCell ref="AV9:AX11"/>
    <mergeCell ref="AJ1:AL1"/>
    <mergeCell ref="L8:BD8"/>
    <mergeCell ref="AJ2:AL2"/>
    <mergeCell ref="AJ3:AL3"/>
    <mergeCell ref="AD1:AF1"/>
    <mergeCell ref="B5:AF5"/>
    <mergeCell ref="L6:AD6"/>
    <mergeCell ref="B4:AF4"/>
    <mergeCell ref="B7:B12"/>
    <mergeCell ref="C7:E11"/>
    <mergeCell ref="U9:W11"/>
    <mergeCell ref="AA9:AC11"/>
    <mergeCell ref="AD9:AF11"/>
    <mergeCell ref="F8:H11"/>
    <mergeCell ref="AD3:AF3"/>
    <mergeCell ref="L9:N11"/>
    <mergeCell ref="DJ8:DL8"/>
    <mergeCell ref="BE9:BG11"/>
    <mergeCell ref="BB9:BD11"/>
    <mergeCell ref="AY9:BA11"/>
    <mergeCell ref="BH9:BJ11"/>
    <mergeCell ref="CO9:CQ11"/>
    <mergeCell ref="CR9:CT11"/>
    <mergeCell ref="CX9:CZ11"/>
    <mergeCell ref="CC9:CE11"/>
    <mergeCell ref="DG9:DI11"/>
    <mergeCell ref="CF8:CH11"/>
    <mergeCell ref="CI8:CT8"/>
    <mergeCell ref="DD8:DF11"/>
    <mergeCell ref="CI9:CK11"/>
    <mergeCell ref="CL9:CN11"/>
    <mergeCell ref="DG8:DI8"/>
  </mergeCells>
  <phoneticPr fontId="14" type="noConversion"/>
  <pageMargins left="0.70866141732283472" right="0.19685039370078741" top="0.27559055118110237" bottom="0.31496062992125984" header="0.31496062992125984" footer="0.31496062992125984"/>
  <pageSetup paperSize="9" scale="37" fitToWidth="5" orientation="landscape" r:id="rId13"/>
  <colBreaks count="4" manualBreakCount="4">
    <brk id="29" max="30" man="1"/>
    <brk id="62" max="30" man="1"/>
    <brk id="101" max="30" man="1"/>
    <brk id="134" max="30" man="1"/>
  </colBreaks>
</worksheet>
</file>

<file path=xl/worksheets/sheet20.xml><?xml version="1.0" encoding="utf-8"?>
<worksheet xmlns="http://schemas.openxmlformats.org/spreadsheetml/2006/main" xmlns:r="http://schemas.openxmlformats.org/officeDocument/2006/relationships">
  <dimension ref="A1:H101"/>
  <sheetViews>
    <sheetView view="pageBreakPreview" zoomScale="70" zoomScaleNormal="100" zoomScaleSheetLayoutView="70" workbookViewId="0">
      <selection activeCell="F37" sqref="F37"/>
    </sheetView>
  </sheetViews>
  <sheetFormatPr defaultRowHeight="15.75"/>
  <cols>
    <col min="1" max="1" width="14.7109375" style="58" customWidth="1"/>
    <col min="2" max="2" width="58.85546875" style="59" customWidth="1"/>
    <col min="3" max="3" width="19.42578125" style="62" customWidth="1"/>
    <col min="4" max="4" width="17" style="62" customWidth="1"/>
    <col min="5" max="5" width="10.85546875" style="62" customWidth="1"/>
    <col min="6" max="6" width="13.710937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 ht="19.5" customHeight="1">
      <c r="A1" s="597" t="s">
        <v>412</v>
      </c>
      <c r="B1" s="597"/>
      <c r="C1" s="597"/>
      <c r="D1" s="597"/>
      <c r="E1" s="597"/>
      <c r="F1" s="597"/>
    </row>
    <row r="2" spans="1:6">
      <c r="A2" s="597"/>
      <c r="B2" s="597"/>
      <c r="C2" s="597"/>
      <c r="D2" s="597"/>
      <c r="E2" s="597"/>
      <c r="F2" s="597"/>
    </row>
    <row r="3" spans="1:6" ht="47.25" customHeight="1">
      <c r="A3" s="2" t="s">
        <v>0</v>
      </c>
      <c r="B3" s="2" t="s">
        <v>1</v>
      </c>
      <c r="C3" s="72" t="s">
        <v>396</v>
      </c>
      <c r="D3" s="400" t="s">
        <v>411</v>
      </c>
      <c r="E3" s="72" t="s">
        <v>2</v>
      </c>
      <c r="F3" s="73" t="s">
        <v>3</v>
      </c>
    </row>
    <row r="4" spans="1:6" s="6" customFormat="1" ht="17.25" customHeight="1">
      <c r="A4" s="3"/>
      <c r="B4" s="4" t="s">
        <v>4</v>
      </c>
      <c r="C4" s="5">
        <f>C5+C12+C14+C17+C7</f>
        <v>1525.98</v>
      </c>
      <c r="D4" s="5">
        <f>D5+D12+D14+D17+D7</f>
        <v>1590.7845299999999</v>
      </c>
      <c r="E4" s="5">
        <f>SUM(D4/C4*100)</f>
        <v>104.24674831911295</v>
      </c>
      <c r="F4" s="5">
        <f>SUM(D4-C4)</f>
        <v>64.804529999999886</v>
      </c>
    </row>
    <row r="5" spans="1:6" s="6" customFormat="1">
      <c r="A5" s="3">
        <v>1010000000</v>
      </c>
      <c r="B5" s="4" t="s">
        <v>5</v>
      </c>
      <c r="C5" s="5">
        <f>C6</f>
        <v>120</v>
      </c>
      <c r="D5" s="5">
        <f>D6</f>
        <v>91.677109999999999</v>
      </c>
      <c r="E5" s="5">
        <f t="shared" ref="E5:E49" si="0">SUM(D5/C5*100)</f>
        <v>76.397591666666671</v>
      </c>
      <c r="F5" s="5">
        <f t="shared" ref="F5:F49" si="1">SUM(D5-C5)</f>
        <v>-28.322890000000001</v>
      </c>
    </row>
    <row r="6" spans="1:6">
      <c r="A6" s="7">
        <v>1010200001</v>
      </c>
      <c r="B6" s="8" t="s">
        <v>221</v>
      </c>
      <c r="C6" s="9">
        <v>120</v>
      </c>
      <c r="D6" s="10">
        <v>91.677109999999999</v>
      </c>
      <c r="E6" s="9">
        <f t="shared" ref="E6:E11" si="2">SUM(D6/C6*100)</f>
        <v>76.397591666666671</v>
      </c>
      <c r="F6" s="9">
        <f t="shared" si="1"/>
        <v>-28.322890000000001</v>
      </c>
    </row>
    <row r="7" spans="1:6" ht="31.5">
      <c r="A7" s="3">
        <v>1030000000</v>
      </c>
      <c r="B7" s="13" t="s">
        <v>260</v>
      </c>
      <c r="C7" s="5">
        <f>C8+C10+C9</f>
        <v>547.98</v>
      </c>
      <c r="D7" s="5">
        <f>D8+D10+D9+D11</f>
        <v>647.85488999999995</v>
      </c>
      <c r="E7" s="5">
        <f t="shared" si="2"/>
        <v>118.22601007336033</v>
      </c>
      <c r="F7" s="5">
        <f t="shared" si="1"/>
        <v>99.874889999999937</v>
      </c>
    </row>
    <row r="8" spans="1:6">
      <c r="A8" s="7">
        <v>1030223001</v>
      </c>
      <c r="B8" s="8" t="s">
        <v>262</v>
      </c>
      <c r="C8" s="9">
        <v>204.39599999999999</v>
      </c>
      <c r="D8" s="10">
        <v>324.77418999999998</v>
      </c>
      <c r="E8" s="9">
        <f t="shared" si="2"/>
        <v>158.8945918706824</v>
      </c>
      <c r="F8" s="9">
        <f t="shared" si="1"/>
        <v>120.37818999999999</v>
      </c>
    </row>
    <row r="9" spans="1:6">
      <c r="A9" s="7">
        <v>1030224001</v>
      </c>
      <c r="B9" s="8" t="s">
        <v>268</v>
      </c>
      <c r="C9" s="9">
        <v>2.1920000000000002</v>
      </c>
      <c r="D9" s="10">
        <v>1.75431</v>
      </c>
      <c r="E9" s="9">
        <f t="shared" si="2"/>
        <v>80.0323905109489</v>
      </c>
      <c r="F9" s="9">
        <f t="shared" si="1"/>
        <v>-0.43769000000000013</v>
      </c>
    </row>
    <row r="10" spans="1:6">
      <c r="A10" s="7">
        <v>1030225001</v>
      </c>
      <c r="B10" s="8" t="s">
        <v>261</v>
      </c>
      <c r="C10" s="9">
        <v>341.392</v>
      </c>
      <c r="D10" s="10">
        <v>358.58740999999998</v>
      </c>
      <c r="E10" s="9">
        <f t="shared" si="2"/>
        <v>105.03685206448891</v>
      </c>
      <c r="F10" s="9">
        <f t="shared" si="1"/>
        <v>17.195409999999981</v>
      </c>
    </row>
    <row r="11" spans="1:6">
      <c r="A11" s="7">
        <v>1030226001</v>
      </c>
      <c r="B11" s="8" t="s">
        <v>270</v>
      </c>
      <c r="C11" s="9">
        <v>0</v>
      </c>
      <c r="D11" s="10">
        <v>-37.261020000000002</v>
      </c>
      <c r="E11" s="9" t="e">
        <f t="shared" si="2"/>
        <v>#DIV/0!</v>
      </c>
      <c r="F11" s="9">
        <f t="shared" si="1"/>
        <v>-37.261020000000002</v>
      </c>
    </row>
    <row r="12" spans="1:6" s="6" customFormat="1">
      <c r="A12" s="3">
        <v>1050000000</v>
      </c>
      <c r="B12" s="4" t="s">
        <v>6</v>
      </c>
      <c r="C12" s="5">
        <f>SUM(C13:C13)</f>
        <v>10</v>
      </c>
      <c r="D12" s="5">
        <f>SUM(D13:D13)</f>
        <v>0.26638000000000001</v>
      </c>
      <c r="E12" s="5">
        <f t="shared" si="0"/>
        <v>2.6638000000000002</v>
      </c>
      <c r="F12" s="5">
        <f t="shared" si="1"/>
        <v>-9.7336200000000002</v>
      </c>
    </row>
    <row r="13" spans="1:6" ht="15.75" customHeight="1">
      <c r="A13" s="7">
        <v>1050300000</v>
      </c>
      <c r="B13" s="11" t="s">
        <v>222</v>
      </c>
      <c r="C13" s="12">
        <v>10</v>
      </c>
      <c r="D13" s="10">
        <v>0.26638000000000001</v>
      </c>
      <c r="E13" s="9">
        <f t="shared" si="0"/>
        <v>2.6638000000000002</v>
      </c>
      <c r="F13" s="9">
        <f t="shared" si="1"/>
        <v>-9.7336200000000002</v>
      </c>
    </row>
    <row r="14" spans="1:6" s="6" customFormat="1" ht="15.75" customHeight="1">
      <c r="A14" s="3">
        <v>1060000000</v>
      </c>
      <c r="B14" s="4" t="s">
        <v>130</v>
      </c>
      <c r="C14" s="5">
        <f>C15+C16</f>
        <v>843</v>
      </c>
      <c r="D14" s="5">
        <f>D15+D16</f>
        <v>849.89615000000003</v>
      </c>
      <c r="E14" s="5">
        <f t="shared" si="0"/>
        <v>100.81804863582444</v>
      </c>
      <c r="F14" s="5">
        <f t="shared" si="1"/>
        <v>6.8961500000000342</v>
      </c>
    </row>
    <row r="15" spans="1:6" s="6" customFormat="1" ht="15.75" customHeight="1">
      <c r="A15" s="7">
        <v>1060100000</v>
      </c>
      <c r="B15" s="11" t="s">
        <v>8</v>
      </c>
      <c r="C15" s="9">
        <v>323</v>
      </c>
      <c r="D15" s="10">
        <v>296.83465000000001</v>
      </c>
      <c r="E15" s="9">
        <f t="shared" si="0"/>
        <v>91.899272445820429</v>
      </c>
      <c r="F15" s="9">
        <f>SUM(D15-C15)</f>
        <v>-26.165349999999989</v>
      </c>
    </row>
    <row r="16" spans="1:6" ht="15.75" customHeight="1">
      <c r="A16" s="7">
        <v>1060600000</v>
      </c>
      <c r="B16" s="11" t="s">
        <v>7</v>
      </c>
      <c r="C16" s="9">
        <v>520</v>
      </c>
      <c r="D16" s="10">
        <v>553.06150000000002</v>
      </c>
      <c r="E16" s="9">
        <f t="shared" si="0"/>
        <v>106.35798076923078</v>
      </c>
      <c r="F16" s="9">
        <f t="shared" si="1"/>
        <v>33.061500000000024</v>
      </c>
    </row>
    <row r="17" spans="1:6" s="6" customFormat="1">
      <c r="A17" s="3">
        <v>1080000000</v>
      </c>
      <c r="B17" s="4" t="s">
        <v>10</v>
      </c>
      <c r="C17" s="5">
        <f>C18</f>
        <v>5</v>
      </c>
      <c r="D17" s="5">
        <f>D18</f>
        <v>1.0900000000000001</v>
      </c>
      <c r="E17" s="5">
        <f t="shared" si="0"/>
        <v>21.800000000000004</v>
      </c>
      <c r="F17" s="5">
        <f t="shared" si="1"/>
        <v>-3.91</v>
      </c>
    </row>
    <row r="18" spans="1:6">
      <c r="A18" s="7">
        <v>1080400001</v>
      </c>
      <c r="B18" s="8" t="s">
        <v>220</v>
      </c>
      <c r="C18" s="9">
        <v>5</v>
      </c>
      <c r="D18" s="10">
        <v>1.0900000000000001</v>
      </c>
      <c r="E18" s="9">
        <f t="shared" si="0"/>
        <v>21.800000000000004</v>
      </c>
      <c r="F18" s="9">
        <f t="shared" si="1"/>
        <v>-3.91</v>
      </c>
    </row>
    <row r="19" spans="1:6" ht="47.2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1.5" hidden="1">
      <c r="A20" s="3">
        <v>1090000000</v>
      </c>
      <c r="B20" s="13" t="s">
        <v>118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119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225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121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122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C26+C29+C31+C34+C36</f>
        <v>1145.8462399999999</v>
      </c>
      <c r="D25" s="5">
        <f>D26+D29+D31+D34+D36</f>
        <v>1755.0107799999998</v>
      </c>
      <c r="E25" s="5">
        <f t="shared" si="0"/>
        <v>153.16285193727214</v>
      </c>
      <c r="F25" s="5">
        <f t="shared" si="1"/>
        <v>609.16453999999999</v>
      </c>
    </row>
    <row r="26" spans="1:6" s="6" customFormat="1" ht="32.25" customHeight="1">
      <c r="A26" s="3">
        <v>1110000000</v>
      </c>
      <c r="B26" s="13" t="s">
        <v>123</v>
      </c>
      <c r="C26" s="5">
        <f>C27+C28</f>
        <v>320</v>
      </c>
      <c r="D26" s="5">
        <f>D27</f>
        <v>487.66397999999998</v>
      </c>
      <c r="E26" s="5">
        <f t="shared" si="0"/>
        <v>152.39499375</v>
      </c>
      <c r="F26" s="5">
        <f t="shared" si="1"/>
        <v>167.66397999999998</v>
      </c>
    </row>
    <row r="27" spans="1:6" ht="15" customHeight="1">
      <c r="A27" s="16">
        <v>1110502510</v>
      </c>
      <c r="B27" s="17" t="s">
        <v>218</v>
      </c>
      <c r="C27" s="12">
        <v>320</v>
      </c>
      <c r="D27" s="10">
        <v>487.66397999999998</v>
      </c>
      <c r="E27" s="5">
        <f t="shared" si="0"/>
        <v>152.39499375</v>
      </c>
      <c r="F27" s="9">
        <f t="shared" si="1"/>
        <v>167.66397999999998</v>
      </c>
    </row>
    <row r="28" spans="1:6" ht="19.5" hidden="1" customHeight="1">
      <c r="A28" s="7">
        <v>1110503505</v>
      </c>
      <c r="B28" s="11" t="s">
        <v>217</v>
      </c>
      <c r="C28" s="12">
        <v>0</v>
      </c>
      <c r="D28" s="10"/>
      <c r="E28" s="9" t="e">
        <f t="shared" si="0"/>
        <v>#DIV/0!</v>
      </c>
      <c r="F28" s="9">
        <f t="shared" si="1"/>
        <v>0</v>
      </c>
    </row>
    <row r="29" spans="1:6" s="15" customFormat="1" ht="31.5">
      <c r="A29" s="3">
        <v>1130000000</v>
      </c>
      <c r="B29" s="13" t="s">
        <v>125</v>
      </c>
      <c r="C29" s="5">
        <f>C30</f>
        <v>0</v>
      </c>
      <c r="D29" s="5">
        <f>D30</f>
        <v>0</v>
      </c>
      <c r="E29" s="5" t="e">
        <f t="shared" si="0"/>
        <v>#DIV/0!</v>
      </c>
      <c r="F29" s="5">
        <f t="shared" si="1"/>
        <v>0</v>
      </c>
    </row>
    <row r="30" spans="1:6">
      <c r="A30" s="7">
        <v>1130305005</v>
      </c>
      <c r="B30" s="8" t="s">
        <v>216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 ht="33" customHeight="1">
      <c r="A31" s="107">
        <v>1140000000</v>
      </c>
      <c r="B31" s="108" t="s">
        <v>126</v>
      </c>
      <c r="C31" s="5">
        <f>C33+C32</f>
        <v>0</v>
      </c>
      <c r="D31" s="5">
        <f>D33+D32</f>
        <v>0</v>
      </c>
      <c r="E31" s="5" t="e">
        <f t="shared" si="0"/>
        <v>#DIV/0!</v>
      </c>
      <c r="F31" s="5">
        <f t="shared" si="1"/>
        <v>0</v>
      </c>
    </row>
    <row r="32" spans="1:6" ht="14.25" customHeight="1">
      <c r="A32" s="16">
        <v>1140200000</v>
      </c>
      <c r="B32" s="18" t="s">
        <v>214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8" ht="17.25" customHeight="1">
      <c r="A33" s="7">
        <v>1140600000</v>
      </c>
      <c r="B33" s="8" t="s">
        <v>215</v>
      </c>
      <c r="C33" s="9"/>
      <c r="D33" s="10">
        <v>0</v>
      </c>
      <c r="E33" s="9" t="e">
        <f t="shared" si="0"/>
        <v>#DIV/0!</v>
      </c>
      <c r="F33" s="9">
        <f t="shared" si="1"/>
        <v>0</v>
      </c>
    </row>
    <row r="34" spans="1:8" ht="18.75" customHeight="1">
      <c r="A34" s="3">
        <v>1160000000</v>
      </c>
      <c r="B34" s="13" t="s">
        <v>237</v>
      </c>
      <c r="C34" s="5">
        <f>C35</f>
        <v>0</v>
      </c>
      <c r="D34" s="5">
        <f>SUM(D35)</f>
        <v>41.4968</v>
      </c>
      <c r="E34" s="5" t="e">
        <f t="shared" si="0"/>
        <v>#DIV/0!</v>
      </c>
      <c r="F34" s="5">
        <f t="shared" si="1"/>
        <v>41.4968</v>
      </c>
    </row>
    <row r="35" spans="1:8" ht="36.75" customHeight="1">
      <c r="A35" s="7">
        <v>1160701010</v>
      </c>
      <c r="B35" s="8" t="s">
        <v>406</v>
      </c>
      <c r="C35" s="9">
        <v>0</v>
      </c>
      <c r="D35" s="9">
        <v>41.4968</v>
      </c>
      <c r="E35" s="9" t="e">
        <f t="shared" si="0"/>
        <v>#DIV/0!</v>
      </c>
      <c r="F35" s="9">
        <f t="shared" si="1"/>
        <v>41.4968</v>
      </c>
    </row>
    <row r="36" spans="1:8" ht="18.75" customHeight="1">
      <c r="A36" s="3">
        <v>1170000000</v>
      </c>
      <c r="B36" s="4" t="s">
        <v>213</v>
      </c>
      <c r="C36" s="5">
        <f>SUM(C37)</f>
        <v>825.84623999999997</v>
      </c>
      <c r="D36" s="5">
        <f>SUM(D37)</f>
        <v>1225.8499999999999</v>
      </c>
      <c r="E36" s="9"/>
      <c r="F36" s="9"/>
    </row>
    <row r="37" spans="1:8" ht="27" customHeight="1">
      <c r="A37" s="7">
        <v>1171503010</v>
      </c>
      <c r="B37" s="11" t="s">
        <v>408</v>
      </c>
      <c r="C37" s="9">
        <v>825.84623999999997</v>
      </c>
      <c r="D37" s="10">
        <v>1225.8499999999999</v>
      </c>
      <c r="E37" s="9">
        <f t="shared" si="0"/>
        <v>148.43562162370563</v>
      </c>
      <c r="F37" s="9">
        <f t="shared" si="1"/>
        <v>400.00375999999994</v>
      </c>
    </row>
    <row r="38" spans="1:8" s="6" customFormat="1" ht="15" customHeight="1">
      <c r="A38" s="3">
        <v>1000000000</v>
      </c>
      <c r="B38" s="4" t="s">
        <v>16</v>
      </c>
      <c r="C38" s="125">
        <f>SUM(C4,C25)</f>
        <v>2671.8262399999999</v>
      </c>
      <c r="D38" s="125">
        <f>D4+D25</f>
        <v>3345.7953099999995</v>
      </c>
      <c r="E38" s="5">
        <f t="shared" si="0"/>
        <v>125.22503372075573</v>
      </c>
      <c r="F38" s="5">
        <f t="shared" si="1"/>
        <v>673.96906999999965</v>
      </c>
    </row>
    <row r="39" spans="1:8" s="6" customFormat="1">
      <c r="A39" s="3">
        <v>2000000000</v>
      </c>
      <c r="B39" s="4" t="s">
        <v>17</v>
      </c>
      <c r="C39" s="5">
        <f>C40+C42+C43+C45+C46+C47+C41</f>
        <v>11975.50999</v>
      </c>
      <c r="D39" s="5">
        <f>D40+D42+D43+D45+D46+D47+D41</f>
        <v>11244.602559999999</v>
      </c>
      <c r="E39" s="5">
        <f t="shared" si="0"/>
        <v>93.896648822385558</v>
      </c>
      <c r="F39" s="5">
        <f t="shared" si="1"/>
        <v>-730.90743000000111</v>
      </c>
      <c r="G39" s="19"/>
    </row>
    <row r="40" spans="1:8" ht="14.25" customHeight="1">
      <c r="A40" s="16">
        <v>2021000000</v>
      </c>
      <c r="B40" s="17" t="s">
        <v>18</v>
      </c>
      <c r="C40" s="12">
        <v>2129.1</v>
      </c>
      <c r="D40" s="253">
        <v>2129.1</v>
      </c>
      <c r="E40" s="9">
        <f t="shared" si="0"/>
        <v>100</v>
      </c>
      <c r="F40" s="9">
        <f t="shared" si="1"/>
        <v>0</v>
      </c>
    </row>
    <row r="41" spans="1:8" ht="15.75" hidden="1" customHeight="1">
      <c r="A41" s="16">
        <v>2021500200</v>
      </c>
      <c r="B41" s="17" t="s">
        <v>224</v>
      </c>
      <c r="C41" s="12"/>
      <c r="D41" s="20">
        <v>0</v>
      </c>
      <c r="E41" s="9" t="e">
        <f t="shared" si="0"/>
        <v>#DIV/0!</v>
      </c>
      <c r="F41" s="9">
        <f t="shared" si="1"/>
        <v>0</v>
      </c>
    </row>
    <row r="42" spans="1:8">
      <c r="A42" s="16">
        <v>2022000000</v>
      </c>
      <c r="B42" s="17" t="s">
        <v>19</v>
      </c>
      <c r="C42" s="12">
        <v>6333.7063699999999</v>
      </c>
      <c r="D42" s="10">
        <v>5921.0460800000001</v>
      </c>
      <c r="E42" s="9">
        <f t="shared" si="0"/>
        <v>93.484694965421966</v>
      </c>
      <c r="F42" s="9">
        <f t="shared" si="1"/>
        <v>-412.6602899999998</v>
      </c>
    </row>
    <row r="43" spans="1:8" ht="13.5" customHeight="1">
      <c r="A43" s="16">
        <v>2023000000</v>
      </c>
      <c r="B43" s="17" t="s">
        <v>20</v>
      </c>
      <c r="C43" s="12">
        <v>44.321980000000003</v>
      </c>
      <c r="D43" s="180">
        <v>44.321980000000003</v>
      </c>
      <c r="E43" s="9">
        <f t="shared" si="0"/>
        <v>100</v>
      </c>
      <c r="F43" s="9">
        <f t="shared" si="1"/>
        <v>0</v>
      </c>
    </row>
    <row r="44" spans="1:8" hidden="1">
      <c r="A44" s="16">
        <v>2070503010</v>
      </c>
      <c r="B44" s="17" t="s">
        <v>253</v>
      </c>
      <c r="C44" s="12">
        <v>0</v>
      </c>
      <c r="D44" s="180">
        <v>0</v>
      </c>
      <c r="E44" s="9" t="e">
        <f t="shared" si="0"/>
        <v>#DIV/0!</v>
      </c>
      <c r="F44" s="9">
        <f t="shared" si="1"/>
        <v>0</v>
      </c>
    </row>
    <row r="45" spans="1:8" ht="27.75" customHeight="1">
      <c r="A45" s="16">
        <v>2024000000</v>
      </c>
      <c r="B45" s="17" t="s">
        <v>21</v>
      </c>
      <c r="C45" s="12">
        <v>3468.3816400000001</v>
      </c>
      <c r="D45" s="181">
        <v>3150.1345000000001</v>
      </c>
      <c r="E45" s="9">
        <f t="shared" si="0"/>
        <v>90.824333276080893</v>
      </c>
      <c r="F45" s="9">
        <f t="shared" si="1"/>
        <v>-318.24713999999994</v>
      </c>
    </row>
    <row r="46" spans="1:8" ht="18" customHeight="1">
      <c r="A46" s="16">
        <v>2070500000</v>
      </c>
      <c r="B46" s="18" t="s">
        <v>277</v>
      </c>
      <c r="C46" s="12"/>
      <c r="D46" s="181"/>
      <c r="E46" s="9" t="e">
        <f>SUM(D46/C46*100)</f>
        <v>#DIV/0!</v>
      </c>
      <c r="F46" s="9">
        <f t="shared" si="1"/>
        <v>0</v>
      </c>
      <c r="G46" s="237"/>
      <c r="H46" s="237"/>
    </row>
    <row r="47" spans="1:8" ht="15.75" hidden="1" customHeight="1">
      <c r="A47" s="7">
        <v>2190500005</v>
      </c>
      <c r="B47" s="11" t="s">
        <v>23</v>
      </c>
      <c r="C47" s="14"/>
      <c r="D47" s="14"/>
      <c r="E47" s="5"/>
      <c r="F47" s="5">
        <f>SUM(D47-C47)</f>
        <v>0</v>
      </c>
    </row>
    <row r="48" spans="1:8" s="6" customFormat="1" ht="31.5" hidden="1">
      <c r="A48" s="3">
        <v>3000000000</v>
      </c>
      <c r="B48" s="13" t="s">
        <v>24</v>
      </c>
      <c r="C48" s="184">
        <v>0</v>
      </c>
      <c r="D48" s="14">
        <v>0</v>
      </c>
      <c r="E48" s="5" t="e">
        <f t="shared" si="0"/>
        <v>#DIV/0!</v>
      </c>
      <c r="F48" s="5">
        <f t="shared" si="1"/>
        <v>0</v>
      </c>
    </row>
    <row r="49" spans="1:8" s="6" customFormat="1" ht="15" customHeight="1">
      <c r="A49" s="3"/>
      <c r="B49" s="4" t="s">
        <v>25</v>
      </c>
      <c r="C49" s="371">
        <f>SUM(C38,C39,C48)</f>
        <v>14647.336230000001</v>
      </c>
      <c r="D49" s="372">
        <f>D38+D39</f>
        <v>14590.397869999999</v>
      </c>
      <c r="E49" s="5">
        <f t="shared" si="0"/>
        <v>99.611271571117598</v>
      </c>
      <c r="F49" s="5">
        <f t="shared" si="1"/>
        <v>-56.938360000001921</v>
      </c>
      <c r="G49" s="193"/>
      <c r="H49" s="193"/>
    </row>
    <row r="50" spans="1:8" s="6" customFormat="1">
      <c r="A50" s="3"/>
      <c r="B50" s="21" t="s">
        <v>300</v>
      </c>
      <c r="C50" s="240">
        <f>C49-C96</f>
        <v>-378.59134999999696</v>
      </c>
      <c r="D50" s="240">
        <f>D49-D96</f>
        <v>656.86254000000008</v>
      </c>
      <c r="E50" s="22"/>
      <c r="F50" s="22"/>
    </row>
    <row r="51" spans="1:8" ht="8.25" customHeight="1">
      <c r="A51" s="23"/>
      <c r="B51" s="24"/>
      <c r="C51" s="208"/>
      <c r="D51" s="208"/>
      <c r="E51" s="26"/>
      <c r="F51" s="27"/>
    </row>
    <row r="52" spans="1:8" ht="50.25" customHeight="1">
      <c r="A52" s="28" t="s">
        <v>0</v>
      </c>
      <c r="B52" s="28" t="s">
        <v>26</v>
      </c>
      <c r="C52" s="72" t="s">
        <v>396</v>
      </c>
      <c r="D52" s="400" t="s">
        <v>411</v>
      </c>
      <c r="E52" s="72" t="s">
        <v>2</v>
      </c>
      <c r="F52" s="73" t="s">
        <v>3</v>
      </c>
    </row>
    <row r="53" spans="1:8" ht="18" customHeight="1">
      <c r="A53" s="29">
        <v>1</v>
      </c>
      <c r="B53" s="28">
        <v>2</v>
      </c>
      <c r="C53" s="86">
        <v>3</v>
      </c>
      <c r="D53" s="86">
        <v>4</v>
      </c>
      <c r="E53" s="86">
        <v>5</v>
      </c>
      <c r="F53" s="86">
        <v>6</v>
      </c>
    </row>
    <row r="54" spans="1:8" s="6" customFormat="1">
      <c r="A54" s="30" t="s">
        <v>27</v>
      </c>
      <c r="B54" s="31" t="s">
        <v>28</v>
      </c>
      <c r="C54" s="32">
        <f>C55+C56+C57+C58+C59+C61+C60</f>
        <v>1586.1167099999998</v>
      </c>
      <c r="D54" s="32">
        <f>D55+D56+D57+D58+D59+D61+D60</f>
        <v>1449.2165100000002</v>
      </c>
      <c r="E54" s="34">
        <f>SUM(D54/C54*100)</f>
        <v>91.368844478033424</v>
      </c>
      <c r="F54" s="34">
        <f>SUM(D54-C54)</f>
        <v>-136.90019999999959</v>
      </c>
    </row>
    <row r="55" spans="1:8" s="6" customFormat="1" ht="31.5" hidden="1">
      <c r="A55" s="35" t="s">
        <v>29</v>
      </c>
      <c r="B55" s="36" t="s">
        <v>30</v>
      </c>
      <c r="C55" s="37"/>
      <c r="D55" s="37"/>
      <c r="E55" s="38"/>
      <c r="F55" s="38"/>
    </row>
    <row r="56" spans="1:8" ht="20.25" customHeight="1">
      <c r="A56" s="35" t="s">
        <v>31</v>
      </c>
      <c r="B56" s="39" t="s">
        <v>32</v>
      </c>
      <c r="C56" s="37">
        <v>1492.4967099999999</v>
      </c>
      <c r="D56" s="37">
        <v>1365.5965100000001</v>
      </c>
      <c r="E56" s="38">
        <f t="shared" ref="E56:E96" si="3">SUM(D56/C56*100)</f>
        <v>91.497455294223073</v>
      </c>
      <c r="F56" s="38">
        <f t="shared" ref="F56:F96" si="4">SUM(D56-C56)</f>
        <v>-126.90019999999981</v>
      </c>
    </row>
    <row r="57" spans="1:8" ht="16.5" hidden="1" customHeight="1">
      <c r="A57" s="35" t="s">
        <v>33</v>
      </c>
      <c r="B57" s="39" t="s">
        <v>34</v>
      </c>
      <c r="C57" s="37"/>
      <c r="D57" s="37"/>
      <c r="E57" s="38"/>
      <c r="F57" s="38">
        <f t="shared" si="4"/>
        <v>0</v>
      </c>
    </row>
    <row r="58" spans="1:8" ht="31.5" hidden="1" customHeight="1">
      <c r="A58" s="35" t="s">
        <v>35</v>
      </c>
      <c r="B58" s="39" t="s">
        <v>36</v>
      </c>
      <c r="C58" s="37"/>
      <c r="D58" s="37"/>
      <c r="E58" s="38" t="e">
        <f t="shared" si="3"/>
        <v>#DIV/0!</v>
      </c>
      <c r="F58" s="38">
        <f t="shared" si="4"/>
        <v>0</v>
      </c>
    </row>
    <row r="59" spans="1:8" ht="18.75" customHeight="1">
      <c r="A59" s="35" t="s">
        <v>37</v>
      </c>
      <c r="B59" s="39" t="s">
        <v>38</v>
      </c>
      <c r="C59" s="37"/>
      <c r="D59" s="37">
        <v>0</v>
      </c>
      <c r="E59" s="38" t="e">
        <f t="shared" si="3"/>
        <v>#DIV/0!</v>
      </c>
      <c r="F59" s="38">
        <f t="shared" si="4"/>
        <v>0</v>
      </c>
    </row>
    <row r="60" spans="1:8" ht="13.5" customHeight="1">
      <c r="A60" s="35" t="s">
        <v>39</v>
      </c>
      <c r="B60" s="39" t="s">
        <v>40</v>
      </c>
      <c r="C60" s="40">
        <v>5</v>
      </c>
      <c r="D60" s="40">
        <v>0</v>
      </c>
      <c r="E60" s="38">
        <f t="shared" si="3"/>
        <v>0</v>
      </c>
      <c r="F60" s="38">
        <f t="shared" si="4"/>
        <v>-5</v>
      </c>
    </row>
    <row r="61" spans="1:8" ht="15.75" customHeight="1">
      <c r="A61" s="35" t="s">
        <v>41</v>
      </c>
      <c r="B61" s="39" t="s">
        <v>42</v>
      </c>
      <c r="C61" s="37">
        <v>88.62</v>
      </c>
      <c r="D61" s="37">
        <v>83.62</v>
      </c>
      <c r="E61" s="38">
        <f t="shared" si="3"/>
        <v>94.357932746558333</v>
      </c>
      <c r="F61" s="38">
        <f t="shared" si="4"/>
        <v>-5</v>
      </c>
    </row>
    <row r="62" spans="1:8" s="6" customFormat="1">
      <c r="A62" s="41" t="s">
        <v>43</v>
      </c>
      <c r="B62" s="42" t="s">
        <v>44</v>
      </c>
      <c r="C62" s="32">
        <f>C63</f>
        <v>44.321980000000003</v>
      </c>
      <c r="D62" s="32">
        <f>D63</f>
        <v>44.321980000000003</v>
      </c>
      <c r="E62" s="34">
        <f t="shared" si="3"/>
        <v>100</v>
      </c>
      <c r="F62" s="34">
        <f t="shared" si="4"/>
        <v>0</v>
      </c>
    </row>
    <row r="63" spans="1:8">
      <c r="A63" s="43" t="s">
        <v>45</v>
      </c>
      <c r="B63" s="44" t="s">
        <v>46</v>
      </c>
      <c r="C63" s="37">
        <v>44.321980000000003</v>
      </c>
      <c r="D63" s="37">
        <v>44.321980000000003</v>
      </c>
      <c r="E63" s="38">
        <f t="shared" si="3"/>
        <v>100</v>
      </c>
      <c r="F63" s="38">
        <f t="shared" si="4"/>
        <v>0</v>
      </c>
    </row>
    <row r="64" spans="1:8" s="6" customFormat="1" ht="16.5" customHeight="1">
      <c r="A64" s="30" t="s">
        <v>47</v>
      </c>
      <c r="B64" s="31" t="s">
        <v>48</v>
      </c>
      <c r="C64" s="32">
        <f>C68+C67+C69</f>
        <v>37.598399999999998</v>
      </c>
      <c r="D64" s="32">
        <f>D68+D67+D69</f>
        <v>37.59834</v>
      </c>
      <c r="E64" s="34">
        <f t="shared" si="3"/>
        <v>99.999840418741229</v>
      </c>
      <c r="F64" s="34">
        <f t="shared" si="4"/>
        <v>-5.9999999997728537E-5</v>
      </c>
    </row>
    <row r="65" spans="1:7" hidden="1">
      <c r="A65" s="35" t="s">
        <v>49</v>
      </c>
      <c r="B65" s="39" t="s">
        <v>50</v>
      </c>
      <c r="C65" s="37"/>
      <c r="D65" s="37"/>
      <c r="E65" s="34" t="e">
        <f t="shared" si="3"/>
        <v>#DIV/0!</v>
      </c>
      <c r="F65" s="34">
        <f t="shared" si="4"/>
        <v>0</v>
      </c>
    </row>
    <row r="66" spans="1:7" ht="19.5" hidden="1" customHeight="1">
      <c r="A66" s="45" t="s">
        <v>51</v>
      </c>
      <c r="B66" s="39" t="s">
        <v>52</v>
      </c>
      <c r="C66" s="37"/>
      <c r="D66" s="37"/>
      <c r="E66" s="34" t="e">
        <f t="shared" si="3"/>
        <v>#DIV/0!</v>
      </c>
      <c r="F66" s="34">
        <f t="shared" si="4"/>
        <v>0</v>
      </c>
    </row>
    <row r="67" spans="1:7" ht="18" customHeight="1">
      <c r="A67" s="46" t="s">
        <v>53</v>
      </c>
      <c r="B67" s="47" t="s">
        <v>54</v>
      </c>
      <c r="C67" s="95">
        <v>2.83134</v>
      </c>
      <c r="D67" s="37">
        <v>2.83134</v>
      </c>
      <c r="E67" s="34">
        <f t="shared" si="3"/>
        <v>100</v>
      </c>
      <c r="F67" s="34">
        <f t="shared" si="4"/>
        <v>0</v>
      </c>
    </row>
    <row r="68" spans="1:7" ht="15.75" customHeight="1">
      <c r="A68" s="46" t="s">
        <v>211</v>
      </c>
      <c r="B68" s="47" t="s">
        <v>212</v>
      </c>
      <c r="C68" s="37">
        <v>32.767060000000001</v>
      </c>
      <c r="D68" s="37">
        <v>32.767000000000003</v>
      </c>
      <c r="E68" s="34">
        <f t="shared" si="3"/>
        <v>99.999816889278449</v>
      </c>
      <c r="F68" s="34">
        <f t="shared" si="4"/>
        <v>-5.9999999997728537E-5</v>
      </c>
    </row>
    <row r="69" spans="1:7" ht="15.75" customHeight="1">
      <c r="A69" s="46" t="s">
        <v>332</v>
      </c>
      <c r="B69" s="47" t="s">
        <v>333</v>
      </c>
      <c r="C69" s="37">
        <v>2</v>
      </c>
      <c r="D69" s="37">
        <v>2</v>
      </c>
      <c r="E69" s="34"/>
      <c r="F69" s="34"/>
    </row>
    <row r="70" spans="1:7" s="6" customFormat="1" ht="15" customHeight="1">
      <c r="A70" s="30" t="s">
        <v>55</v>
      </c>
      <c r="B70" s="31" t="s">
        <v>56</v>
      </c>
      <c r="C70" s="48">
        <f>SUM(C71:C74)</f>
        <v>1178.02135</v>
      </c>
      <c r="D70" s="48">
        <f>SUM(D71:D74)</f>
        <v>958.36656000000005</v>
      </c>
      <c r="E70" s="34">
        <f t="shared" si="3"/>
        <v>81.353921132244338</v>
      </c>
      <c r="F70" s="34">
        <f t="shared" si="4"/>
        <v>-219.65478999999993</v>
      </c>
    </row>
    <row r="71" spans="1:7" ht="15" hidden="1" customHeight="1">
      <c r="A71" s="35" t="s">
        <v>57</v>
      </c>
      <c r="B71" s="39" t="s">
        <v>58</v>
      </c>
      <c r="C71" s="49">
        <v>0</v>
      </c>
      <c r="D71" s="37">
        <v>0</v>
      </c>
      <c r="E71" s="38" t="e">
        <f t="shared" si="3"/>
        <v>#DIV/0!</v>
      </c>
      <c r="F71" s="38">
        <f t="shared" si="4"/>
        <v>0</v>
      </c>
    </row>
    <row r="72" spans="1:7" s="6" customFormat="1" ht="0.75" customHeight="1">
      <c r="A72" s="35" t="s">
        <v>59</v>
      </c>
      <c r="B72" s="39" t="s">
        <v>60</v>
      </c>
      <c r="C72" s="49"/>
      <c r="D72" s="37">
        <v>0</v>
      </c>
      <c r="E72" s="38" t="e">
        <f t="shared" si="3"/>
        <v>#DIV/0!</v>
      </c>
      <c r="F72" s="38">
        <f t="shared" si="4"/>
        <v>0</v>
      </c>
      <c r="G72" s="50"/>
    </row>
    <row r="73" spans="1:7">
      <c r="A73" s="35" t="s">
        <v>61</v>
      </c>
      <c r="B73" s="39" t="s">
        <v>62</v>
      </c>
      <c r="C73" s="49">
        <v>1161.52135</v>
      </c>
      <c r="D73" s="37">
        <v>941.86656000000005</v>
      </c>
      <c r="E73" s="38">
        <f t="shared" si="3"/>
        <v>81.089044123037439</v>
      </c>
      <c r="F73" s="38">
        <f t="shared" si="4"/>
        <v>-219.65478999999993</v>
      </c>
    </row>
    <row r="74" spans="1:7">
      <c r="A74" s="35" t="s">
        <v>63</v>
      </c>
      <c r="B74" s="39" t="s">
        <v>64</v>
      </c>
      <c r="C74" s="49">
        <v>16.5</v>
      </c>
      <c r="D74" s="37">
        <v>16.5</v>
      </c>
      <c r="E74" s="38">
        <f t="shared" si="3"/>
        <v>100</v>
      </c>
      <c r="F74" s="38">
        <f t="shared" si="4"/>
        <v>0</v>
      </c>
    </row>
    <row r="75" spans="1:7" s="6" customFormat="1" ht="16.5" customHeight="1">
      <c r="A75" s="30" t="s">
        <v>65</v>
      </c>
      <c r="B75" s="31" t="s">
        <v>66</v>
      </c>
      <c r="C75" s="32">
        <f>SUM(C76:C78)</f>
        <v>10952.36614</v>
      </c>
      <c r="D75" s="32">
        <f>SUM(D77:D78)</f>
        <v>10240.9421</v>
      </c>
      <c r="E75" s="34">
        <f t="shared" si="3"/>
        <v>93.50438041509814</v>
      </c>
      <c r="F75" s="34">
        <f t="shared" si="4"/>
        <v>-711.42403999999988</v>
      </c>
    </row>
    <row r="76" spans="1:7" hidden="1">
      <c r="A76" s="35" t="s">
        <v>67</v>
      </c>
      <c r="B76" s="51" t="s">
        <v>68</v>
      </c>
      <c r="C76" s="37">
        <v>0</v>
      </c>
      <c r="D76" s="37">
        <v>0</v>
      </c>
      <c r="E76" s="38" t="e">
        <f t="shared" si="3"/>
        <v>#DIV/0!</v>
      </c>
      <c r="F76" s="38">
        <f t="shared" si="4"/>
        <v>0</v>
      </c>
    </row>
    <row r="77" spans="1:7" ht="17.25" customHeight="1">
      <c r="A77" s="35" t="s">
        <v>69</v>
      </c>
      <c r="B77" s="51" t="s">
        <v>70</v>
      </c>
      <c r="C77" s="37">
        <v>10604.957490000001</v>
      </c>
      <c r="D77" s="37">
        <v>9894.0341200000003</v>
      </c>
      <c r="E77" s="38">
        <f t="shared" si="3"/>
        <v>93.296310987852905</v>
      </c>
      <c r="F77" s="38">
        <f t="shared" si="4"/>
        <v>-710.92337000000043</v>
      </c>
    </row>
    <row r="78" spans="1:7">
      <c r="A78" s="35" t="s">
        <v>71</v>
      </c>
      <c r="B78" s="39" t="s">
        <v>72</v>
      </c>
      <c r="C78" s="37">
        <v>347.40865000000002</v>
      </c>
      <c r="D78" s="37">
        <v>346.90798000000001</v>
      </c>
      <c r="E78" s="38">
        <f>SUM(D78/C78*100)</f>
        <v>99.855884417385681</v>
      </c>
      <c r="F78" s="38">
        <f t="shared" si="4"/>
        <v>-0.50067000000001372</v>
      </c>
    </row>
    <row r="79" spans="1:7" s="6" customFormat="1">
      <c r="A79" s="30" t="s">
        <v>81</v>
      </c>
      <c r="B79" s="31" t="s">
        <v>82</v>
      </c>
      <c r="C79" s="32">
        <f>C80</f>
        <v>1224.953</v>
      </c>
      <c r="D79" s="32">
        <f>SUM(D80)</f>
        <v>1200.5398399999999</v>
      </c>
      <c r="E79" s="34">
        <f t="shared" si="3"/>
        <v>98.007012513949505</v>
      </c>
      <c r="F79" s="34">
        <f t="shared" si="4"/>
        <v>-24.413160000000062</v>
      </c>
    </row>
    <row r="80" spans="1:7" ht="20.25" customHeight="1">
      <c r="A80" s="35" t="s">
        <v>83</v>
      </c>
      <c r="B80" s="39" t="s">
        <v>226</v>
      </c>
      <c r="C80" s="37">
        <v>1224.953</v>
      </c>
      <c r="D80" s="37">
        <v>1200.5398399999999</v>
      </c>
      <c r="E80" s="38">
        <f t="shared" si="3"/>
        <v>98.007012513949505</v>
      </c>
      <c r="F80" s="38">
        <f t="shared" si="4"/>
        <v>-24.413160000000062</v>
      </c>
    </row>
    <row r="81" spans="1:6" s="6" customFormat="1" ht="0.75" customHeight="1">
      <c r="A81" s="52">
        <v>1000</v>
      </c>
      <c r="B81" s="31" t="s">
        <v>84</v>
      </c>
      <c r="C81" s="32">
        <f>SUM(C82:C85)</f>
        <v>0</v>
      </c>
      <c r="D81" s="32">
        <f>SUM(D82:D85)</f>
        <v>0</v>
      </c>
      <c r="E81" s="34" t="e">
        <f t="shared" si="3"/>
        <v>#DIV/0!</v>
      </c>
      <c r="F81" s="34">
        <f t="shared" si="4"/>
        <v>0</v>
      </c>
    </row>
    <row r="82" spans="1:6" ht="1.5" customHeight="1">
      <c r="A82" s="53">
        <v>1001</v>
      </c>
      <c r="B82" s="54" t="s">
        <v>85</v>
      </c>
      <c r="C82" s="37"/>
      <c r="D82" s="37"/>
      <c r="E82" s="38" t="e">
        <f t="shared" si="3"/>
        <v>#DIV/0!</v>
      </c>
      <c r="F82" s="38">
        <f t="shared" si="4"/>
        <v>0</v>
      </c>
    </row>
    <row r="83" spans="1:6" ht="27" hidden="1" customHeight="1">
      <c r="A83" s="53">
        <v>1003</v>
      </c>
      <c r="B83" s="54" t="s">
        <v>86</v>
      </c>
      <c r="C83" s="37">
        <v>0</v>
      </c>
      <c r="D83" s="37">
        <v>0</v>
      </c>
      <c r="E83" s="38" t="e">
        <f t="shared" si="3"/>
        <v>#DIV/0!</v>
      </c>
      <c r="F83" s="38">
        <f t="shared" si="4"/>
        <v>0</v>
      </c>
    </row>
    <row r="84" spans="1:6" ht="27.75" hidden="1" customHeight="1">
      <c r="A84" s="53">
        <v>1004</v>
      </c>
      <c r="B84" s="54" t="s">
        <v>87</v>
      </c>
      <c r="C84" s="37"/>
      <c r="D84" s="55"/>
      <c r="E84" s="38" t="e">
        <f t="shared" si="3"/>
        <v>#DIV/0!</v>
      </c>
      <c r="F84" s="38">
        <f t="shared" si="4"/>
        <v>0</v>
      </c>
    </row>
    <row r="85" spans="1:6" ht="23.25" hidden="1" customHeight="1">
      <c r="A85" s="35" t="s">
        <v>88</v>
      </c>
      <c r="B85" s="39" t="s">
        <v>89</v>
      </c>
      <c r="C85" s="37">
        <v>0</v>
      </c>
      <c r="D85" s="37">
        <v>0</v>
      </c>
      <c r="E85" s="38"/>
      <c r="F85" s="38">
        <f t="shared" si="4"/>
        <v>0</v>
      </c>
    </row>
    <row r="86" spans="1:6" ht="17.25" customHeight="1">
      <c r="A86" s="30" t="s">
        <v>90</v>
      </c>
      <c r="B86" s="31" t="s">
        <v>91</v>
      </c>
      <c r="C86" s="32">
        <f>C87+C88+C89+C90+C91</f>
        <v>2.5499999999999998</v>
      </c>
      <c r="D86" s="32">
        <f>D87+D88+D89+D90+D91</f>
        <v>2.5499999999999998</v>
      </c>
      <c r="E86" s="38">
        <f t="shared" si="3"/>
        <v>100</v>
      </c>
      <c r="F86" s="22">
        <f>F87+F88+F89+F90+F91</f>
        <v>0</v>
      </c>
    </row>
    <row r="87" spans="1:6" ht="14.25" customHeight="1">
      <c r="A87" s="35" t="s">
        <v>92</v>
      </c>
      <c r="B87" s="39" t="s">
        <v>93</v>
      </c>
      <c r="C87" s="227">
        <v>2.5499999999999998</v>
      </c>
      <c r="D87" s="227">
        <v>2.5499999999999998</v>
      </c>
      <c r="E87" s="38">
        <f t="shared" si="3"/>
        <v>100</v>
      </c>
      <c r="F87" s="38">
        <f>SUM(D87-C87)</f>
        <v>0</v>
      </c>
    </row>
    <row r="88" spans="1:6" ht="15.75" hidden="1" customHeight="1">
      <c r="A88" s="35" t="s">
        <v>94</v>
      </c>
      <c r="B88" s="39" t="s">
        <v>95</v>
      </c>
      <c r="C88" s="227"/>
      <c r="D88" s="227"/>
      <c r="E88" s="38" t="e">
        <f t="shared" si="3"/>
        <v>#DIV/0!</v>
      </c>
      <c r="F88" s="38">
        <f>SUM(D88-C88)</f>
        <v>0</v>
      </c>
    </row>
    <row r="89" spans="1:6" ht="15.75" hidden="1" customHeight="1">
      <c r="A89" s="35" t="s">
        <v>96</v>
      </c>
      <c r="B89" s="39" t="s">
        <v>97</v>
      </c>
      <c r="C89" s="227"/>
      <c r="D89" s="227"/>
      <c r="E89" s="38" t="e">
        <f t="shared" si="3"/>
        <v>#DIV/0!</v>
      </c>
      <c r="F89" s="38"/>
    </row>
    <row r="90" spans="1:6" ht="15.75" hidden="1" customHeight="1">
      <c r="A90" s="35" t="s">
        <v>98</v>
      </c>
      <c r="B90" s="39" t="s">
        <v>99</v>
      </c>
      <c r="C90" s="227"/>
      <c r="D90" s="227"/>
      <c r="E90" s="38" t="e">
        <f t="shared" si="3"/>
        <v>#DIV/0!</v>
      </c>
      <c r="F90" s="38"/>
    </row>
    <row r="91" spans="1:6" ht="15.75" hidden="1" customHeight="1">
      <c r="A91" s="35" t="s">
        <v>100</v>
      </c>
      <c r="B91" s="39" t="s">
        <v>101</v>
      </c>
      <c r="C91" s="227"/>
      <c r="D91" s="227"/>
      <c r="E91" s="38" t="e">
        <f t="shared" si="3"/>
        <v>#DIV/0!</v>
      </c>
      <c r="F91" s="38"/>
    </row>
    <row r="92" spans="1:6" s="6" customFormat="1" ht="16.5" hidden="1" customHeight="1">
      <c r="A92" s="52">
        <v>1400</v>
      </c>
      <c r="B92" s="56" t="s">
        <v>110</v>
      </c>
      <c r="C92" s="228">
        <f>C93+C94+C95</f>
        <v>0</v>
      </c>
      <c r="D92" s="228">
        <f>SUM(D93:D95)</f>
        <v>0</v>
      </c>
      <c r="E92" s="34" t="e">
        <f t="shared" si="3"/>
        <v>#DIV/0!</v>
      </c>
      <c r="F92" s="34">
        <f t="shared" si="4"/>
        <v>0</v>
      </c>
    </row>
    <row r="93" spans="1:6" ht="23.25" hidden="1" customHeight="1">
      <c r="A93" s="53">
        <v>1401</v>
      </c>
      <c r="B93" s="54" t="s">
        <v>111</v>
      </c>
      <c r="C93" s="229"/>
      <c r="D93" s="227"/>
      <c r="E93" s="38" t="e">
        <f t="shared" si="3"/>
        <v>#DIV/0!</v>
      </c>
      <c r="F93" s="38">
        <f t="shared" si="4"/>
        <v>0</v>
      </c>
    </row>
    <row r="94" spans="1:6" ht="19.5" hidden="1" customHeight="1">
      <c r="A94" s="53">
        <v>1402</v>
      </c>
      <c r="B94" s="54" t="s">
        <v>112</v>
      </c>
      <c r="C94" s="229"/>
      <c r="D94" s="227"/>
      <c r="E94" s="38" t="e">
        <f t="shared" si="3"/>
        <v>#DIV/0!</v>
      </c>
      <c r="F94" s="38">
        <f t="shared" si="4"/>
        <v>0</v>
      </c>
    </row>
    <row r="95" spans="1:6" ht="17.25" hidden="1" customHeight="1">
      <c r="A95" s="53">
        <v>1403</v>
      </c>
      <c r="B95" s="54" t="s">
        <v>113</v>
      </c>
      <c r="C95" s="230">
        <v>0</v>
      </c>
      <c r="D95" s="231">
        <v>0</v>
      </c>
      <c r="E95" s="38" t="e">
        <f t="shared" si="3"/>
        <v>#DIV/0!</v>
      </c>
      <c r="F95" s="38">
        <f t="shared" si="4"/>
        <v>0</v>
      </c>
    </row>
    <row r="96" spans="1:6" s="6" customFormat="1" ht="15.75" customHeight="1">
      <c r="A96" s="52"/>
      <c r="B96" s="57" t="s">
        <v>114</v>
      </c>
      <c r="C96" s="372">
        <f>C54+C62+C64+C70+C75+C79+C86</f>
        <v>15025.927579999998</v>
      </c>
      <c r="D96" s="372">
        <f>D54+D62+D64+D70+D75+D79+D86</f>
        <v>13933.535329999999</v>
      </c>
      <c r="E96" s="34">
        <f t="shared" si="3"/>
        <v>92.72995131792058</v>
      </c>
      <c r="F96" s="34">
        <f t="shared" si="4"/>
        <v>-1092.392249999999</v>
      </c>
    </row>
    <row r="97" spans="1:4" ht="16.5" customHeight="1">
      <c r="C97" s="124"/>
      <c r="D97" s="100"/>
    </row>
    <row r="98" spans="1:4" s="111" customFormat="1" ht="20.25" customHeight="1">
      <c r="A98" s="109" t="s">
        <v>115</v>
      </c>
      <c r="B98" s="109"/>
      <c r="C98" s="127"/>
      <c r="D98" s="110"/>
    </row>
    <row r="99" spans="1:4" s="111" customFormat="1" ht="13.5" customHeight="1">
      <c r="A99" s="112" t="s">
        <v>116</v>
      </c>
      <c r="B99" s="112"/>
      <c r="C99" s="116" t="s">
        <v>117</v>
      </c>
    </row>
    <row r="101" spans="1:4" ht="5.25" customHeight="1"/>
  </sheetData>
  <customSheetViews>
    <customSheetView guid="{61528DAC-5C4C-48F4-ADE2-8A724B05A086}" scale="70" showPageBreaks="1" hiddenRows="1" state="hidden" view="pageBreakPreview">
      <selection activeCell="F37" sqref="F37"/>
      <pageMargins left="0.70866141732283472" right="0.70866141732283472" top="0.74803149606299213" bottom="0.74803149606299213" header="0.31496062992125984" footer="0.31496062992125984"/>
      <pageSetup paperSize="9" scale="58" orientation="portrait" r:id="rId1"/>
    </customSheetView>
    <customSheetView guid="{5C539BE6-C8E0-453F-AB5E-9E58094195EA}" scale="70" showPageBreaks="1" hiddenRows="1" view="pageBreakPreview" topLeftCell="A29">
      <selection activeCell="D79" sqref="D79"/>
      <pageMargins left="0.70866141732283472" right="0.70866141732283472" top="0.74803149606299213" bottom="0.74803149606299213" header="0.31496062992125984" footer="0.31496062992125984"/>
      <pageSetup paperSize="9" scale="60" orientation="portrait" r:id="rId2"/>
    </customSheetView>
    <customSheetView guid="{42584DC0-1D41-4C93-9B38-C388E7B8DAC4}" scale="70" showPageBreaks="1" hiddenRows="1" view="pageBreakPreview">
      <selection activeCell="A2" sqref="A2:F2"/>
      <pageMargins left="0.7" right="0.7" top="0.75" bottom="0.75" header="0.3" footer="0.3"/>
      <pageSetup paperSize="9" scale="64" orientation="portrait" r:id="rId3"/>
    </customSheetView>
    <customSheetView guid="{A54C432C-6C68-4B53-A75C-446EB3A61B2B}" scale="70" showPageBreaks="1" hiddenRows="1" view="pageBreakPreview" topLeftCell="A51">
      <selection activeCell="D84" sqref="D84"/>
      <pageMargins left="0.70866141732283472" right="0.70866141732283472" top="0.74803149606299213" bottom="0.74803149606299213" header="0.31496062992125984" footer="0.31496062992125984"/>
      <pageSetup paperSize="9" scale="65" orientation="portrait" r:id="rId4"/>
    </customSheetView>
    <customSheetView guid="{1A52382B-3765-4E8C-903F-6B8919B7242E}" hiddenRows="1" topLeftCell="A31">
      <selection activeCell="H48" sqref="G48:H48"/>
      <pageMargins left="0.7" right="0.7" top="0.75" bottom="0.75" header="0.3" footer="0.3"/>
      <pageSetup paperSize="9" scale="62" orientation="portrait" r:id="rId5"/>
    </customSheetView>
    <customSheetView guid="{B31C8DB7-3E78-4144-A6B5-8DE36DE63F0E}" hiddenRows="1" topLeftCell="A18">
      <selection activeCell="C34" sqref="C34"/>
      <pageMargins left="0.7" right="0.7" top="0.75" bottom="0.75" header="0.3" footer="0.3"/>
      <pageSetup paperSize="9" scale="62" orientation="portrait" r:id="rId6"/>
    </customSheetView>
    <customSheetView guid="{5BFCA170-DEAE-4D2C-98A0-1E68B427AC01}" scale="70" showPageBreaks="1" hiddenRows="1" view="pageBreakPreview" topLeftCell="A28">
      <selection activeCell="I74" sqref="I73:I74"/>
      <pageMargins left="0.7" right="0.7" top="0.75" bottom="0.75" header="0.3" footer="0.3"/>
      <pageSetup paperSize="9" scale="56" orientation="portrait" r:id="rId7"/>
    </customSheetView>
    <customSheetView guid="{B30CE22D-C12F-4E12-8BB9-3AAE0A6991CC}" scale="70" showPageBreaks="1" hiddenRows="1" view="pageBreakPreview" topLeftCell="A3">
      <selection activeCell="D14" sqref="D14"/>
      <pageMargins left="0.70866141732283472" right="0.70866141732283472" top="0.74803149606299213" bottom="0.74803149606299213" header="0.31496062992125984" footer="0.31496062992125984"/>
      <pageSetup paperSize="9" scale="52" orientation="portrait" r:id="rId8"/>
    </customSheetView>
    <customSheetView guid="{1718F1EE-9F48-4DBE-9531-3B70F9C4A5DD}" scale="70" showPageBreaks="1" hiddenRows="1" view="pageBreakPreview">
      <selection activeCell="D3" sqref="D3"/>
      <pageMargins left="0.7" right="0.7" top="0.75" bottom="0.75" header="0.3" footer="0.3"/>
      <pageSetup paperSize="9" scale="64" orientation="portrait" r:id="rId9"/>
    </customSheetView>
    <customSheetView guid="{3DCB9AAA-F09C-4EA6-B992-F93E466D374A}" hiddenRows="1" topLeftCell="A6">
      <selection activeCell="D28" sqref="D28"/>
      <pageMargins left="0.7" right="0.7" top="0.75" bottom="0.75" header="0.3" footer="0.3"/>
      <pageSetup paperSize="9" scale="62" orientation="portrait" r:id="rId10"/>
    </customSheetView>
    <customSheetView guid="{F85EE840-0C31-454A-8951-832C2E9E0600}" scale="70" showPageBreaks="1" hiddenRows="1" state="hidden" view="pageBreakPreview" topLeftCell="A32">
      <selection activeCell="C69" sqref="C69"/>
      <pageMargins left="0.70866141732283472" right="0.70866141732283472" top="0.74803149606299213" bottom="0.74803149606299213" header="0.31496062992125984" footer="0.31496062992125984"/>
      <pageSetup paperSize="9" scale="59" orientation="portrait" r:id="rId11"/>
    </customSheetView>
    <customSheetView guid="{F1E84C44-1ACD-474A-BDE0-C7088DB6C590}" scale="70" showPageBreaks="1" hiddenRows="1" state="hidden" view="pageBreakPreview">
      <selection activeCell="F37" sqref="F37"/>
      <pageMargins left="0.70866141732283472" right="0.70866141732283472" top="0.74803149606299213" bottom="0.74803149606299213" header="0.31496062992125984" footer="0.31496062992125984"/>
      <pageSetup paperSize="9" scale="58" orientation="portrait" r:id="rId12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8" orientation="portrait" r:id="rId13"/>
</worksheet>
</file>

<file path=xl/worksheets/sheet21.xml><?xml version="1.0" encoding="utf-8"?>
<worksheet xmlns="http://schemas.openxmlformats.org/spreadsheetml/2006/main" xmlns:r="http://schemas.openxmlformats.org/officeDocument/2006/relationships">
  <dimension ref="AF1:AY84"/>
  <sheetViews>
    <sheetView workbookViewId="0">
      <selection activeCell="B100" sqref="B100"/>
    </sheetView>
  </sheetViews>
  <sheetFormatPr defaultRowHeight="12.75"/>
  <sheetData>
    <row r="1" spans="32:51">
      <c r="AJ1" t="s">
        <v>336</v>
      </c>
      <c r="AO1" t="s">
        <v>337</v>
      </c>
      <c r="AP1" t="s">
        <v>338</v>
      </c>
      <c r="AS1" t="s">
        <v>339</v>
      </c>
      <c r="AW1">
        <v>187.4</v>
      </c>
      <c r="AX1" t="s">
        <v>340</v>
      </c>
      <c r="AY1" t="s">
        <v>341</v>
      </c>
    </row>
    <row r="2" spans="32:51">
      <c r="AF2" t="s">
        <v>342</v>
      </c>
      <c r="AJ2" t="s">
        <v>343</v>
      </c>
    </row>
    <row r="3" spans="32:51">
      <c r="AF3" t="s">
        <v>345</v>
      </c>
      <c r="AH3" t="s">
        <v>344</v>
      </c>
      <c r="AJ3" t="s">
        <v>345</v>
      </c>
      <c r="AN3" t="s">
        <v>344</v>
      </c>
      <c r="AO3" t="s">
        <v>344</v>
      </c>
      <c r="AP3" t="s">
        <v>344</v>
      </c>
      <c r="AS3" t="s">
        <v>346</v>
      </c>
      <c r="AT3" t="s">
        <v>347</v>
      </c>
      <c r="AU3" t="s">
        <v>348</v>
      </c>
    </row>
    <row r="4" spans="32:51">
      <c r="AH4">
        <v>0</v>
      </c>
      <c r="AN4">
        <v>0</v>
      </c>
      <c r="AO4">
        <v>1088.6666666666667</v>
      </c>
      <c r="AP4">
        <v>28196.466666666671</v>
      </c>
      <c r="AS4">
        <v>27107.800000000003</v>
      </c>
      <c r="AT4" t="s">
        <v>349</v>
      </c>
      <c r="AU4" t="s">
        <v>350</v>
      </c>
      <c r="AV4" t="s">
        <v>351</v>
      </c>
    </row>
    <row r="5" spans="32:51">
      <c r="AH5">
        <v>0</v>
      </c>
      <c r="AN5">
        <v>0</v>
      </c>
      <c r="AO5">
        <v>1088.6666666666667</v>
      </c>
      <c r="AP5">
        <v>23297.466666666667</v>
      </c>
      <c r="AS5">
        <v>22208.799999999999</v>
      </c>
      <c r="AT5" t="s">
        <v>352</v>
      </c>
      <c r="AU5" t="s">
        <v>350</v>
      </c>
      <c r="AV5" t="s">
        <v>353</v>
      </c>
    </row>
    <row r="6" spans="32:51">
      <c r="AH6">
        <v>0</v>
      </c>
      <c r="AN6">
        <v>0</v>
      </c>
      <c r="AO6">
        <v>886.83333333333337</v>
      </c>
      <c r="AP6">
        <v>17647.983333333334</v>
      </c>
      <c r="AS6">
        <v>16761.150000000001</v>
      </c>
      <c r="AT6" t="s">
        <v>354</v>
      </c>
      <c r="AU6" t="s">
        <v>350</v>
      </c>
      <c r="AV6" t="s">
        <v>353</v>
      </c>
    </row>
    <row r="7" spans="32:51">
      <c r="AH7">
        <v>0</v>
      </c>
      <c r="AN7">
        <v>0</v>
      </c>
      <c r="AO7">
        <v>886.83333333333337</v>
      </c>
      <c r="AP7">
        <v>17115.883333333331</v>
      </c>
      <c r="AS7">
        <v>16229.049999999997</v>
      </c>
      <c r="AT7" t="s">
        <v>355</v>
      </c>
      <c r="AU7" t="s">
        <v>350</v>
      </c>
      <c r="AV7" t="s">
        <v>356</v>
      </c>
      <c r="AX7">
        <v>0.5</v>
      </c>
    </row>
    <row r="8" spans="32:51">
      <c r="AH8">
        <v>0</v>
      </c>
      <c r="AN8">
        <v>0</v>
      </c>
      <c r="AO8">
        <v>886.83333333333337</v>
      </c>
      <c r="AP8">
        <v>17381.933333333331</v>
      </c>
      <c r="AS8">
        <v>16495.099999999999</v>
      </c>
      <c r="AT8" t="s">
        <v>357</v>
      </c>
      <c r="AU8" t="s">
        <v>350</v>
      </c>
      <c r="AV8" t="s">
        <v>358</v>
      </c>
    </row>
    <row r="9" spans="32:51">
      <c r="AH9">
        <v>0</v>
      </c>
      <c r="AN9">
        <v>0</v>
      </c>
      <c r="AO9">
        <v>1065.1666666666667</v>
      </c>
      <c r="AP9">
        <v>21835.916666666668</v>
      </c>
      <c r="AS9">
        <v>20770.75</v>
      </c>
      <c r="AT9" t="s">
        <v>359</v>
      </c>
      <c r="AU9" t="s">
        <v>350</v>
      </c>
      <c r="AV9" t="s">
        <v>360</v>
      </c>
      <c r="AW9" t="s">
        <v>361</v>
      </c>
    </row>
    <row r="10" spans="32:51">
      <c r="AH10">
        <v>0</v>
      </c>
      <c r="AN10">
        <v>0</v>
      </c>
      <c r="AO10">
        <v>886.83333333333337</v>
      </c>
      <c r="AP10">
        <v>17914.033333333333</v>
      </c>
      <c r="AS10">
        <v>17027.2</v>
      </c>
      <c r="AT10" t="s">
        <v>362</v>
      </c>
      <c r="AU10" t="s">
        <v>350</v>
      </c>
      <c r="AV10" t="s">
        <v>363</v>
      </c>
    </row>
    <row r="11" spans="32:51">
      <c r="AH11">
        <v>0</v>
      </c>
      <c r="AN11">
        <v>0</v>
      </c>
      <c r="AO11">
        <v>1065.1666666666667</v>
      </c>
      <c r="AP11">
        <v>22475.01666666667</v>
      </c>
      <c r="AS11">
        <v>21409.850000000002</v>
      </c>
      <c r="AT11" t="s">
        <v>364</v>
      </c>
      <c r="AU11" t="s">
        <v>350</v>
      </c>
      <c r="AV11" t="s">
        <v>365</v>
      </c>
      <c r="AW11" t="s">
        <v>361</v>
      </c>
    </row>
    <row r="12" spans="32:51">
      <c r="AH12">
        <v>0</v>
      </c>
      <c r="AN12">
        <v>0</v>
      </c>
      <c r="AO12">
        <v>886.83333333333337</v>
      </c>
      <c r="AP12">
        <v>17381.933333333331</v>
      </c>
      <c r="AS12">
        <v>16495.099999999999</v>
      </c>
      <c r="AT12" t="s">
        <v>366</v>
      </c>
      <c r="AU12" t="s">
        <v>350</v>
      </c>
      <c r="AV12" t="s">
        <v>367</v>
      </c>
    </row>
    <row r="13" spans="32:51">
      <c r="AH13">
        <v>0</v>
      </c>
      <c r="AN13">
        <v>0</v>
      </c>
      <c r="AO13">
        <v>886.83333333333337</v>
      </c>
      <c r="AP13">
        <v>15785.633333333333</v>
      </c>
      <c r="AS13">
        <v>14898.8</v>
      </c>
      <c r="AT13" t="s">
        <v>368</v>
      </c>
      <c r="AU13" t="s">
        <v>350</v>
      </c>
      <c r="AV13" t="s">
        <v>369</v>
      </c>
    </row>
    <row r="14" spans="32:51">
      <c r="AH14">
        <v>0</v>
      </c>
      <c r="AN14">
        <v>0</v>
      </c>
      <c r="AO14">
        <v>886.83333333333337</v>
      </c>
      <c r="AP14">
        <v>16583.783333333333</v>
      </c>
      <c r="AS14">
        <v>15696.949999999999</v>
      </c>
      <c r="AT14" t="s">
        <v>370</v>
      </c>
      <c r="AU14" t="s">
        <v>350</v>
      </c>
      <c r="AV14" t="s">
        <v>356</v>
      </c>
      <c r="AX14">
        <v>0.35</v>
      </c>
    </row>
    <row r="15" spans="32:51">
      <c r="AH15">
        <v>0</v>
      </c>
      <c r="AN15">
        <v>0</v>
      </c>
      <c r="AO15">
        <v>1065.1666666666667</v>
      </c>
      <c r="AP15">
        <v>21835.916666666668</v>
      </c>
      <c r="AS15">
        <v>20770.75</v>
      </c>
      <c r="AT15" t="s">
        <v>371</v>
      </c>
      <c r="AU15" t="s">
        <v>350</v>
      </c>
      <c r="AV15" t="s">
        <v>372</v>
      </c>
      <c r="AW15" t="s">
        <v>373</v>
      </c>
    </row>
    <row r="16" spans="32:51">
      <c r="AF16">
        <v>40</v>
      </c>
      <c r="AH16">
        <v>2128.4</v>
      </c>
      <c r="AN16">
        <v>0</v>
      </c>
      <c r="AO16">
        <v>886.83333333333337</v>
      </c>
      <c r="AP16">
        <v>20308.483333333334</v>
      </c>
      <c r="AS16">
        <v>19421.650000000001</v>
      </c>
      <c r="AT16" t="s">
        <v>374</v>
      </c>
      <c r="AU16" t="s">
        <v>350</v>
      </c>
      <c r="AV16" t="s">
        <v>353</v>
      </c>
      <c r="AW16" t="s">
        <v>375</v>
      </c>
    </row>
    <row r="17" spans="34:51">
      <c r="AH17">
        <v>0</v>
      </c>
      <c r="AN17">
        <v>0</v>
      </c>
      <c r="AO17">
        <v>886.83333333333337</v>
      </c>
      <c r="AP17">
        <v>16583.783333333333</v>
      </c>
      <c r="AS17">
        <v>15696.949999999999</v>
      </c>
      <c r="AT17" t="s">
        <v>376</v>
      </c>
      <c r="AU17" t="s">
        <v>350</v>
      </c>
      <c r="AV17" t="s">
        <v>377</v>
      </c>
      <c r="AX17">
        <v>0.35</v>
      </c>
    </row>
    <row r="18" spans="34:51">
      <c r="AH18">
        <v>0</v>
      </c>
      <c r="AN18">
        <v>0</v>
      </c>
      <c r="AO18">
        <v>886.83333333333337</v>
      </c>
      <c r="AP18">
        <v>17647.983333333334</v>
      </c>
      <c r="AS18">
        <v>16761.150000000001</v>
      </c>
      <c r="AT18" t="s">
        <v>378</v>
      </c>
      <c r="AU18" t="s">
        <v>350</v>
      </c>
      <c r="AV18" t="s">
        <v>353</v>
      </c>
      <c r="AX18">
        <v>0.35</v>
      </c>
    </row>
    <row r="19" spans="34:51">
      <c r="AH19">
        <v>0</v>
      </c>
      <c r="AN19">
        <v>0</v>
      </c>
      <c r="AO19">
        <v>808.33333333333337</v>
      </c>
      <c r="AP19">
        <v>16570.833333333332</v>
      </c>
      <c r="AS19">
        <v>15762.499999999998</v>
      </c>
      <c r="AT19" t="s">
        <v>379</v>
      </c>
      <c r="AU19" t="s">
        <v>380</v>
      </c>
      <c r="AV19" t="s">
        <v>363</v>
      </c>
    </row>
    <row r="20" spans="34:51">
      <c r="AH20">
        <v>2128.4</v>
      </c>
      <c r="AN20">
        <v>0</v>
      </c>
      <c r="AO20">
        <v>15049.500000000004</v>
      </c>
      <c r="AP20">
        <v>308563.05</v>
      </c>
      <c r="AS20">
        <v>293513.55</v>
      </c>
      <c r="AT20">
        <v>218266.05000000002</v>
      </c>
      <c r="AW20">
        <v>306.8</v>
      </c>
      <c r="AX20" t="s">
        <v>381</v>
      </c>
      <c r="AY20" t="s">
        <v>382</v>
      </c>
    </row>
    <row r="82" hidden="1"/>
    <row r="83" hidden="1"/>
    <row r="84" hidden="1"/>
  </sheetData>
  <customSheetViews>
    <customSheetView guid="{61528DAC-5C4C-48F4-ADE2-8A724B05A086}" hiddenRows="1" state="hidden">
      <selection activeCell="B100" sqref="B100"/>
      <pageMargins left="0.7" right="0.7" top="0.75" bottom="0.75" header="0.3" footer="0.3"/>
      <pageSetup paperSize="9" orientation="portrait" verticalDpi="0" r:id="rId1"/>
    </customSheetView>
    <customSheetView guid="{5C539BE6-C8E0-453F-AB5E-9E58094195EA}" hiddenRows="1" state="hidden">
      <selection activeCell="B100" sqref="B100"/>
      <pageMargins left="0.7" right="0.7" top="0.75" bottom="0.75" header="0.3" footer="0.3"/>
      <pageSetup paperSize="9" orientation="portrait" verticalDpi="0" r:id="rId2"/>
    </customSheetView>
    <customSheetView guid="{A54C432C-6C68-4B53-A75C-446EB3A61B2B}" hiddenRows="1" state="hidden">
      <selection activeCell="B100" sqref="B100"/>
      <pageMargins left="0.7" right="0.7" top="0.75" bottom="0.75" header="0.3" footer="0.3"/>
      <pageSetup paperSize="9" orientation="portrait" verticalDpi="0" r:id="rId3"/>
    </customSheetView>
    <customSheetView guid="{1A52382B-3765-4E8C-903F-6B8919B7242E}" hiddenRows="1" state="hidden">
      <selection activeCell="B100" sqref="B100"/>
      <pageMargins left="0.7" right="0.7" top="0.75" bottom="0.75" header="0.3" footer="0.3"/>
      <pageSetup paperSize="9" orientation="portrait" r:id="rId4"/>
    </customSheetView>
    <customSheetView guid="{B31C8DB7-3E78-4144-A6B5-8DE36DE63F0E}" hiddenRows="1" state="hidden">
      <selection activeCell="B100" sqref="B100"/>
      <pageMargins left="0.7" right="0.7" top="0.75" bottom="0.75" header="0.3" footer="0.3"/>
      <pageSetup paperSize="9" orientation="portrait" r:id="rId5"/>
    </customSheetView>
    <customSheetView guid="{5BFCA170-DEAE-4D2C-98A0-1E68B427AC01}" showPageBreaks="1" hiddenRows="1" state="hidden">
      <selection activeCell="B100" sqref="B100"/>
      <pageMargins left="0.7" right="0.7" top="0.75" bottom="0.75" header="0.3" footer="0.3"/>
      <pageSetup paperSize="9" orientation="portrait" r:id="rId6"/>
    </customSheetView>
    <customSheetView guid="{B30CE22D-C12F-4E12-8BB9-3AAE0A6991CC}" showPageBreaks="1" hiddenRows="1" state="hidden">
      <selection activeCell="B100" sqref="B100"/>
      <pageMargins left="0.7" right="0.7" top="0.75" bottom="0.75" header="0.3" footer="0.3"/>
      <pageSetup paperSize="9" orientation="portrait" r:id="rId7"/>
    </customSheetView>
    <customSheetView guid="{1718F1EE-9F48-4DBE-9531-3B70F9C4A5DD}" hiddenRows="1" state="hidden">
      <selection activeCell="B100" sqref="B100"/>
      <pageMargins left="0.7" right="0.7" top="0.75" bottom="0.75" header="0.3" footer="0.3"/>
      <pageSetup paperSize="9" orientation="portrait" verticalDpi="0" r:id="rId8"/>
    </customSheetView>
    <customSheetView guid="{3DCB9AAA-F09C-4EA6-B992-F93E466D374A}" hiddenRows="1" state="hidden">
      <selection activeCell="B100" sqref="B100"/>
      <pageMargins left="0.7" right="0.7" top="0.75" bottom="0.75" header="0.3" footer="0.3"/>
      <pageSetup paperSize="9" orientation="portrait" verticalDpi="0" r:id="rId9"/>
    </customSheetView>
    <customSheetView guid="{F85EE840-0C31-454A-8951-832C2E9E0600}" hiddenRows="1" state="hidden">
      <selection activeCell="B100" sqref="B100"/>
      <pageMargins left="0.7" right="0.7" top="0.75" bottom="0.75" header="0.3" footer="0.3"/>
      <pageSetup paperSize="9" orientation="portrait" verticalDpi="0" r:id="rId10"/>
    </customSheetView>
    <customSheetView guid="{F1E84C44-1ACD-474A-BDE0-C7088DB6C590}" hiddenRows="1" state="hidden">
      <selection activeCell="B100" sqref="B100"/>
      <pageMargins left="0.7" right="0.7" top="0.75" bottom="0.75" header="0.3" footer="0.3"/>
      <pageSetup paperSize="9" orientation="portrait" verticalDpi="0" r:id="rId11"/>
    </customSheetView>
  </customSheetViews>
  <pageMargins left="0.7" right="0.7" top="0.75" bottom="0.75" header="0.3" footer="0.3"/>
  <pageSetup paperSize="9" orientation="portrait" verticalDpi="0" r:id="rId12"/>
</worksheet>
</file>

<file path=xl/worksheets/sheet22.xml><?xml version="1.0" encoding="utf-8"?>
<worksheet xmlns="http://schemas.openxmlformats.org/spreadsheetml/2006/main" xmlns:r="http://schemas.openxmlformats.org/officeDocument/2006/relationships">
  <dimension ref="A1"/>
  <sheetViews>
    <sheetView topLeftCell="A16" workbookViewId="0"/>
  </sheetViews>
  <sheetFormatPr defaultRowHeight="12.75"/>
  <sheetData/>
  <customSheetViews>
    <customSheetView guid="{61528DAC-5C4C-48F4-ADE2-8A724B05A086}" state="hidden" topLeftCell="A16">
      <pageMargins left="0.7" right="0.7" top="0.75" bottom="0.75" header="0.3" footer="0.3"/>
    </customSheetView>
    <customSheetView guid="{5C539BE6-C8E0-453F-AB5E-9E58094195EA}" state="hidden" topLeftCell="A16">
      <pageMargins left="0.7" right="0.7" top="0.75" bottom="0.75" header="0.3" footer="0.3"/>
    </customSheetView>
    <customSheetView guid="{A54C432C-6C68-4B53-A75C-446EB3A61B2B}" state="hidden" topLeftCell="A16">
      <pageMargins left="0.7" right="0.7" top="0.75" bottom="0.75" header="0.3" footer="0.3"/>
    </customSheetView>
    <customSheetView guid="{1A52382B-3765-4E8C-903F-6B8919B7242E}" topLeftCell="A16">
      <pageMargins left="0.7" right="0.7" top="0.75" bottom="0.75" header="0.3" footer="0.3"/>
    </customSheetView>
    <customSheetView guid="{B31C8DB7-3E78-4144-A6B5-8DE36DE63F0E}" topLeftCell="A16">
      <pageMargins left="0.7" right="0.7" top="0.75" bottom="0.75" header="0.3" footer="0.3"/>
      <pageSetup paperSize="9" orientation="portrait" r:id="rId1"/>
    </customSheetView>
    <customSheetView guid="{5BFCA170-DEAE-4D2C-98A0-1E68B427AC01}" showPageBreaks="1" topLeftCell="A16">
      <pageMargins left="0.7" right="0.7" top="0.75" bottom="0.75" header="0.3" footer="0.3"/>
      <pageSetup paperSize="9" orientation="portrait" r:id="rId2"/>
    </customSheetView>
    <customSheetView guid="{B30CE22D-C12F-4E12-8BB9-3AAE0A6991CC}" showPageBreaks="1" state="hidden" topLeftCell="A16">
      <pageMargins left="0.7" right="0.7" top="0.75" bottom="0.75" header="0.3" footer="0.3"/>
      <pageSetup paperSize="9" orientation="portrait" r:id="rId3"/>
    </customSheetView>
    <customSheetView guid="{1718F1EE-9F48-4DBE-9531-3B70F9C4A5DD}" state="hidden" topLeftCell="A16">
      <pageMargins left="0.7" right="0.7" top="0.75" bottom="0.75" header="0.3" footer="0.3"/>
    </customSheetView>
    <customSheetView guid="{3DCB9AAA-F09C-4EA6-B992-F93E466D374A}" topLeftCell="A16">
      <pageMargins left="0.7" right="0.7" top="0.75" bottom="0.75" header="0.3" footer="0.3"/>
    </customSheetView>
    <customSheetView guid="{F85EE840-0C31-454A-8951-832C2E9E0600}" state="hidden" topLeftCell="A16">
      <pageMargins left="0.7" right="0.7" top="0.75" bottom="0.75" header="0.3" footer="0.3"/>
    </customSheetView>
    <customSheetView guid="{F1E84C44-1ACD-474A-BDE0-C7088DB6C590}" state="hidden" topLeftCell="A16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L29:L44"/>
  <sheetViews>
    <sheetView workbookViewId="0">
      <selection activeCell="D1" sqref="D1:D1048576"/>
    </sheetView>
  </sheetViews>
  <sheetFormatPr defaultRowHeight="12.75"/>
  <sheetData>
    <row r="29" spans="12:12" ht="18">
      <c r="L29" s="417"/>
    </row>
    <row r="30" spans="12:12" ht="18">
      <c r="L30" s="417"/>
    </row>
    <row r="31" spans="12:12" ht="18">
      <c r="L31" s="417"/>
    </row>
    <row r="32" spans="12:12" ht="18">
      <c r="L32" s="417"/>
    </row>
    <row r="33" spans="12:12" ht="18">
      <c r="L33" s="418"/>
    </row>
    <row r="34" spans="12:12" ht="18">
      <c r="L34" s="417"/>
    </row>
    <row r="35" spans="12:12" ht="18">
      <c r="L35" s="417"/>
    </row>
    <row r="36" spans="12:12" ht="18">
      <c r="L36" s="417"/>
    </row>
    <row r="37" spans="12:12" ht="18">
      <c r="L37" s="418"/>
    </row>
    <row r="38" spans="12:12" ht="18">
      <c r="L38" s="417"/>
    </row>
    <row r="39" spans="12:12" ht="18">
      <c r="L39" s="417"/>
    </row>
    <row r="40" spans="12:12" ht="18">
      <c r="L40" s="418"/>
    </row>
    <row r="41" spans="12:12" ht="18">
      <c r="L41" s="417"/>
    </row>
    <row r="42" spans="12:12" ht="18">
      <c r="L42" s="417"/>
    </row>
    <row r="43" spans="12:12" ht="18">
      <c r="L43" s="417"/>
    </row>
    <row r="44" spans="12:12" ht="18">
      <c r="L44" s="417"/>
    </row>
  </sheetData>
  <customSheetViews>
    <customSheetView guid="{61528DAC-5C4C-48F4-ADE2-8A724B05A086}" state="hidden">
      <selection activeCell="D1" sqref="D1:D1048576"/>
      <pageMargins left="0.7" right="0.7" top="0.75" bottom="0.75" header="0.3" footer="0.3"/>
    </customSheetView>
    <customSheetView guid="{5C539BE6-C8E0-453F-AB5E-9E58094195EA}" state="hidden">
      <selection activeCell="F23" sqref="F23"/>
      <pageMargins left="0.7" right="0.7" top="0.75" bottom="0.75" header="0.3" footer="0.3"/>
    </customSheetView>
    <customSheetView guid="{B31C8DB7-3E78-4144-A6B5-8DE36DE63F0E}">
      <selection activeCell="F23" sqref="F23"/>
      <pageMargins left="0.7" right="0.7" top="0.75" bottom="0.75" header="0.3" footer="0.3"/>
    </customSheetView>
    <customSheetView guid="{5BFCA170-DEAE-4D2C-98A0-1E68B427AC01}" showPageBreaks="1">
      <selection activeCell="F23" sqref="F23"/>
      <pageMargins left="0.7" right="0.7" top="0.75" bottom="0.75" header="0.3" footer="0.3"/>
      <pageSetup paperSize="9" orientation="portrait" r:id="rId1"/>
    </customSheetView>
    <customSheetView guid="{B30CE22D-C12F-4E12-8BB9-3AAE0A6991CC}" showPageBreaks="1">
      <selection activeCell="C4" sqref="C4:Q45"/>
      <pageMargins left="0.7" right="0.7" top="0.75" bottom="0.75" header="0.3" footer="0.3"/>
      <pageSetup paperSize="9" orientation="portrait" r:id="rId2"/>
    </customSheetView>
    <customSheetView guid="{1718F1EE-9F48-4DBE-9531-3B70F9C4A5DD}" state="hidden">
      <selection activeCell="D1" sqref="D1:D1048576"/>
      <pageMargins left="0.7" right="0.7" top="0.75" bottom="0.75" header="0.3" footer="0.3"/>
    </customSheetView>
    <customSheetView guid="{3DCB9AAA-F09C-4EA6-B992-F93E466D374A}" state="hidden">
      <selection activeCell="D1" sqref="D1:D1048576"/>
      <pageMargins left="0.7" right="0.7" top="0.75" bottom="0.75" header="0.3" footer="0.3"/>
    </customSheetView>
    <customSheetView guid="{F85EE840-0C31-454A-8951-832C2E9E0600}" state="hidden">
      <selection activeCell="D1" sqref="D1:D1048576"/>
      <pageMargins left="0.7" right="0.7" top="0.75" bottom="0.75" header="0.3" footer="0.3"/>
    </customSheetView>
    <customSheetView guid="{F1E84C44-1ACD-474A-BDE0-C7088DB6C590}" state="hidden">
      <selection activeCell="D1" sqref="D1:D1048576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customSheetViews>
    <customSheetView guid="{61528DAC-5C4C-48F4-ADE2-8A724B05A086}" state="hidden">
      <pageMargins left="0.7" right="0.7" top="0.75" bottom="0.75" header="0.3" footer="0.3"/>
    </customSheetView>
    <customSheetView guid="{5C539BE6-C8E0-453F-AB5E-9E58094195EA}" state="hidden">
      <pageMargins left="0.7" right="0.7" top="0.75" bottom="0.75" header="0.3" footer="0.3"/>
    </customSheetView>
    <customSheetView guid="{B31C8DB7-3E78-4144-A6B5-8DE36DE63F0E}">
      <pageMargins left="0.7" right="0.7" top="0.75" bottom="0.75" header="0.3" footer="0.3"/>
    </customSheetView>
    <customSheetView guid="{5BFCA170-DEAE-4D2C-98A0-1E68B427AC01}" showPageBreaks="1">
      <pageMargins left="0.7" right="0.7" top="0.75" bottom="0.75" header="0.3" footer="0.3"/>
      <pageSetup paperSize="9" orientation="portrait" r:id="rId1"/>
    </customSheetView>
    <customSheetView guid="{B30CE22D-C12F-4E12-8BB9-3AAE0A6991CC}" showPageBreaks="1">
      <pageMargins left="0.7" right="0.7" top="0.75" bottom="0.75" header="0.3" footer="0.3"/>
      <pageSetup paperSize="9" orientation="portrait" r:id="rId2"/>
    </customSheetView>
    <customSheetView guid="{1718F1EE-9F48-4DBE-9531-3B70F9C4A5DD}" state="hidden">
      <pageMargins left="0.7" right="0.7" top="0.75" bottom="0.75" header="0.3" footer="0.3"/>
    </customSheetView>
    <customSheetView guid="{3DCB9AAA-F09C-4EA6-B992-F93E466D374A}" state="hidden">
      <pageMargins left="0.7" right="0.7" top="0.75" bottom="0.75" header="0.3" footer="0.3"/>
    </customSheetView>
    <customSheetView guid="{F85EE840-0C31-454A-8951-832C2E9E0600}" state="hidden">
      <pageMargins left="0.7" right="0.7" top="0.75" bottom="0.75" header="0.3" footer="0.3"/>
    </customSheetView>
    <customSheetView guid="{F1E84C44-1ACD-474A-BDE0-C7088DB6C590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customSheetViews>
    <customSheetView guid="{61528DAC-5C4C-48F4-ADE2-8A724B05A086}" state="hidden">
      <pageMargins left="0.7" right="0.7" top="0.75" bottom="0.75" header="0.3" footer="0.3"/>
    </customSheetView>
    <customSheetView guid="{F1E84C44-1ACD-474A-BDE0-C7088DB6C590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I204"/>
  <sheetViews>
    <sheetView tabSelected="1" view="pageBreakPreview" zoomScale="62" zoomScaleSheetLayoutView="62" workbookViewId="0">
      <selection activeCell="B5" sqref="B5"/>
    </sheetView>
  </sheetViews>
  <sheetFormatPr defaultRowHeight="15.75"/>
  <cols>
    <col min="1" max="1" width="21" style="58" customWidth="1"/>
    <col min="2" max="2" width="83.28515625" style="59" customWidth="1"/>
    <col min="3" max="3" width="31.140625" style="62" customWidth="1"/>
    <col min="4" max="4" width="27.140625" style="62" customWidth="1"/>
    <col min="5" max="5" width="19.28515625" style="62" customWidth="1"/>
    <col min="6" max="6" width="21.7109375" style="62" customWidth="1"/>
    <col min="7" max="7" width="23.42578125" style="62" customWidth="1"/>
    <col min="8" max="8" width="20.7109375" style="1" customWidth="1"/>
    <col min="9" max="9" width="19.140625" style="1" bestFit="1" customWidth="1"/>
    <col min="10" max="16384" width="9.140625" style="1"/>
  </cols>
  <sheetData>
    <row r="1" spans="1:7" ht="22.5">
      <c r="A1" s="428" t="s">
        <v>442</v>
      </c>
      <c r="B1" s="429"/>
      <c r="C1" s="429"/>
      <c r="D1" s="429"/>
      <c r="E1" s="429"/>
      <c r="F1" s="429"/>
      <c r="G1" s="426"/>
    </row>
    <row r="2" spans="1:7" ht="23.25" thickBot="1">
      <c r="A2" s="427" t="s">
        <v>509</v>
      </c>
      <c r="B2" s="429"/>
      <c r="C2" s="429"/>
      <c r="D2" s="429"/>
      <c r="E2" s="429"/>
      <c r="F2" s="429"/>
      <c r="G2" s="426"/>
    </row>
    <row r="3" spans="1:7" ht="23.25" thickBot="1">
      <c r="A3" s="518"/>
      <c r="B3" s="519"/>
      <c r="C3" s="449" t="s">
        <v>444</v>
      </c>
      <c r="D3" s="450"/>
      <c r="E3" s="451"/>
      <c r="F3" s="452" t="s">
        <v>445</v>
      </c>
      <c r="G3" s="453"/>
    </row>
    <row r="4" spans="1:7" ht="71.25" customHeight="1">
      <c r="A4" s="516" t="s">
        <v>443</v>
      </c>
      <c r="B4" s="517" t="s">
        <v>561</v>
      </c>
      <c r="C4" s="507" t="s">
        <v>450</v>
      </c>
      <c r="D4" s="508" t="s">
        <v>510</v>
      </c>
      <c r="E4" s="509" t="s">
        <v>310</v>
      </c>
      <c r="F4" s="507" t="s">
        <v>511</v>
      </c>
      <c r="G4" s="509" t="s">
        <v>452</v>
      </c>
    </row>
    <row r="5" spans="1:7" s="6" customFormat="1" ht="26.25">
      <c r="A5" s="347"/>
      <c r="B5" s="430" t="s">
        <v>4</v>
      </c>
      <c r="C5" s="454">
        <f>C6+C13+C18+C26+C28+C32+C8</f>
        <v>222533.22</v>
      </c>
      <c r="D5" s="455">
        <f>D6+D13+D18+D26+D28+D32+D8</f>
        <v>87887.701280000023</v>
      </c>
      <c r="E5" s="456">
        <f t="shared" ref="E5:E14" si="0">SUM(D5/C5*100)</f>
        <v>39.494193846653559</v>
      </c>
      <c r="F5" s="454">
        <f>SUM(F6+F8+F13+F18+F26+F28+F32)</f>
        <v>98171.479139999996</v>
      </c>
      <c r="G5" s="456">
        <f>SUM(D5/F5*100)</f>
        <v>89.524678704968352</v>
      </c>
    </row>
    <row r="6" spans="1:7" s="6" customFormat="1" ht="26.25">
      <c r="A6" s="347">
        <v>1010000</v>
      </c>
      <c r="B6" s="430" t="s">
        <v>5</v>
      </c>
      <c r="C6" s="454">
        <f>C7</f>
        <v>152367.51999999999</v>
      </c>
      <c r="D6" s="455">
        <f>D7</f>
        <v>59056.861980000001</v>
      </c>
      <c r="E6" s="456">
        <f t="shared" si="0"/>
        <v>38.759482322741754</v>
      </c>
      <c r="F6" s="454">
        <f>SUM(F7)</f>
        <v>65732.987410000002</v>
      </c>
      <c r="G6" s="456">
        <f t="shared" ref="G6:G71" si="1">SUM(D6/F6*100)</f>
        <v>89.8435691225189</v>
      </c>
    </row>
    <row r="7" spans="1:7" ht="26.25">
      <c r="A7" s="348">
        <v>1010200001</v>
      </c>
      <c r="B7" s="431" t="s">
        <v>221</v>
      </c>
      <c r="C7" s="457">
        <v>152367.51999999999</v>
      </c>
      <c r="D7" s="458">
        <v>59056.861980000001</v>
      </c>
      <c r="E7" s="456">
        <f t="shared" si="0"/>
        <v>38.759482322741754</v>
      </c>
      <c r="F7" s="459">
        <v>65732.987410000002</v>
      </c>
      <c r="G7" s="456">
        <f t="shared" si="1"/>
        <v>89.8435691225189</v>
      </c>
    </row>
    <row r="8" spans="1:7" ht="40.5">
      <c r="A8" s="347">
        <v>1030000</v>
      </c>
      <c r="B8" s="432" t="s">
        <v>260</v>
      </c>
      <c r="C8" s="454">
        <f>C9+C11+C10</f>
        <v>18312.5</v>
      </c>
      <c r="D8" s="455">
        <f>D9+D11+D10+D12</f>
        <v>9160.7339200000006</v>
      </c>
      <c r="E8" s="456">
        <f t="shared" si="0"/>
        <v>50.024485569965869</v>
      </c>
      <c r="F8" s="454">
        <f>SUM(F9+F10+F11+F12)</f>
        <v>9027.0454000000009</v>
      </c>
      <c r="G8" s="456">
        <f t="shared" si="1"/>
        <v>101.48097759650128</v>
      </c>
    </row>
    <row r="9" spans="1:7" ht="26.25">
      <c r="A9" s="348">
        <v>1030223001</v>
      </c>
      <c r="B9" s="431" t="s">
        <v>262</v>
      </c>
      <c r="C9" s="457">
        <v>8457.5</v>
      </c>
      <c r="D9" s="458">
        <v>4722.4044599999997</v>
      </c>
      <c r="E9" s="456">
        <f t="shared" si="0"/>
        <v>55.836883949157546</v>
      </c>
      <c r="F9" s="459">
        <v>4443.3071600000003</v>
      </c>
      <c r="G9" s="456">
        <f t="shared" si="1"/>
        <v>106.28129656469663</v>
      </c>
    </row>
    <row r="10" spans="1:7" ht="26.25">
      <c r="A10" s="348">
        <v>1030224001</v>
      </c>
      <c r="B10" s="431" t="s">
        <v>268</v>
      </c>
      <c r="C10" s="457">
        <v>55</v>
      </c>
      <c r="D10" s="458">
        <v>24.546690000000002</v>
      </c>
      <c r="E10" s="456">
        <f t="shared" si="0"/>
        <v>44.630345454545456</v>
      </c>
      <c r="F10" s="459">
        <v>26.157389999999999</v>
      </c>
      <c r="G10" s="456">
        <f t="shared" si="1"/>
        <v>93.842275548133827</v>
      </c>
    </row>
    <row r="11" spans="1:7" ht="26.25">
      <c r="A11" s="348">
        <v>1030225001</v>
      </c>
      <c r="B11" s="431" t="s">
        <v>261</v>
      </c>
      <c r="C11" s="457">
        <v>9800</v>
      </c>
      <c r="D11" s="458">
        <v>5002.9981500000004</v>
      </c>
      <c r="E11" s="456">
        <f t="shared" si="0"/>
        <v>51.051001530612247</v>
      </c>
      <c r="F11" s="459">
        <v>5118.3991800000003</v>
      </c>
      <c r="G11" s="456">
        <f t="shared" si="1"/>
        <v>97.74536869943779</v>
      </c>
    </row>
    <row r="12" spans="1:7" ht="26.25">
      <c r="A12" s="348">
        <v>1030226001</v>
      </c>
      <c r="B12" s="431" t="s">
        <v>270</v>
      </c>
      <c r="C12" s="457">
        <v>0</v>
      </c>
      <c r="D12" s="458">
        <v>-589.21537999999998</v>
      </c>
      <c r="E12" s="456" t="e">
        <f t="shared" si="0"/>
        <v>#DIV/0!</v>
      </c>
      <c r="F12" s="459">
        <v>-560.81832999999995</v>
      </c>
      <c r="G12" s="456">
        <f t="shared" si="1"/>
        <v>105.06350247146881</v>
      </c>
    </row>
    <row r="13" spans="1:7" s="6" customFormat="1" ht="26.25">
      <c r="A13" s="347">
        <v>1050000</v>
      </c>
      <c r="B13" s="430" t="s">
        <v>6</v>
      </c>
      <c r="C13" s="454">
        <f>SUM(C14:C17)</f>
        <v>23128</v>
      </c>
      <c r="D13" s="455">
        <f>SUM(D14:D17)</f>
        <v>13484.049919999999</v>
      </c>
      <c r="E13" s="456">
        <f t="shared" si="0"/>
        <v>58.301841577308892</v>
      </c>
      <c r="F13" s="454">
        <f>SUM(F14+F15+F16+F17)</f>
        <v>11824.915270000001</v>
      </c>
      <c r="G13" s="456">
        <f t="shared" si="1"/>
        <v>114.03083753343459</v>
      </c>
    </row>
    <row r="14" spans="1:7" s="6" customFormat="1" ht="26.25">
      <c r="A14" s="348">
        <v>1050100000</v>
      </c>
      <c r="B14" s="433" t="s">
        <v>393</v>
      </c>
      <c r="C14" s="457">
        <v>18528</v>
      </c>
      <c r="D14" s="460">
        <v>10897.30702</v>
      </c>
      <c r="E14" s="456">
        <f t="shared" si="0"/>
        <v>58.815344451640762</v>
      </c>
      <c r="F14" s="457">
        <v>8759.4332900000009</v>
      </c>
      <c r="G14" s="456">
        <f t="shared" si="1"/>
        <v>124.40653018547047</v>
      </c>
    </row>
    <row r="15" spans="1:7" ht="26.25">
      <c r="A15" s="348">
        <v>1050200000</v>
      </c>
      <c r="B15" s="433" t="s">
        <v>229</v>
      </c>
      <c r="C15" s="461">
        <v>0</v>
      </c>
      <c r="D15" s="458">
        <v>-57.604320000000001</v>
      </c>
      <c r="E15" s="456"/>
      <c r="F15" s="459">
        <v>13.83797</v>
      </c>
      <c r="G15" s="456">
        <f t="shared" si="1"/>
        <v>-416.27724297711302</v>
      </c>
    </row>
    <row r="16" spans="1:7" ht="23.25" customHeight="1">
      <c r="A16" s="348">
        <v>1050300000</v>
      </c>
      <c r="B16" s="433" t="s">
        <v>222</v>
      </c>
      <c r="C16" s="461">
        <v>2100</v>
      </c>
      <c r="D16" s="458">
        <v>2025.5919899999999</v>
      </c>
      <c r="E16" s="456">
        <f t="shared" ref="E16:E45" si="2">SUM(D16/C16*100)</f>
        <v>96.456761428571426</v>
      </c>
      <c r="F16" s="459">
        <v>1670.7991199999999</v>
      </c>
      <c r="G16" s="456">
        <f t="shared" si="1"/>
        <v>121.23492080843327</v>
      </c>
    </row>
    <row r="17" spans="1:7" ht="40.5">
      <c r="A17" s="348">
        <v>1050400002</v>
      </c>
      <c r="B17" s="431" t="s">
        <v>250</v>
      </c>
      <c r="C17" s="461">
        <v>2500</v>
      </c>
      <c r="D17" s="458">
        <v>618.75522999999998</v>
      </c>
      <c r="E17" s="456">
        <f t="shared" si="2"/>
        <v>24.7502092</v>
      </c>
      <c r="F17" s="459">
        <v>1380.8448900000001</v>
      </c>
      <c r="G17" s="456">
        <f t="shared" si="1"/>
        <v>44.80990113234224</v>
      </c>
    </row>
    <row r="18" spans="1:7" s="6" customFormat="1" ht="24" customHeight="1">
      <c r="A18" s="347">
        <v>1060000</v>
      </c>
      <c r="B18" s="430" t="s">
        <v>130</v>
      </c>
      <c r="C18" s="454">
        <f>SUM(C20+C23+C19)</f>
        <v>24925.200000000001</v>
      </c>
      <c r="D18" s="454">
        <f>SUM(D20+D23+D19)</f>
        <v>5838.6290900000004</v>
      </c>
      <c r="E18" s="456">
        <f t="shared" si="2"/>
        <v>23.424602771492307</v>
      </c>
      <c r="F18" s="454">
        <f>SUM(F19+F20+F23)</f>
        <v>4270.56801</v>
      </c>
      <c r="G18" s="456">
        <f t="shared" si="1"/>
        <v>136.71785758541287</v>
      </c>
    </row>
    <row r="19" spans="1:7" s="6" customFormat="1" ht="18" customHeight="1">
      <c r="A19" s="348">
        <v>1060100000</v>
      </c>
      <c r="B19" s="433" t="s">
        <v>8</v>
      </c>
      <c r="C19" s="457">
        <v>6890</v>
      </c>
      <c r="D19" s="458">
        <v>578.08606999999995</v>
      </c>
      <c r="E19" s="456">
        <f t="shared" si="2"/>
        <v>8.3902187227866456</v>
      </c>
      <c r="F19" s="459">
        <v>883.62324000000001</v>
      </c>
      <c r="G19" s="456">
        <f t="shared" si="1"/>
        <v>65.422234707181303</v>
      </c>
    </row>
    <row r="20" spans="1:7" s="6" customFormat="1" ht="21.75" customHeight="1">
      <c r="A20" s="348">
        <v>1060400000</v>
      </c>
      <c r="B20" s="430" t="s">
        <v>467</v>
      </c>
      <c r="C20" s="457">
        <f>SUM(C22+C21)</f>
        <v>2921.2</v>
      </c>
      <c r="D20" s="458">
        <v>418.45087000000001</v>
      </c>
      <c r="E20" s="456">
        <f t="shared" si="2"/>
        <v>14.32462241544571</v>
      </c>
      <c r="F20" s="459">
        <v>403.28258</v>
      </c>
      <c r="G20" s="456">
        <f t="shared" si="1"/>
        <v>103.76120634816411</v>
      </c>
    </row>
    <row r="21" spans="1:7" s="6" customFormat="1" ht="21.75" customHeight="1">
      <c r="A21" s="348"/>
      <c r="B21" s="523" t="s">
        <v>465</v>
      </c>
      <c r="C21" s="457">
        <v>200</v>
      </c>
      <c r="D21" s="458">
        <v>198.79891000000001</v>
      </c>
      <c r="E21" s="456">
        <f t="shared" si="2"/>
        <v>99.399455000000003</v>
      </c>
      <c r="F21" s="459">
        <v>119.83282</v>
      </c>
      <c r="G21" s="456">
        <f t="shared" si="1"/>
        <v>165.89688033712301</v>
      </c>
    </row>
    <row r="22" spans="1:7" s="6" customFormat="1" ht="21.75" customHeight="1">
      <c r="A22" s="348"/>
      <c r="B22" s="523" t="s">
        <v>466</v>
      </c>
      <c r="C22" s="457">
        <v>2721.2</v>
      </c>
      <c r="D22" s="458">
        <v>219.65196</v>
      </c>
      <c r="E22" s="456">
        <f t="shared" si="2"/>
        <v>8.0718785829780977</v>
      </c>
      <c r="F22" s="459">
        <v>283.44976000000003</v>
      </c>
      <c r="G22" s="456">
        <f t="shared" si="1"/>
        <v>77.492378190759453</v>
      </c>
    </row>
    <row r="23" spans="1:7" ht="31.5" customHeight="1">
      <c r="A23" s="348">
        <v>1060600000</v>
      </c>
      <c r="B23" s="430" t="s">
        <v>454</v>
      </c>
      <c r="C23" s="457">
        <v>15114</v>
      </c>
      <c r="D23" s="458">
        <v>4842.0921500000004</v>
      </c>
      <c r="E23" s="456">
        <f t="shared" si="2"/>
        <v>32.037132129151786</v>
      </c>
      <c r="F23" s="459">
        <v>2983.66219</v>
      </c>
      <c r="G23" s="456">
        <f t="shared" si="1"/>
        <v>162.28687571363434</v>
      </c>
    </row>
    <row r="24" spans="1:7" ht="31.5" customHeight="1">
      <c r="A24" s="348"/>
      <c r="B24" s="523" t="s">
        <v>453</v>
      </c>
      <c r="C24" s="457">
        <v>4000</v>
      </c>
      <c r="D24" s="458">
        <v>4376.9396800000004</v>
      </c>
      <c r="E24" s="456">
        <f t="shared" si="2"/>
        <v>109.42349200000001</v>
      </c>
      <c r="F24" s="459">
        <v>2022.3297299999999</v>
      </c>
      <c r="G24" s="456">
        <f t="shared" si="1"/>
        <v>216.43056594930249</v>
      </c>
    </row>
    <row r="25" spans="1:7" ht="31.5" customHeight="1">
      <c r="A25" s="348"/>
      <c r="B25" s="523" t="s">
        <v>468</v>
      </c>
      <c r="C25" s="457">
        <v>11114</v>
      </c>
      <c r="D25" s="458">
        <v>465.15246999999999</v>
      </c>
      <c r="E25" s="456">
        <f t="shared" si="2"/>
        <v>4.1852840561454023</v>
      </c>
      <c r="F25" s="459">
        <v>961.33245999999997</v>
      </c>
      <c r="G25" s="456">
        <f t="shared" si="1"/>
        <v>48.386223221881011</v>
      </c>
    </row>
    <row r="26" spans="1:7" s="6" customFormat="1" ht="42" customHeight="1">
      <c r="A26" s="347">
        <v>1070000</v>
      </c>
      <c r="B26" s="432" t="s">
        <v>9</v>
      </c>
      <c r="C26" s="454">
        <f>SUM(C27)</f>
        <v>2300</v>
      </c>
      <c r="D26" s="455">
        <f>SUM(D27)</f>
        <v>-600.10126000000002</v>
      </c>
      <c r="E26" s="456">
        <f t="shared" si="2"/>
        <v>-26.091359130434782</v>
      </c>
      <c r="F26" s="454">
        <f>SUM(F27)</f>
        <v>6117.4704099999999</v>
      </c>
      <c r="G26" s="456">
        <f t="shared" si="1"/>
        <v>-9.8096307751491025</v>
      </c>
    </row>
    <row r="27" spans="1:7" ht="36.75" customHeight="1">
      <c r="A27" s="348">
        <v>1070102001</v>
      </c>
      <c r="B27" s="431" t="s">
        <v>230</v>
      </c>
      <c r="C27" s="457">
        <v>2300</v>
      </c>
      <c r="D27" s="458">
        <v>-600.10126000000002</v>
      </c>
      <c r="E27" s="456">
        <f t="shared" si="2"/>
        <v>-26.091359130434782</v>
      </c>
      <c r="F27" s="459">
        <v>6117.4704099999999</v>
      </c>
      <c r="G27" s="456">
        <f t="shared" si="1"/>
        <v>-9.8096307751491025</v>
      </c>
    </row>
    <row r="28" spans="1:7" s="6" customFormat="1" ht="26.25">
      <c r="A28" s="347">
        <v>1080000</v>
      </c>
      <c r="B28" s="430" t="s">
        <v>10</v>
      </c>
      <c r="C28" s="454">
        <f>C29+C30+C31</f>
        <v>1500</v>
      </c>
      <c r="D28" s="455">
        <f>D29+D30+D31</f>
        <v>947.58873999999992</v>
      </c>
      <c r="E28" s="456">
        <f t="shared" si="2"/>
        <v>63.172582666666663</v>
      </c>
      <c r="F28" s="454">
        <f>SUM(F29+F30)</f>
        <v>1198.4889900000001</v>
      </c>
      <c r="G28" s="456">
        <f t="shared" si="1"/>
        <v>79.065285364031581</v>
      </c>
    </row>
    <row r="29" spans="1:7" ht="27" customHeight="1">
      <c r="A29" s="348">
        <v>1080300001</v>
      </c>
      <c r="B29" s="431" t="s">
        <v>231</v>
      </c>
      <c r="C29" s="457">
        <v>1500</v>
      </c>
      <c r="D29" s="458">
        <v>926.30873999999994</v>
      </c>
      <c r="E29" s="456">
        <f t="shared" si="2"/>
        <v>61.753915999999997</v>
      </c>
      <c r="F29" s="459">
        <v>1163.74899</v>
      </c>
      <c r="G29" s="456">
        <f t="shared" si="1"/>
        <v>79.596953291448187</v>
      </c>
    </row>
    <row r="30" spans="1:7" ht="24" customHeight="1">
      <c r="A30" s="348">
        <v>1080400001</v>
      </c>
      <c r="B30" s="431" t="s">
        <v>220</v>
      </c>
      <c r="C30" s="457">
        <v>0</v>
      </c>
      <c r="D30" s="458">
        <v>21.28</v>
      </c>
      <c r="E30" s="456" t="e">
        <f t="shared" si="2"/>
        <v>#DIV/0!</v>
      </c>
      <c r="F30" s="459">
        <v>34.74</v>
      </c>
      <c r="G30" s="456">
        <f t="shared" si="1"/>
        <v>61.25503742084053</v>
      </c>
    </row>
    <row r="31" spans="1:7" ht="54.75" customHeight="1">
      <c r="A31" s="348">
        <v>1080700001</v>
      </c>
      <c r="B31" s="431" t="s">
        <v>449</v>
      </c>
      <c r="C31" s="457">
        <v>0</v>
      </c>
      <c r="D31" s="458"/>
      <c r="E31" s="456" t="e">
        <f t="shared" si="2"/>
        <v>#DIV/0!</v>
      </c>
      <c r="F31" s="459"/>
      <c r="G31" s="456" t="e">
        <f t="shared" si="1"/>
        <v>#DIV/0!</v>
      </c>
    </row>
    <row r="32" spans="1:7" s="15" customFormat="1" ht="40.5">
      <c r="A32" s="347">
        <v>109000000</v>
      </c>
      <c r="B32" s="432" t="s">
        <v>223</v>
      </c>
      <c r="C32" s="454">
        <f>C33+C34+C35+C36</f>
        <v>0</v>
      </c>
      <c r="D32" s="455">
        <f>D33+D34+D35+D36</f>
        <v>-6.1109999999999998E-2</v>
      </c>
      <c r="E32" s="456" t="e">
        <f t="shared" si="2"/>
        <v>#DIV/0!</v>
      </c>
      <c r="F32" s="454">
        <f>SUM(F33:F35)</f>
        <v>3.65E-3</v>
      </c>
      <c r="G32" s="456">
        <f t="shared" si="1"/>
        <v>-1674.2465753424658</v>
      </c>
    </row>
    <row r="33" spans="1:7" s="15" customFormat="1" ht="17.25" customHeight="1">
      <c r="A33" s="348">
        <v>1090100000</v>
      </c>
      <c r="B33" s="431" t="s">
        <v>119</v>
      </c>
      <c r="C33" s="457">
        <v>0</v>
      </c>
      <c r="D33" s="458">
        <v>0</v>
      </c>
      <c r="E33" s="456" t="e">
        <f t="shared" si="2"/>
        <v>#DIV/0!</v>
      </c>
      <c r="F33" s="459">
        <v>0</v>
      </c>
      <c r="G33" s="456" t="e">
        <f t="shared" si="1"/>
        <v>#DIV/0!</v>
      </c>
    </row>
    <row r="34" spans="1:7" s="15" customFormat="1" ht="17.25" customHeight="1">
      <c r="A34" s="348">
        <v>1090400000</v>
      </c>
      <c r="B34" s="431" t="s">
        <v>225</v>
      </c>
      <c r="C34" s="457">
        <v>0</v>
      </c>
      <c r="D34" s="458">
        <v>0</v>
      </c>
      <c r="E34" s="456" t="e">
        <f t="shared" si="2"/>
        <v>#DIV/0!</v>
      </c>
      <c r="F34" s="459">
        <v>3.65E-3</v>
      </c>
      <c r="G34" s="456">
        <f t="shared" si="1"/>
        <v>0</v>
      </c>
    </row>
    <row r="35" spans="1:7" s="15" customFormat="1" ht="36.75" customHeight="1">
      <c r="A35" s="348">
        <v>1090700000</v>
      </c>
      <c r="B35" s="431" t="s">
        <v>431</v>
      </c>
      <c r="C35" s="457">
        <v>0</v>
      </c>
      <c r="D35" s="458">
        <v>-6.1109999999999998E-2</v>
      </c>
      <c r="E35" s="456" t="e">
        <f t="shared" si="2"/>
        <v>#DIV/0!</v>
      </c>
      <c r="F35" s="459">
        <v>0</v>
      </c>
      <c r="G35" s="456" t="e">
        <f t="shared" si="1"/>
        <v>#DIV/0!</v>
      </c>
    </row>
    <row r="36" spans="1:7" s="15" customFormat="1" ht="1.5" customHeight="1">
      <c r="A36" s="348">
        <v>1090700000</v>
      </c>
      <c r="B36" s="431" t="s">
        <v>122</v>
      </c>
      <c r="C36" s="457">
        <v>0</v>
      </c>
      <c r="D36" s="458">
        <v>0</v>
      </c>
      <c r="E36" s="456" t="e">
        <f t="shared" si="2"/>
        <v>#DIV/0!</v>
      </c>
      <c r="F36" s="459">
        <v>0</v>
      </c>
      <c r="G36" s="456" t="e">
        <f t="shared" si="1"/>
        <v>#DIV/0!</v>
      </c>
    </row>
    <row r="37" spans="1:7" s="6" customFormat="1" ht="33.75" customHeight="1">
      <c r="A37" s="347"/>
      <c r="B37" s="430" t="s">
        <v>12</v>
      </c>
      <c r="C37" s="454">
        <f>C38+C48+C50+C53+C56+C58+C64</f>
        <v>35224.667880000001</v>
      </c>
      <c r="D37" s="455">
        <f>D38+D48+D50+D53+D56+D58+D64</f>
        <v>21901.192210000001</v>
      </c>
      <c r="E37" s="456">
        <f t="shared" si="2"/>
        <v>62.17572379847801</v>
      </c>
      <c r="F37" s="454">
        <f>F38+F48+F50+F53+F56+F58+F64</f>
        <v>12548.369849999999</v>
      </c>
      <c r="G37" s="456">
        <f t="shared" si="1"/>
        <v>174.53416237966562</v>
      </c>
    </row>
    <row r="38" spans="1:7" s="6" customFormat="1" ht="42.75" customHeight="1">
      <c r="A38" s="347">
        <v>1110000</v>
      </c>
      <c r="B38" s="432" t="s">
        <v>123</v>
      </c>
      <c r="C38" s="454">
        <f>SUM(C39:C47)</f>
        <v>12427</v>
      </c>
      <c r="D38" s="524">
        <f>SUM(D39+D41+D43+D45+D46+D47+D42+D44)</f>
        <v>6340.3558299999995</v>
      </c>
      <c r="E38" s="456">
        <f t="shared" si="2"/>
        <v>51.020808159652361</v>
      </c>
      <c r="F38" s="454">
        <f>SUM(F39:F47)</f>
        <v>6085.0264699999998</v>
      </c>
      <c r="G38" s="456">
        <f t="shared" si="1"/>
        <v>104.196027104546</v>
      </c>
    </row>
    <row r="39" spans="1:7" s="6" customFormat="1" ht="34.5" customHeight="1">
      <c r="A39" s="348">
        <v>1110100000</v>
      </c>
      <c r="B39" s="431" t="s">
        <v>299</v>
      </c>
      <c r="C39" s="457">
        <v>0</v>
      </c>
      <c r="D39" s="460">
        <v>0</v>
      </c>
      <c r="E39" s="456" t="e">
        <f t="shared" si="2"/>
        <v>#DIV/0!</v>
      </c>
      <c r="F39" s="457">
        <v>44.585999999999999</v>
      </c>
      <c r="G39" s="456">
        <f t="shared" si="1"/>
        <v>0</v>
      </c>
    </row>
    <row r="40" spans="1:7" ht="21" customHeight="1">
      <c r="A40" s="348">
        <v>1110305005</v>
      </c>
      <c r="B40" s="433" t="s">
        <v>232</v>
      </c>
      <c r="C40" s="457">
        <v>0</v>
      </c>
      <c r="D40" s="458">
        <v>0</v>
      </c>
      <c r="E40" s="456" t="e">
        <f t="shared" si="2"/>
        <v>#DIV/0!</v>
      </c>
      <c r="F40" s="459">
        <v>0</v>
      </c>
      <c r="G40" s="456" t="e">
        <f t="shared" si="1"/>
        <v>#DIV/0!</v>
      </c>
    </row>
    <row r="41" spans="1:7" ht="26.25">
      <c r="A41" s="349">
        <v>1110501000</v>
      </c>
      <c r="B41" s="434" t="s">
        <v>218</v>
      </c>
      <c r="C41" s="461">
        <v>8000</v>
      </c>
      <c r="D41" s="458">
        <v>5054.7255100000002</v>
      </c>
      <c r="E41" s="456">
        <f t="shared" si="2"/>
        <v>63.184068875000001</v>
      </c>
      <c r="F41" s="459">
        <v>4205.9349599999996</v>
      </c>
      <c r="G41" s="456">
        <f t="shared" si="1"/>
        <v>120.18078163529186</v>
      </c>
    </row>
    <row r="42" spans="1:7" ht="44.25" customHeight="1">
      <c r="A42" s="349">
        <v>1110502000</v>
      </c>
      <c r="B42" s="435" t="s">
        <v>435</v>
      </c>
      <c r="C42" s="461">
        <v>2594</v>
      </c>
      <c r="D42" s="458">
        <v>530.78998000000001</v>
      </c>
      <c r="E42" s="456">
        <f t="shared" si="2"/>
        <v>20.462219737856593</v>
      </c>
      <c r="F42" s="459">
        <v>1289.46633</v>
      </c>
      <c r="G42" s="456">
        <f t="shared" si="1"/>
        <v>41.163539338014353</v>
      </c>
    </row>
    <row r="43" spans="1:7" ht="18.75" customHeight="1">
      <c r="A43" s="348">
        <v>1110503505</v>
      </c>
      <c r="B43" s="433" t="s">
        <v>217</v>
      </c>
      <c r="C43" s="461">
        <v>517</v>
      </c>
      <c r="D43" s="458">
        <v>206.26721000000001</v>
      </c>
      <c r="E43" s="456">
        <f t="shared" si="2"/>
        <v>39.89694584139265</v>
      </c>
      <c r="F43" s="459">
        <v>263.00605000000002</v>
      </c>
      <c r="G43" s="456">
        <f t="shared" si="1"/>
        <v>78.426792843738767</v>
      </c>
    </row>
    <row r="44" spans="1:7" ht="37.5" customHeight="1">
      <c r="A44" s="348">
        <v>1110530000</v>
      </c>
      <c r="B44" s="431" t="s">
        <v>451</v>
      </c>
      <c r="C44" s="462">
        <v>0</v>
      </c>
      <c r="D44" s="458">
        <v>2.8300000000000001E-3</v>
      </c>
      <c r="E44" s="456" t="e">
        <f t="shared" si="2"/>
        <v>#DIV/0!</v>
      </c>
      <c r="F44" s="459">
        <v>0</v>
      </c>
      <c r="G44" s="456" t="e">
        <f t="shared" si="1"/>
        <v>#DIV/0!</v>
      </c>
    </row>
    <row r="45" spans="1:7" s="15" customFormat="1" ht="26.25">
      <c r="A45" s="348">
        <v>1110701505</v>
      </c>
      <c r="B45" s="433" t="s">
        <v>233</v>
      </c>
      <c r="C45" s="461">
        <v>260</v>
      </c>
      <c r="D45" s="458">
        <v>261.95400000000001</v>
      </c>
      <c r="E45" s="456">
        <f t="shared" si="2"/>
        <v>100.75153846153846</v>
      </c>
      <c r="F45" s="459">
        <v>13.106999999999999</v>
      </c>
      <c r="G45" s="456">
        <f t="shared" si="1"/>
        <v>1998.5809109636073</v>
      </c>
    </row>
    <row r="46" spans="1:7" s="15" customFormat="1" ht="26.25">
      <c r="A46" s="348">
        <v>1110903000</v>
      </c>
      <c r="B46" s="433" t="s">
        <v>384</v>
      </c>
      <c r="C46" s="461">
        <v>0</v>
      </c>
      <c r="D46" s="458">
        <v>0</v>
      </c>
      <c r="E46" s="456"/>
      <c r="F46" s="459"/>
      <c r="G46" s="456" t="e">
        <f t="shared" si="1"/>
        <v>#DIV/0!</v>
      </c>
    </row>
    <row r="47" spans="1:7" s="15" customFormat="1" ht="26.25">
      <c r="A47" s="348">
        <v>1110904414</v>
      </c>
      <c r="B47" s="433" t="s">
        <v>311</v>
      </c>
      <c r="C47" s="461">
        <v>1056</v>
      </c>
      <c r="D47" s="458">
        <v>286.61630000000002</v>
      </c>
      <c r="E47" s="456">
        <f>SUM(D47/C47*100)</f>
        <v>27.141695075757578</v>
      </c>
      <c r="F47" s="459">
        <v>268.92613</v>
      </c>
      <c r="G47" s="456">
        <f t="shared" si="1"/>
        <v>106.5780777792028</v>
      </c>
    </row>
    <row r="48" spans="1:7" s="15" customFormat="1" ht="40.5">
      <c r="A48" s="347">
        <v>1120000</v>
      </c>
      <c r="B48" s="432" t="s">
        <v>124</v>
      </c>
      <c r="C48" s="463">
        <f>C49</f>
        <v>950</v>
      </c>
      <c r="D48" s="525">
        <f>D49</f>
        <v>310.84913</v>
      </c>
      <c r="E48" s="456">
        <f>SUM(D48/C48*100)</f>
        <v>32.72096105263158</v>
      </c>
      <c r="F48" s="463">
        <f>SUM(F49)</f>
        <v>708.75891000000001</v>
      </c>
      <c r="G48" s="456">
        <f t="shared" si="1"/>
        <v>43.858232413614381</v>
      </c>
    </row>
    <row r="49" spans="1:9" s="15" customFormat="1" ht="26.25">
      <c r="A49" s="348">
        <v>1120100001</v>
      </c>
      <c r="B49" s="431" t="s">
        <v>234</v>
      </c>
      <c r="C49" s="457">
        <v>950</v>
      </c>
      <c r="D49" s="458">
        <v>310.84913</v>
      </c>
      <c r="E49" s="456">
        <f>SUM(D49/C49*100)</f>
        <v>32.72096105263158</v>
      </c>
      <c r="F49" s="459">
        <v>708.75891000000001</v>
      </c>
      <c r="G49" s="456">
        <f t="shared" si="1"/>
        <v>43.858232413614381</v>
      </c>
    </row>
    <row r="50" spans="1:9" s="182" customFormat="1" ht="21.75" customHeight="1">
      <c r="A50" s="350">
        <v>1130000</v>
      </c>
      <c r="B50" s="436" t="s">
        <v>125</v>
      </c>
      <c r="C50" s="454">
        <f>C51+C52</f>
        <v>900</v>
      </c>
      <c r="D50" s="455">
        <f>D51+D52</f>
        <v>292.84267999999997</v>
      </c>
      <c r="E50" s="456">
        <f>SUM(D50/C50*100)</f>
        <v>32.538075555555551</v>
      </c>
      <c r="F50" s="454">
        <f>SUM(F51:F52)</f>
        <v>513.60428000000002</v>
      </c>
      <c r="G50" s="456">
        <f t="shared" si="1"/>
        <v>57.017180620068032</v>
      </c>
    </row>
    <row r="51" spans="1:9" s="15" customFormat="1" ht="20.25" customHeight="1">
      <c r="A51" s="348">
        <v>1130200000</v>
      </c>
      <c r="B51" s="431" t="s">
        <v>309</v>
      </c>
      <c r="C51" s="457">
        <v>900</v>
      </c>
      <c r="D51" s="460">
        <v>292.84267999999997</v>
      </c>
      <c r="E51" s="456">
        <f>SUM(D51/C51*100)</f>
        <v>32.538075555555551</v>
      </c>
      <c r="F51" s="457">
        <v>513.60428000000002</v>
      </c>
      <c r="G51" s="456">
        <f t="shared" si="1"/>
        <v>57.017180620068032</v>
      </c>
    </row>
    <row r="52" spans="1:9" ht="25.5" customHeight="1">
      <c r="A52" s="348">
        <v>1130305005</v>
      </c>
      <c r="B52" s="431" t="s">
        <v>216</v>
      </c>
      <c r="C52" s="457">
        <v>0</v>
      </c>
      <c r="D52" s="458">
        <v>0</v>
      </c>
      <c r="E52" s="456"/>
      <c r="F52" s="459">
        <v>0</v>
      </c>
      <c r="G52" s="456"/>
    </row>
    <row r="53" spans="1:9" ht="20.25" customHeight="1">
      <c r="A53" s="351">
        <v>1140000</v>
      </c>
      <c r="B53" s="437" t="s">
        <v>126</v>
      </c>
      <c r="C53" s="454">
        <f>C54+C55</f>
        <v>9400</v>
      </c>
      <c r="D53" s="455">
        <f>D54+D55</f>
        <v>6485.0517600000003</v>
      </c>
      <c r="E53" s="456">
        <f t="shared" ref="E53:E64" si="3">SUM(D53/C53*100)</f>
        <v>68.989912340425533</v>
      </c>
      <c r="F53" s="454">
        <f>F54+F55</f>
        <v>4379.0973899999999</v>
      </c>
      <c r="G53" s="456">
        <f t="shared" si="1"/>
        <v>148.09106038173772</v>
      </c>
    </row>
    <row r="54" spans="1:9" ht="26.25">
      <c r="A54" s="349">
        <v>1140200000</v>
      </c>
      <c r="B54" s="435" t="s">
        <v>214</v>
      </c>
      <c r="C54" s="457">
        <v>1400</v>
      </c>
      <c r="D54" s="458">
        <v>0</v>
      </c>
      <c r="E54" s="456">
        <f t="shared" si="3"/>
        <v>0</v>
      </c>
      <c r="F54" s="459">
        <v>1570.6813999999999</v>
      </c>
      <c r="G54" s="456">
        <f t="shared" si="1"/>
        <v>0</v>
      </c>
    </row>
    <row r="55" spans="1:9" ht="24" customHeight="1">
      <c r="A55" s="348">
        <v>1140600000</v>
      </c>
      <c r="B55" s="431" t="s">
        <v>215</v>
      </c>
      <c r="C55" s="457">
        <v>8000</v>
      </c>
      <c r="D55" s="458">
        <v>6485.0517600000003</v>
      </c>
      <c r="E55" s="456">
        <f t="shared" si="3"/>
        <v>81.063147000000001</v>
      </c>
      <c r="F55" s="459">
        <v>2808.41599</v>
      </c>
      <c r="G55" s="456">
        <f t="shared" si="1"/>
        <v>230.91492795552702</v>
      </c>
    </row>
    <row r="56" spans="1:9" ht="0.75" customHeight="1">
      <c r="A56" s="347">
        <v>1150000000</v>
      </c>
      <c r="B56" s="432" t="s">
        <v>227</v>
      </c>
      <c r="C56" s="454">
        <f>C57</f>
        <v>0</v>
      </c>
      <c r="D56" s="455">
        <f>D57</f>
        <v>0</v>
      </c>
      <c r="E56" s="456" t="e">
        <f t="shared" si="3"/>
        <v>#DIV/0!</v>
      </c>
      <c r="F56" s="454">
        <f>F57</f>
        <v>0</v>
      </c>
      <c r="G56" s="456" t="e">
        <f t="shared" si="1"/>
        <v>#DIV/0!</v>
      </c>
    </row>
    <row r="57" spans="1:9" ht="1.5" customHeight="1">
      <c r="A57" s="348">
        <v>1150205005</v>
      </c>
      <c r="B57" s="431" t="s">
        <v>228</v>
      </c>
      <c r="C57" s="457">
        <v>0</v>
      </c>
      <c r="D57" s="458">
        <v>0</v>
      </c>
      <c r="E57" s="456" t="e">
        <f t="shared" si="3"/>
        <v>#DIV/0!</v>
      </c>
      <c r="F57" s="459">
        <v>0</v>
      </c>
      <c r="G57" s="456" t="e">
        <f t="shared" si="1"/>
        <v>#DIV/0!</v>
      </c>
    </row>
    <row r="58" spans="1:9" ht="26.25">
      <c r="A58" s="347">
        <v>1160000</v>
      </c>
      <c r="B58" s="432" t="s">
        <v>128</v>
      </c>
      <c r="C58" s="454">
        <f>SUM(C59:C63)</f>
        <v>2196</v>
      </c>
      <c r="D58" s="455">
        <f>SUM(D59:D63)</f>
        <v>906.10879999999997</v>
      </c>
      <c r="E58" s="456">
        <f t="shared" si="3"/>
        <v>41.261785063752278</v>
      </c>
      <c r="F58" s="454">
        <f>SUM(F59:F63)</f>
        <v>861.01671999999996</v>
      </c>
      <c r="G58" s="456">
        <f t="shared" si="1"/>
        <v>105.23707367726843</v>
      </c>
      <c r="I58" s="147"/>
    </row>
    <row r="59" spans="1:9" ht="36.75" customHeight="1">
      <c r="A59" s="348">
        <v>1160100001</v>
      </c>
      <c r="B59" s="431" t="s">
        <v>436</v>
      </c>
      <c r="C59" s="457">
        <v>1227.9000000000001</v>
      </c>
      <c r="D59" s="464">
        <v>422.60908999999998</v>
      </c>
      <c r="E59" s="456">
        <f t="shared" si="3"/>
        <v>34.417223715286255</v>
      </c>
      <c r="F59" s="465">
        <v>703.53332</v>
      </c>
      <c r="G59" s="456">
        <f t="shared" si="1"/>
        <v>60.069520232531417</v>
      </c>
    </row>
    <row r="60" spans="1:9" ht="39.75" customHeight="1">
      <c r="A60" s="348">
        <v>1160700000</v>
      </c>
      <c r="B60" s="431" t="s">
        <v>437</v>
      </c>
      <c r="C60" s="457">
        <v>813.1</v>
      </c>
      <c r="D60" s="466">
        <v>76.755750000000006</v>
      </c>
      <c r="E60" s="456">
        <f t="shared" si="3"/>
        <v>9.4398905423687136</v>
      </c>
      <c r="F60" s="467">
        <v>41.754860000000001</v>
      </c>
      <c r="G60" s="456">
        <f t="shared" si="1"/>
        <v>183.82470926737631</v>
      </c>
    </row>
    <row r="61" spans="1:9" ht="39.75" customHeight="1">
      <c r="A61" s="348">
        <v>11610060000</v>
      </c>
      <c r="B61" s="431" t="s">
        <v>469</v>
      </c>
      <c r="C61" s="457">
        <v>0</v>
      </c>
      <c r="D61" s="466">
        <v>13.24455</v>
      </c>
      <c r="E61" s="456"/>
      <c r="F61" s="467"/>
      <c r="G61" s="456"/>
    </row>
    <row r="62" spans="1:9" ht="41.25" customHeight="1">
      <c r="A62" s="348">
        <v>1161012000</v>
      </c>
      <c r="B62" s="431" t="s">
        <v>394</v>
      </c>
      <c r="C62" s="468">
        <v>9</v>
      </c>
      <c r="D62" s="466">
        <v>4.0999999999999999E-4</v>
      </c>
      <c r="E62" s="456">
        <f t="shared" si="3"/>
        <v>4.5555555555555549E-3</v>
      </c>
      <c r="F62" s="467">
        <v>75.728539999999995</v>
      </c>
      <c r="G62" s="456">
        <f t="shared" si="1"/>
        <v>5.4140750633776917E-4</v>
      </c>
    </row>
    <row r="63" spans="1:9" ht="41.25" customHeight="1">
      <c r="A63" s="348">
        <v>1161100001</v>
      </c>
      <c r="B63" s="431" t="s">
        <v>395</v>
      </c>
      <c r="C63" s="468">
        <v>146</v>
      </c>
      <c r="D63" s="466">
        <v>393.49900000000002</v>
      </c>
      <c r="E63" s="456">
        <f t="shared" si="3"/>
        <v>269.51986301369868</v>
      </c>
      <c r="F63" s="467">
        <v>40</v>
      </c>
      <c r="G63" s="456"/>
    </row>
    <row r="64" spans="1:9" ht="25.5" customHeight="1">
      <c r="A64" s="347">
        <v>1170000</v>
      </c>
      <c r="B64" s="432" t="s">
        <v>129</v>
      </c>
      <c r="C64" s="454">
        <f>C65+C66</f>
        <v>9351.6678800000009</v>
      </c>
      <c r="D64" s="539">
        <f>D65+D66</f>
        <v>7565.9840100000001</v>
      </c>
      <c r="E64" s="456">
        <f t="shared" si="3"/>
        <v>80.905182980043975</v>
      </c>
      <c r="F64" s="454">
        <f>F65+F66</f>
        <v>0.86607999999999996</v>
      </c>
      <c r="G64" s="456"/>
    </row>
    <row r="65" spans="1:9" ht="26.25">
      <c r="A65" s="348">
        <v>1170100000</v>
      </c>
      <c r="B65" s="431" t="s">
        <v>15</v>
      </c>
      <c r="C65" s="457">
        <v>0</v>
      </c>
      <c r="D65" s="460">
        <v>24.968219999999999</v>
      </c>
      <c r="E65" s="456"/>
      <c r="F65" s="457"/>
      <c r="G65" s="456"/>
    </row>
    <row r="66" spans="1:9" ht="26.25">
      <c r="A66" s="348">
        <v>1171500000</v>
      </c>
      <c r="B66" s="433" t="s">
        <v>408</v>
      </c>
      <c r="C66" s="457">
        <v>9351.6678800000009</v>
      </c>
      <c r="D66" s="458">
        <v>7541.0157900000004</v>
      </c>
      <c r="E66" s="456">
        <f>SUM(D66/C66*100)</f>
        <v>80.638190820780082</v>
      </c>
      <c r="F66" s="459">
        <v>0.86607999999999996</v>
      </c>
      <c r="G66" s="456"/>
    </row>
    <row r="67" spans="1:9" s="6" customFormat="1" ht="26.25">
      <c r="A67" s="347">
        <v>100000</v>
      </c>
      <c r="B67" s="430" t="s">
        <v>16</v>
      </c>
      <c r="C67" s="469">
        <f>SUM(C5,C37)</f>
        <v>257757.88787999999</v>
      </c>
      <c r="D67" s="470">
        <f>SUM(D5,D37)</f>
        <v>109788.89349000002</v>
      </c>
      <c r="E67" s="456">
        <f>SUM(D67/C67*100)</f>
        <v>42.593805525405529</v>
      </c>
      <c r="F67" s="469">
        <f>SUM(F5+F37)</f>
        <v>110719.84899</v>
      </c>
      <c r="G67" s="456">
        <f t="shared" si="1"/>
        <v>99.159179218096611</v>
      </c>
      <c r="H67" s="93"/>
      <c r="I67" s="93"/>
    </row>
    <row r="68" spans="1:9" s="6" customFormat="1" ht="28.5" customHeight="1">
      <c r="A68" s="347">
        <v>200000</v>
      </c>
      <c r="B68" s="430" t="s">
        <v>17</v>
      </c>
      <c r="C68" s="454">
        <f>C69+C71+C72+C73+C76+C70+C75</f>
        <v>855087.94998000003</v>
      </c>
      <c r="D68" s="455">
        <f>SUM(D69+D70+D71+D72+D73+D74+D75+D76)</f>
        <v>420726.33509000001</v>
      </c>
      <c r="E68" s="456">
        <f>SUM(D68/C68*100)</f>
        <v>49.202697231301244</v>
      </c>
      <c r="F68" s="454">
        <f>SUM(F69+F71+F72+F73+F74+F75+F76)</f>
        <v>344801.75684999995</v>
      </c>
      <c r="G68" s="456">
        <f t="shared" si="1"/>
        <v>122.01977708397516</v>
      </c>
      <c r="H68" s="93"/>
      <c r="I68" s="93"/>
    </row>
    <row r="69" spans="1:9" ht="25.5" customHeight="1">
      <c r="A69" s="349">
        <v>2021000000</v>
      </c>
      <c r="B69" s="434" t="s">
        <v>18</v>
      </c>
      <c r="C69" s="461">
        <v>116188.5</v>
      </c>
      <c r="D69" s="471">
        <v>74900.600000000006</v>
      </c>
      <c r="E69" s="456">
        <f>SUM(D69/C69*100)</f>
        <v>64.464727576309187</v>
      </c>
      <c r="F69" s="472">
        <v>898.2</v>
      </c>
      <c r="G69" s="456">
        <f t="shared" si="1"/>
        <v>8338.9668225339574</v>
      </c>
    </row>
    <row r="70" spans="1:9" ht="18.75" customHeight="1">
      <c r="A70" s="349">
        <v>2021500200</v>
      </c>
      <c r="B70" s="434" t="s">
        <v>224</v>
      </c>
      <c r="C70" s="461"/>
      <c r="D70" s="471"/>
      <c r="E70" s="456"/>
      <c r="F70" s="472">
        <v>0</v>
      </c>
      <c r="G70" s="456"/>
    </row>
    <row r="71" spans="1:9" ht="26.25">
      <c r="A71" s="349">
        <v>2022000000</v>
      </c>
      <c r="B71" s="434" t="s">
        <v>19</v>
      </c>
      <c r="C71" s="461">
        <v>239694.56964</v>
      </c>
      <c r="D71" s="458">
        <v>75471.834640000001</v>
      </c>
      <c r="E71" s="456">
        <f>SUM(D71/C71*100)</f>
        <v>31.486668535441588</v>
      </c>
      <c r="F71" s="459">
        <v>88197.140729999999</v>
      </c>
      <c r="G71" s="456">
        <f t="shared" si="1"/>
        <v>85.57174758198083</v>
      </c>
    </row>
    <row r="72" spans="1:9" ht="26.25">
      <c r="A72" s="349">
        <v>2023000000</v>
      </c>
      <c r="B72" s="434" t="s">
        <v>20</v>
      </c>
      <c r="C72" s="461">
        <v>467448.54499999998</v>
      </c>
      <c r="D72" s="473">
        <v>260846.26592999999</v>
      </c>
      <c r="E72" s="456">
        <f>SUM(D72/C72*100)</f>
        <v>55.802134527983185</v>
      </c>
      <c r="F72" s="474">
        <v>249279.08241999999</v>
      </c>
      <c r="G72" s="456">
        <f>G81</f>
        <v>133.26318911441138</v>
      </c>
    </row>
    <row r="73" spans="1:9" ht="18" customHeight="1">
      <c r="A73" s="349">
        <v>2024000000</v>
      </c>
      <c r="B73" s="435" t="s">
        <v>21</v>
      </c>
      <c r="C73" s="461">
        <v>31756.335340000001</v>
      </c>
      <c r="D73" s="475">
        <v>17046.5661</v>
      </c>
      <c r="E73" s="456">
        <f>SUM(D73/C73*100)</f>
        <v>53.679260901771286</v>
      </c>
      <c r="F73" s="476">
        <v>12586.16</v>
      </c>
      <c r="G73" s="456"/>
    </row>
    <row r="74" spans="1:9" ht="18" customHeight="1">
      <c r="A74" s="349">
        <v>207000000</v>
      </c>
      <c r="B74" s="435" t="s">
        <v>282</v>
      </c>
      <c r="C74" s="461"/>
      <c r="D74" s="475"/>
      <c r="E74" s="456"/>
      <c r="F74" s="476">
        <v>2206.79927</v>
      </c>
      <c r="G74" s="456"/>
    </row>
    <row r="75" spans="1:9" ht="24" customHeight="1">
      <c r="A75" s="349">
        <v>2180500005</v>
      </c>
      <c r="B75" s="435" t="s">
        <v>304</v>
      </c>
      <c r="C75" s="461">
        <v>0</v>
      </c>
      <c r="D75" s="475">
        <v>0</v>
      </c>
      <c r="E75" s="456"/>
      <c r="F75" s="476">
        <v>1848.9377500000001</v>
      </c>
      <c r="G75" s="456">
        <f t="shared" ref="G75:G77" si="4">SUM(D75/F75*100)</f>
        <v>0</v>
      </c>
    </row>
    <row r="76" spans="1:9" ht="23.25" customHeight="1">
      <c r="A76" s="348">
        <v>2196001005</v>
      </c>
      <c r="B76" s="433" t="s">
        <v>23</v>
      </c>
      <c r="C76" s="459"/>
      <c r="D76" s="458">
        <v>-7538.9315800000004</v>
      </c>
      <c r="E76" s="456"/>
      <c r="F76" s="459">
        <v>-10214.563319999999</v>
      </c>
      <c r="G76" s="456">
        <f t="shared" si="4"/>
        <v>73.805715857072983</v>
      </c>
    </row>
    <row r="77" spans="1:9" s="6" customFormat="1" ht="22.5" customHeight="1">
      <c r="A77" s="347"/>
      <c r="B77" s="430" t="s">
        <v>25</v>
      </c>
      <c r="C77" s="477">
        <f>C67+C68</f>
        <v>1112845.8378600001</v>
      </c>
      <c r="D77" s="520">
        <f>D67+D68</f>
        <v>530515.22858</v>
      </c>
      <c r="E77" s="456">
        <f>SUM(D77/C77*100)</f>
        <v>47.671942557666348</v>
      </c>
      <c r="F77" s="477">
        <f>F67+F68</f>
        <v>455521.60583999997</v>
      </c>
      <c r="G77" s="456">
        <f t="shared" si="4"/>
        <v>116.46324165057085</v>
      </c>
      <c r="H77" s="205"/>
      <c r="I77" s="93"/>
    </row>
    <row r="78" spans="1:9" s="6" customFormat="1" ht="26.25">
      <c r="A78" s="347"/>
      <c r="B78" s="438" t="s">
        <v>300</v>
      </c>
      <c r="C78" s="478">
        <f>C77-C201</f>
        <v>-119557.28115000017</v>
      </c>
      <c r="D78" s="455">
        <f>D77-D201</f>
        <v>42307.68531000003</v>
      </c>
      <c r="E78" s="479"/>
      <c r="F78" s="454">
        <f>F77-F201</f>
        <v>-423.94255400000839</v>
      </c>
      <c r="G78" s="479"/>
      <c r="H78" s="93"/>
      <c r="I78" s="93"/>
    </row>
    <row r="79" spans="1:9" ht="26.25">
      <c r="A79" s="352"/>
      <c r="B79" s="439"/>
      <c r="C79" s="480"/>
      <c r="D79" s="481"/>
      <c r="E79" s="482"/>
      <c r="F79" s="483"/>
      <c r="G79" s="482"/>
    </row>
    <row r="80" spans="1:9" ht="60.75">
      <c r="A80" s="510" t="s">
        <v>446</v>
      </c>
      <c r="B80" s="511" t="s">
        <v>447</v>
      </c>
      <c r="C80" s="507" t="s">
        <v>450</v>
      </c>
      <c r="D80" s="513" t="s">
        <v>510</v>
      </c>
      <c r="E80" s="514" t="s">
        <v>310</v>
      </c>
      <c r="F80" s="512" t="s">
        <v>511</v>
      </c>
      <c r="G80" s="514" t="s">
        <v>452</v>
      </c>
    </row>
    <row r="81" spans="1:7" s="6" customFormat="1" ht="22.5" customHeight="1">
      <c r="A81" s="353" t="s">
        <v>27</v>
      </c>
      <c r="B81" s="440" t="s">
        <v>28</v>
      </c>
      <c r="C81" s="484">
        <f>SUM(C82+C83+C84+C85+C86+C87+C88)</f>
        <v>125910.67659</v>
      </c>
      <c r="D81" s="485">
        <f>SUM(D82:D88)</f>
        <v>43986.252379999998</v>
      </c>
      <c r="E81" s="486">
        <f t="shared" ref="E81:E156" si="5">SUM(D81/C81*100)</f>
        <v>34.934489728167698</v>
      </c>
      <c r="F81" s="484">
        <f>SUM(F82:F88)</f>
        <v>33007.053690000001</v>
      </c>
      <c r="G81" s="486">
        <f>SUM(D81/F81*100)</f>
        <v>133.26318911441138</v>
      </c>
    </row>
    <row r="82" spans="1:7" s="6" customFormat="1" ht="42">
      <c r="A82" s="354" t="s">
        <v>29</v>
      </c>
      <c r="B82" s="441" t="s">
        <v>30</v>
      </c>
      <c r="C82" s="487">
        <v>50</v>
      </c>
      <c r="D82" s="488">
        <v>2.3258999999999999</v>
      </c>
      <c r="E82" s="486">
        <f t="shared" si="5"/>
        <v>4.6517999999999997</v>
      </c>
      <c r="F82" s="487">
        <v>0</v>
      </c>
      <c r="G82" s="486" t="e">
        <f t="shared" ref="G82:G201" si="6">SUM(D82/F82*100)</f>
        <v>#DIV/0!</v>
      </c>
    </row>
    <row r="83" spans="1:7" ht="21.75" customHeight="1">
      <c r="A83" s="354" t="s">
        <v>31</v>
      </c>
      <c r="B83" s="442" t="s">
        <v>32</v>
      </c>
      <c r="C83" s="487">
        <v>74005.216</v>
      </c>
      <c r="D83" s="488">
        <v>26816.901610000001</v>
      </c>
      <c r="E83" s="486">
        <f t="shared" si="5"/>
        <v>36.236502046017947</v>
      </c>
      <c r="F83" s="487">
        <v>22608.65814</v>
      </c>
      <c r="G83" s="486">
        <f t="shared" si="6"/>
        <v>118.6134154620819</v>
      </c>
    </row>
    <row r="84" spans="1:7" ht="19.5" customHeight="1">
      <c r="A84" s="354" t="s">
        <v>33</v>
      </c>
      <c r="B84" s="442" t="s">
        <v>34</v>
      </c>
      <c r="C84" s="487">
        <v>3.9</v>
      </c>
      <c r="D84" s="488">
        <v>0</v>
      </c>
      <c r="E84" s="486">
        <f t="shared" si="5"/>
        <v>0</v>
      </c>
      <c r="F84" s="487">
        <v>91.7</v>
      </c>
      <c r="G84" s="486">
        <f t="shared" si="6"/>
        <v>0</v>
      </c>
    </row>
    <row r="85" spans="1:7" ht="38.25" customHeight="1">
      <c r="A85" s="354" t="s">
        <v>35</v>
      </c>
      <c r="B85" s="442" t="s">
        <v>36</v>
      </c>
      <c r="C85" s="489">
        <v>6787</v>
      </c>
      <c r="D85" s="490">
        <v>3290.3609799999999</v>
      </c>
      <c r="E85" s="486">
        <f t="shared" si="5"/>
        <v>48.480344482098126</v>
      </c>
      <c r="F85" s="489">
        <v>2692.12916</v>
      </c>
      <c r="G85" s="486">
        <f t="shared" si="6"/>
        <v>122.22151258151372</v>
      </c>
    </row>
    <row r="86" spans="1:7" ht="25.5" customHeight="1">
      <c r="A86" s="354" t="s">
        <v>37</v>
      </c>
      <c r="B86" s="442" t="s">
        <v>38</v>
      </c>
      <c r="C86" s="487">
        <v>370.565</v>
      </c>
      <c r="D86" s="488">
        <v>370.565</v>
      </c>
      <c r="E86" s="486">
        <f t="shared" si="5"/>
        <v>100</v>
      </c>
      <c r="F86" s="487">
        <v>0</v>
      </c>
      <c r="G86" s="486" t="e">
        <f t="shared" si="6"/>
        <v>#DIV/0!</v>
      </c>
    </row>
    <row r="87" spans="1:7" ht="24.75" customHeight="1">
      <c r="A87" s="354" t="s">
        <v>39</v>
      </c>
      <c r="B87" s="442" t="s">
        <v>40</v>
      </c>
      <c r="C87" s="489">
        <v>14101.73827</v>
      </c>
      <c r="D87" s="490">
        <v>0</v>
      </c>
      <c r="E87" s="486">
        <f t="shared" si="5"/>
        <v>0</v>
      </c>
      <c r="F87" s="489">
        <v>0</v>
      </c>
      <c r="G87" s="486" t="e">
        <f t="shared" si="6"/>
        <v>#DIV/0!</v>
      </c>
    </row>
    <row r="88" spans="1:7" ht="24" customHeight="1">
      <c r="A88" s="354" t="s">
        <v>41</v>
      </c>
      <c r="B88" s="442" t="s">
        <v>42</v>
      </c>
      <c r="C88" s="487">
        <v>30592.257320000001</v>
      </c>
      <c r="D88" s="488">
        <v>13506.098889999999</v>
      </c>
      <c r="E88" s="486">
        <f t="shared" si="5"/>
        <v>44.148748975023331</v>
      </c>
      <c r="F88" s="487">
        <v>7614.56639</v>
      </c>
      <c r="G88" s="486">
        <f t="shared" si="6"/>
        <v>177.37187120381782</v>
      </c>
    </row>
    <row r="89" spans="1:7" ht="49.5" customHeight="1">
      <c r="A89" s="548" t="s">
        <v>524</v>
      </c>
      <c r="B89" s="534" t="s">
        <v>525</v>
      </c>
      <c r="C89" s="541">
        <v>2137.5453200000002</v>
      </c>
      <c r="D89" s="542">
        <v>0</v>
      </c>
      <c r="E89" s="486">
        <f t="shared" si="5"/>
        <v>0</v>
      </c>
      <c r="F89" s="487"/>
      <c r="G89" s="486"/>
    </row>
    <row r="90" spans="1:7" s="6" customFormat="1" ht="26.25">
      <c r="A90" s="355" t="s">
        <v>43</v>
      </c>
      <c r="B90" s="443" t="s">
        <v>44</v>
      </c>
      <c r="C90" s="484">
        <f>C91</f>
        <v>1788.6</v>
      </c>
      <c r="D90" s="485">
        <f>D91</f>
        <v>838.61649</v>
      </c>
      <c r="E90" s="486">
        <f t="shared" si="5"/>
        <v>46.886754444817178</v>
      </c>
      <c r="F90" s="484">
        <f>SUM(F91)</f>
        <v>843.00282000000004</v>
      </c>
      <c r="G90" s="486">
        <f t="shared" si="6"/>
        <v>99.479677897162901</v>
      </c>
    </row>
    <row r="91" spans="1:7" ht="26.25">
      <c r="A91" s="356" t="s">
        <v>45</v>
      </c>
      <c r="B91" s="444" t="s">
        <v>46</v>
      </c>
      <c r="C91" s="487">
        <v>1788.6</v>
      </c>
      <c r="D91" s="488">
        <v>838.61649</v>
      </c>
      <c r="E91" s="486">
        <f t="shared" si="5"/>
        <v>46.886754444817178</v>
      </c>
      <c r="F91" s="487">
        <v>843.00282000000004</v>
      </c>
      <c r="G91" s="486">
        <f t="shared" si="6"/>
        <v>99.479677897162901</v>
      </c>
    </row>
    <row r="92" spans="1:7" s="6" customFormat="1" ht="21" customHeight="1">
      <c r="A92" s="353" t="s">
        <v>47</v>
      </c>
      <c r="B92" s="440" t="s">
        <v>48</v>
      </c>
      <c r="C92" s="484">
        <f>SUM(C93:C96)</f>
        <v>6970.5</v>
      </c>
      <c r="D92" s="485">
        <f>SUM(D93:D96)</f>
        <v>2239.7800700000003</v>
      </c>
      <c r="E92" s="486">
        <f t="shared" si="5"/>
        <v>32.132272720751743</v>
      </c>
      <c r="F92" s="484">
        <f>SUM(F93:F96)</f>
        <v>2852.0135799999998</v>
      </c>
      <c r="G92" s="486">
        <f t="shared" si="6"/>
        <v>78.533289101659904</v>
      </c>
    </row>
    <row r="93" spans="1:7" ht="26.25">
      <c r="A93" s="357" t="s">
        <v>51</v>
      </c>
      <c r="B93" s="442" t="s">
        <v>306</v>
      </c>
      <c r="C93" s="487">
        <v>1410.2</v>
      </c>
      <c r="D93" s="488">
        <v>641.26499999999999</v>
      </c>
      <c r="E93" s="486">
        <f t="shared" si="5"/>
        <v>45.47333711530279</v>
      </c>
      <c r="F93" s="487">
        <v>627.4</v>
      </c>
      <c r="G93" s="486">
        <f t="shared" si="6"/>
        <v>102.20991393050684</v>
      </c>
    </row>
    <row r="94" spans="1:7" ht="36.75" customHeight="1">
      <c r="A94" s="358" t="s">
        <v>53</v>
      </c>
      <c r="B94" s="445" t="s">
        <v>54</v>
      </c>
      <c r="C94" s="487">
        <v>3710.3</v>
      </c>
      <c r="D94" s="488">
        <v>1490.9807800000001</v>
      </c>
      <c r="E94" s="486">
        <f t="shared" si="5"/>
        <v>40.184911732204945</v>
      </c>
      <c r="F94" s="487">
        <v>1525.5446300000001</v>
      </c>
      <c r="G94" s="486">
        <f t="shared" si="6"/>
        <v>97.734327182548569</v>
      </c>
    </row>
    <row r="95" spans="1:7" ht="21" customHeight="1">
      <c r="A95" s="358" t="s">
        <v>211</v>
      </c>
      <c r="B95" s="445" t="s">
        <v>212</v>
      </c>
      <c r="C95" s="487">
        <v>682</v>
      </c>
      <c r="D95" s="488">
        <v>28.734290000000001</v>
      </c>
      <c r="E95" s="486">
        <f t="shared" si="5"/>
        <v>4.2132390029325517</v>
      </c>
      <c r="F95" s="487">
        <v>338.61394999999999</v>
      </c>
      <c r="G95" s="486">
        <f t="shared" si="6"/>
        <v>8.4858553523858067</v>
      </c>
    </row>
    <row r="96" spans="1:7" ht="34.5" customHeight="1">
      <c r="A96" s="358" t="s">
        <v>332</v>
      </c>
      <c r="B96" s="445" t="s">
        <v>333</v>
      </c>
      <c r="C96" s="491">
        <v>1168</v>
      </c>
      <c r="D96" s="488">
        <v>78.8</v>
      </c>
      <c r="E96" s="486">
        <f t="shared" si="5"/>
        <v>6.7465753424657535</v>
      </c>
      <c r="F96" s="487">
        <v>360.45499999999998</v>
      </c>
      <c r="G96" s="486">
        <f t="shared" si="6"/>
        <v>21.861258686937344</v>
      </c>
    </row>
    <row r="97" spans="1:8" s="6" customFormat="1" ht="27" customHeight="1">
      <c r="A97" s="353" t="s">
        <v>55</v>
      </c>
      <c r="B97" s="440" t="s">
        <v>56</v>
      </c>
      <c r="C97" s="492">
        <f>SUM(C98+C100+C104+C106+C116)</f>
        <v>153116.46402000001</v>
      </c>
      <c r="D97" s="493">
        <f>SUM(D98+D100+D104+D106+D116)</f>
        <v>22592.802960000001</v>
      </c>
      <c r="E97" s="486">
        <f t="shared" si="5"/>
        <v>14.755306102842694</v>
      </c>
      <c r="F97" s="492">
        <f>SUM(F98+F100+F104+F106+F116)</f>
        <v>44418.959399999992</v>
      </c>
      <c r="G97" s="486">
        <f t="shared" si="6"/>
        <v>50.862972174895219</v>
      </c>
    </row>
    <row r="98" spans="1:8" ht="27" customHeight="1">
      <c r="A98" s="353" t="s">
        <v>389</v>
      </c>
      <c r="B98" s="441" t="s">
        <v>390</v>
      </c>
      <c r="C98" s="494">
        <v>250</v>
      </c>
      <c r="D98" s="495">
        <v>155.1</v>
      </c>
      <c r="E98" s="486">
        <f t="shared" si="5"/>
        <v>62.039999999999992</v>
      </c>
      <c r="F98" s="494">
        <v>113.625</v>
      </c>
      <c r="G98" s="486">
        <f t="shared" si="6"/>
        <v>136.50165016501649</v>
      </c>
    </row>
    <row r="99" spans="1:8" ht="68.25" customHeight="1">
      <c r="A99" s="354"/>
      <c r="B99" s="538" t="s">
        <v>504</v>
      </c>
      <c r="C99" s="544">
        <v>250</v>
      </c>
      <c r="D99" s="547">
        <v>155.1</v>
      </c>
      <c r="E99" s="486">
        <f t="shared" si="5"/>
        <v>62.039999999999992</v>
      </c>
      <c r="F99" s="494"/>
      <c r="G99" s="486"/>
    </row>
    <row r="100" spans="1:8" s="6" customFormat="1" ht="20.25" customHeight="1">
      <c r="A100" s="353" t="s">
        <v>57</v>
      </c>
      <c r="B100" s="442" t="s">
        <v>303</v>
      </c>
      <c r="C100" s="494">
        <v>1323.8989799999999</v>
      </c>
      <c r="D100" s="488">
        <v>132.9897</v>
      </c>
      <c r="E100" s="486">
        <f t="shared" si="5"/>
        <v>10.045305722646603</v>
      </c>
      <c r="F100" s="487">
        <v>16.2</v>
      </c>
      <c r="G100" s="486">
        <f t="shared" si="6"/>
        <v>820.92407407407416</v>
      </c>
      <c r="H100" s="50"/>
    </row>
    <row r="101" spans="1:8" s="6" customFormat="1" ht="40.5" customHeight="1">
      <c r="A101" s="354" t="s">
        <v>528</v>
      </c>
      <c r="B101" s="442" t="s">
        <v>526</v>
      </c>
      <c r="C101" s="494">
        <v>719.35500000000002</v>
      </c>
      <c r="D101" s="488">
        <v>0</v>
      </c>
      <c r="E101" s="486">
        <f t="shared" si="5"/>
        <v>0</v>
      </c>
      <c r="F101" s="487"/>
      <c r="G101" s="486"/>
      <c r="H101" s="50"/>
    </row>
    <row r="102" spans="1:8" s="6" customFormat="1" ht="38.25" customHeight="1">
      <c r="A102" s="354" t="s">
        <v>528</v>
      </c>
      <c r="B102" s="442" t="s">
        <v>527</v>
      </c>
      <c r="C102" s="494">
        <v>213.04398</v>
      </c>
      <c r="D102" s="488">
        <v>0</v>
      </c>
      <c r="E102" s="486">
        <f t="shared" si="5"/>
        <v>0</v>
      </c>
      <c r="F102" s="487"/>
      <c r="G102" s="486"/>
      <c r="H102" s="50"/>
    </row>
    <row r="103" spans="1:8" s="6" customFormat="1" ht="105.75" customHeight="1">
      <c r="A103" s="354" t="s">
        <v>528</v>
      </c>
      <c r="B103" s="442" t="s">
        <v>529</v>
      </c>
      <c r="C103" s="494">
        <v>27</v>
      </c>
      <c r="D103" s="488">
        <v>7.2</v>
      </c>
      <c r="E103" s="486">
        <f t="shared" si="5"/>
        <v>26.666666666666668</v>
      </c>
      <c r="F103" s="487"/>
      <c r="G103" s="486"/>
      <c r="H103" s="50"/>
    </row>
    <row r="104" spans="1:8" s="6" customFormat="1" ht="20.25" customHeight="1">
      <c r="A104" s="354" t="s">
        <v>59</v>
      </c>
      <c r="B104" s="442" t="s">
        <v>385</v>
      </c>
      <c r="C104" s="494">
        <v>2275.6999999999998</v>
      </c>
      <c r="D104" s="488">
        <v>0</v>
      </c>
      <c r="E104" s="486">
        <f t="shared" si="5"/>
        <v>0</v>
      </c>
      <c r="F104" s="487">
        <v>0</v>
      </c>
      <c r="G104" s="486" t="e">
        <f t="shared" si="6"/>
        <v>#DIV/0!</v>
      </c>
      <c r="H104" s="50"/>
    </row>
    <row r="105" spans="1:8" s="6" customFormat="1" ht="77.25" customHeight="1">
      <c r="A105" s="354" t="s">
        <v>531</v>
      </c>
      <c r="B105" s="442" t="s">
        <v>530</v>
      </c>
      <c r="C105" s="494">
        <v>2275.6999999999998</v>
      </c>
      <c r="D105" s="488">
        <v>0</v>
      </c>
      <c r="E105" s="486">
        <f t="shared" si="5"/>
        <v>0</v>
      </c>
      <c r="F105" s="487"/>
      <c r="G105" s="486"/>
      <c r="H105" s="50"/>
    </row>
    <row r="106" spans="1:8" ht="26.25" customHeight="1">
      <c r="A106" s="530" t="s">
        <v>61</v>
      </c>
      <c r="B106" s="527" t="s">
        <v>455</v>
      </c>
      <c r="C106" s="492">
        <v>137374.21103999999</v>
      </c>
      <c r="D106" s="485">
        <v>21505.09636</v>
      </c>
      <c r="E106" s="486">
        <f t="shared" si="5"/>
        <v>15.65439116788685</v>
      </c>
      <c r="F106" s="484">
        <v>42256.337099999997</v>
      </c>
      <c r="G106" s="486">
        <f t="shared" si="6"/>
        <v>50.892003036391905</v>
      </c>
    </row>
    <row r="107" spans="1:8" ht="26.25" customHeight="1">
      <c r="A107" s="522" t="s">
        <v>461</v>
      </c>
      <c r="B107" s="526" t="s">
        <v>472</v>
      </c>
      <c r="C107" s="544">
        <v>40846.646580000001</v>
      </c>
      <c r="D107" s="542">
        <v>1142.78782</v>
      </c>
      <c r="E107" s="486">
        <f t="shared" si="5"/>
        <v>2.7977518736129254</v>
      </c>
      <c r="F107" s="487">
        <v>0</v>
      </c>
      <c r="G107" s="486" t="e">
        <f t="shared" si="6"/>
        <v>#DIV/0!</v>
      </c>
    </row>
    <row r="108" spans="1:8" ht="54" customHeight="1">
      <c r="A108" s="522" t="s">
        <v>462</v>
      </c>
      <c r="B108" s="533" t="s">
        <v>490</v>
      </c>
      <c r="C108" s="492">
        <f>SUM(C109:C115)</f>
        <v>96527.564459999994</v>
      </c>
      <c r="D108" s="492">
        <f>SUM(D109:D115)</f>
        <v>20362.308539999998</v>
      </c>
      <c r="E108" s="486">
        <f t="shared" si="5"/>
        <v>21.09481229937996</v>
      </c>
      <c r="F108" s="487"/>
      <c r="G108" s="486" t="e">
        <f t="shared" si="6"/>
        <v>#DIV/0!</v>
      </c>
    </row>
    <row r="109" spans="1:8" ht="78" customHeight="1">
      <c r="A109" s="522"/>
      <c r="B109" s="532" t="s">
        <v>483</v>
      </c>
      <c r="C109" s="544">
        <v>11025.33433</v>
      </c>
      <c r="D109" s="542">
        <v>85</v>
      </c>
      <c r="E109" s="486">
        <f t="shared" si="5"/>
        <v>0.77095167779823692</v>
      </c>
      <c r="F109" s="487"/>
      <c r="G109" s="486"/>
    </row>
    <row r="110" spans="1:8" ht="61.5" customHeight="1">
      <c r="A110" s="522"/>
      <c r="B110" s="532" t="s">
        <v>484</v>
      </c>
      <c r="C110" s="544">
        <v>17585.445</v>
      </c>
      <c r="D110" s="542">
        <v>0</v>
      </c>
      <c r="E110" s="486">
        <f t="shared" si="5"/>
        <v>0</v>
      </c>
      <c r="F110" s="487"/>
      <c r="G110" s="486"/>
    </row>
    <row r="111" spans="1:8" ht="64.5" customHeight="1">
      <c r="A111" s="522"/>
      <c r="B111" s="532" t="s">
        <v>485</v>
      </c>
      <c r="C111" s="544">
        <v>23284.786110000001</v>
      </c>
      <c r="D111" s="542">
        <v>13163.31812</v>
      </c>
      <c r="E111" s="486">
        <f t="shared" si="5"/>
        <v>56.531840394904101</v>
      </c>
      <c r="F111" s="487"/>
      <c r="G111" s="486"/>
    </row>
    <row r="112" spans="1:8" ht="62.25" customHeight="1">
      <c r="A112" s="522"/>
      <c r="B112" s="532" t="s">
        <v>486</v>
      </c>
      <c r="C112" s="544">
        <v>14992.563749999999</v>
      </c>
      <c r="D112" s="542">
        <v>0</v>
      </c>
      <c r="E112" s="486">
        <f t="shared" si="5"/>
        <v>0</v>
      </c>
      <c r="F112" s="487"/>
      <c r="G112" s="486"/>
    </row>
    <row r="113" spans="1:7" ht="47.25" customHeight="1">
      <c r="A113" s="522"/>
      <c r="B113" s="532" t="s">
        <v>487</v>
      </c>
      <c r="C113" s="544">
        <v>6413.3062300000001</v>
      </c>
      <c r="D113" s="542">
        <v>5955.8243400000001</v>
      </c>
      <c r="E113" s="486">
        <f t="shared" si="5"/>
        <v>92.866676350803218</v>
      </c>
      <c r="F113" s="487"/>
      <c r="G113" s="486"/>
    </row>
    <row r="114" spans="1:7" ht="59.25" customHeight="1">
      <c r="A114" s="522"/>
      <c r="B114" s="532" t="s">
        <v>488</v>
      </c>
      <c r="C114" s="544">
        <v>1720.7527</v>
      </c>
      <c r="D114" s="542">
        <v>1158.16608</v>
      </c>
      <c r="E114" s="486">
        <f t="shared" si="5"/>
        <v>67.305783102940936</v>
      </c>
      <c r="F114" s="487"/>
      <c r="G114" s="486"/>
    </row>
    <row r="115" spans="1:7" ht="65.25" customHeight="1">
      <c r="A115" s="522"/>
      <c r="B115" s="532" t="s">
        <v>489</v>
      </c>
      <c r="C115" s="544">
        <v>21505.376339999999</v>
      </c>
      <c r="D115" s="542">
        <v>0</v>
      </c>
      <c r="E115" s="486">
        <f t="shared" si="5"/>
        <v>0</v>
      </c>
      <c r="F115" s="487"/>
      <c r="G115" s="486"/>
    </row>
    <row r="116" spans="1:7" ht="45" customHeight="1">
      <c r="A116" s="353" t="s">
        <v>63</v>
      </c>
      <c r="B116" s="442" t="s">
        <v>491</v>
      </c>
      <c r="C116" s="492">
        <v>11892.654</v>
      </c>
      <c r="D116" s="485">
        <v>799.61689999999999</v>
      </c>
      <c r="E116" s="486">
        <f t="shared" si="5"/>
        <v>6.7236203121691762</v>
      </c>
      <c r="F116" s="484">
        <v>2032.7973</v>
      </c>
      <c r="G116" s="486">
        <f t="shared" si="6"/>
        <v>39.335791128805617</v>
      </c>
    </row>
    <row r="117" spans="1:7" ht="62.25" customHeight="1">
      <c r="A117" s="354" t="s">
        <v>516</v>
      </c>
      <c r="B117" s="534" t="s">
        <v>517</v>
      </c>
      <c r="C117" s="544">
        <v>1082</v>
      </c>
      <c r="D117" s="542">
        <v>0</v>
      </c>
      <c r="E117" s="486">
        <f t="shared" si="5"/>
        <v>0</v>
      </c>
      <c r="F117" s="487"/>
      <c r="G117" s="486"/>
    </row>
    <row r="118" spans="1:7" ht="62.25" customHeight="1">
      <c r="A118" s="354" t="s">
        <v>524</v>
      </c>
      <c r="B118" s="534" t="s">
        <v>520</v>
      </c>
      <c r="C118" s="544">
        <v>518</v>
      </c>
      <c r="D118" s="542">
        <v>286.5</v>
      </c>
      <c r="E118" s="486">
        <f t="shared" si="5"/>
        <v>55.308880308880305</v>
      </c>
      <c r="F118" s="487"/>
      <c r="G118" s="486"/>
    </row>
    <row r="119" spans="1:7" ht="62.25" customHeight="1">
      <c r="A119" s="354" t="s">
        <v>524</v>
      </c>
      <c r="B119" s="534" t="s">
        <v>521</v>
      </c>
      <c r="C119" s="544">
        <v>1162.184</v>
      </c>
      <c r="D119" s="542">
        <v>0</v>
      </c>
      <c r="E119" s="486">
        <f t="shared" si="5"/>
        <v>0</v>
      </c>
      <c r="F119" s="487"/>
      <c r="G119" s="486"/>
    </row>
    <row r="120" spans="1:7" ht="102.75">
      <c r="A120" s="354" t="s">
        <v>518</v>
      </c>
      <c r="B120" s="534" t="s">
        <v>492</v>
      </c>
      <c r="C120" s="544">
        <v>4669.3999999999996</v>
      </c>
      <c r="D120" s="542">
        <v>0</v>
      </c>
      <c r="E120" s="486">
        <f t="shared" si="5"/>
        <v>0</v>
      </c>
      <c r="F120" s="487"/>
      <c r="G120" s="486"/>
    </row>
    <row r="121" spans="1:7" ht="38.25" customHeight="1">
      <c r="A121" s="354" t="s">
        <v>522</v>
      </c>
      <c r="B121" s="534" t="s">
        <v>523</v>
      </c>
      <c r="C121" s="544">
        <v>280</v>
      </c>
      <c r="D121" s="542">
        <v>251.50399999999999</v>
      </c>
      <c r="E121" s="486">
        <f t="shared" si="5"/>
        <v>89.822857142857131</v>
      </c>
      <c r="F121" s="487"/>
      <c r="G121" s="486"/>
    </row>
    <row r="122" spans="1:7" ht="42">
      <c r="A122" s="354" t="s">
        <v>519</v>
      </c>
      <c r="B122" s="534" t="s">
        <v>493</v>
      </c>
      <c r="C122" s="544">
        <v>1744.1</v>
      </c>
      <c r="D122" s="542">
        <v>261.61290000000002</v>
      </c>
      <c r="E122" s="486">
        <f t="shared" si="5"/>
        <v>14.999879594059976</v>
      </c>
      <c r="F122" s="487"/>
      <c r="G122" s="486"/>
    </row>
    <row r="123" spans="1:7" ht="42">
      <c r="A123" s="354" t="s">
        <v>519</v>
      </c>
      <c r="B123" s="534" t="s">
        <v>494</v>
      </c>
      <c r="C123" s="544">
        <v>2436.96</v>
      </c>
      <c r="D123" s="542">
        <v>0</v>
      </c>
      <c r="E123" s="486">
        <f t="shared" si="5"/>
        <v>0</v>
      </c>
      <c r="F123" s="487"/>
      <c r="G123" s="486"/>
    </row>
    <row r="124" spans="1:7" s="6" customFormat="1" ht="26.25">
      <c r="A124" s="353" t="s">
        <v>65</v>
      </c>
      <c r="B124" s="529" t="s">
        <v>66</v>
      </c>
      <c r="C124" s="484">
        <f>SUM(C125+C130+C138+C147)</f>
        <v>211393.85427000001</v>
      </c>
      <c r="D124" s="485">
        <f>SUM(D125+D130+D138+D147)</f>
        <v>10304.312330000001</v>
      </c>
      <c r="E124" s="486">
        <f t="shared" si="5"/>
        <v>4.8744616372995191</v>
      </c>
      <c r="F124" s="484">
        <f>SUM(F125+F130+F138+F147)</f>
        <v>20228.998610000002</v>
      </c>
      <c r="G124" s="486">
        <f t="shared" si="6"/>
        <v>50.938321410068056</v>
      </c>
    </row>
    <row r="125" spans="1:7" ht="26.25">
      <c r="A125" s="530" t="s">
        <v>67</v>
      </c>
      <c r="B125" s="528" t="s">
        <v>474</v>
      </c>
      <c r="C125" s="487">
        <v>7963.2301399999997</v>
      </c>
      <c r="D125" s="488">
        <v>365.39839000000001</v>
      </c>
      <c r="E125" s="486">
        <f t="shared" si="5"/>
        <v>4.5885700096066797</v>
      </c>
      <c r="F125" s="487">
        <v>4407.2872600000001</v>
      </c>
      <c r="G125" s="486">
        <f t="shared" si="6"/>
        <v>8.2907777152696873</v>
      </c>
    </row>
    <row r="126" spans="1:7" ht="57.75">
      <c r="A126" s="522" t="s">
        <v>460</v>
      </c>
      <c r="B126" s="521" t="s">
        <v>458</v>
      </c>
      <c r="C126" s="541">
        <v>604.5</v>
      </c>
      <c r="D126" s="542">
        <v>365.39839000000001</v>
      </c>
      <c r="E126" s="486">
        <f t="shared" si="5"/>
        <v>60.446383788254757</v>
      </c>
      <c r="F126" s="487"/>
      <c r="G126" s="486" t="e">
        <f t="shared" si="6"/>
        <v>#DIV/0!</v>
      </c>
    </row>
    <row r="127" spans="1:7" ht="39">
      <c r="A127" s="522" t="s">
        <v>459</v>
      </c>
      <c r="B127" s="521" t="s">
        <v>514</v>
      </c>
      <c r="C127" s="545">
        <v>7358.7</v>
      </c>
      <c r="D127" s="546">
        <v>0</v>
      </c>
      <c r="E127" s="486">
        <f t="shared" si="5"/>
        <v>0</v>
      </c>
      <c r="F127" s="487">
        <v>0</v>
      </c>
      <c r="G127" s="486" t="e">
        <f t="shared" si="6"/>
        <v>#DIV/0!</v>
      </c>
    </row>
    <row r="128" spans="1:7" ht="62.25" customHeight="1">
      <c r="A128" s="522"/>
      <c r="B128" s="521" t="s">
        <v>508</v>
      </c>
      <c r="C128" s="541">
        <v>6879.7</v>
      </c>
      <c r="D128" s="542">
        <v>0</v>
      </c>
      <c r="E128" s="486">
        <f t="shared" si="5"/>
        <v>0</v>
      </c>
      <c r="F128" s="487"/>
      <c r="G128" s="486"/>
    </row>
    <row r="129" spans="1:7" ht="62.25" customHeight="1">
      <c r="A129" s="522"/>
      <c r="B129" s="521" t="s">
        <v>513</v>
      </c>
      <c r="C129" s="541">
        <v>478.94260000000003</v>
      </c>
      <c r="D129" s="542">
        <v>0</v>
      </c>
      <c r="E129" s="486">
        <f t="shared" si="5"/>
        <v>0</v>
      </c>
      <c r="F129" s="487"/>
      <c r="G129" s="486"/>
    </row>
    <row r="130" spans="1:7" ht="23.25" customHeight="1">
      <c r="A130" s="530" t="s">
        <v>69</v>
      </c>
      <c r="B130" s="528" t="s">
        <v>457</v>
      </c>
      <c r="C130" s="487">
        <v>151183.02783000001</v>
      </c>
      <c r="D130" s="488">
        <v>2615.1749100000002</v>
      </c>
      <c r="E130" s="486">
        <f t="shared" si="5"/>
        <v>1.7298072062299694</v>
      </c>
      <c r="F130" s="487">
        <v>5422.0600100000001</v>
      </c>
      <c r="G130" s="486">
        <f t="shared" si="6"/>
        <v>48.232127737000098</v>
      </c>
    </row>
    <row r="131" spans="1:7" ht="47.25" customHeight="1">
      <c r="A131" s="522" t="s">
        <v>460</v>
      </c>
      <c r="B131" s="521" t="s">
        <v>476</v>
      </c>
      <c r="C131" s="541">
        <v>1334.94868</v>
      </c>
      <c r="D131" s="542">
        <v>273.86434000000003</v>
      </c>
      <c r="E131" s="486">
        <f t="shared" si="5"/>
        <v>20.514971406990721</v>
      </c>
      <c r="F131" s="487">
        <v>0</v>
      </c>
      <c r="G131" s="486" t="e">
        <f t="shared" si="6"/>
        <v>#DIV/0!</v>
      </c>
    </row>
    <row r="132" spans="1:7" ht="24" customHeight="1">
      <c r="A132" s="522" t="s">
        <v>460</v>
      </c>
      <c r="B132" s="521" t="s">
        <v>477</v>
      </c>
      <c r="C132" s="541">
        <v>8500</v>
      </c>
      <c r="D132" s="542">
        <v>0</v>
      </c>
      <c r="E132" s="486">
        <f t="shared" si="5"/>
        <v>0</v>
      </c>
      <c r="F132" s="487"/>
      <c r="G132" s="486"/>
    </row>
    <row r="133" spans="1:7" ht="39" customHeight="1">
      <c r="A133" s="522" t="s">
        <v>463</v>
      </c>
      <c r="B133" s="521" t="s">
        <v>456</v>
      </c>
      <c r="C133" s="541">
        <v>46659.040569999997</v>
      </c>
      <c r="D133" s="542">
        <v>90.363</v>
      </c>
      <c r="E133" s="486">
        <f t="shared" si="5"/>
        <v>0.19366664829816496</v>
      </c>
      <c r="F133" s="487">
        <v>0</v>
      </c>
      <c r="G133" s="486" t="e">
        <f t="shared" si="6"/>
        <v>#DIV/0!</v>
      </c>
    </row>
    <row r="134" spans="1:7" ht="26.25" customHeight="1">
      <c r="A134" s="522" t="s">
        <v>464</v>
      </c>
      <c r="B134" s="521" t="s">
        <v>475</v>
      </c>
      <c r="C134" s="541">
        <v>9658.4110899999996</v>
      </c>
      <c r="D134" s="542">
        <v>2250.9475699999998</v>
      </c>
      <c r="E134" s="486">
        <f t="shared" si="5"/>
        <v>23.305568059021187</v>
      </c>
      <c r="F134" s="487"/>
      <c r="G134" s="486" t="e">
        <f t="shared" si="6"/>
        <v>#DIV/0!</v>
      </c>
    </row>
    <row r="135" spans="1:7" ht="37.5" customHeight="1">
      <c r="A135" s="522" t="s">
        <v>464</v>
      </c>
      <c r="B135" s="521" t="s">
        <v>512</v>
      </c>
      <c r="C135" s="541">
        <v>6488.94</v>
      </c>
      <c r="D135" s="542">
        <v>0</v>
      </c>
      <c r="E135" s="486">
        <f t="shared" si="5"/>
        <v>0</v>
      </c>
      <c r="F135" s="487"/>
      <c r="G135" s="486"/>
    </row>
    <row r="136" spans="1:7" ht="37.5" customHeight="1">
      <c r="A136" s="522"/>
      <c r="B136" s="521" t="s">
        <v>532</v>
      </c>
      <c r="C136" s="541">
        <v>6765.2047599999996</v>
      </c>
      <c r="D136" s="542">
        <v>0</v>
      </c>
      <c r="E136" s="486">
        <f t="shared" si="5"/>
        <v>0</v>
      </c>
      <c r="F136" s="487"/>
      <c r="G136" s="486"/>
    </row>
    <row r="137" spans="1:7" ht="23.25" customHeight="1">
      <c r="A137" s="522" t="s">
        <v>461</v>
      </c>
      <c r="B137" s="526" t="s">
        <v>472</v>
      </c>
      <c r="C137" s="541">
        <v>71776.482489999995</v>
      </c>
      <c r="D137" s="542">
        <v>0</v>
      </c>
      <c r="E137" s="486">
        <f t="shared" si="5"/>
        <v>0</v>
      </c>
      <c r="F137" s="487">
        <v>0</v>
      </c>
      <c r="G137" s="486" t="e">
        <f t="shared" si="6"/>
        <v>#DIV/0!</v>
      </c>
    </row>
    <row r="138" spans="1:7" ht="27.75" customHeight="1">
      <c r="A138" s="530" t="s">
        <v>71</v>
      </c>
      <c r="B138" s="527" t="s">
        <v>473</v>
      </c>
      <c r="C138" s="487">
        <v>52243.8963</v>
      </c>
      <c r="D138" s="488">
        <v>7323.7390299999997</v>
      </c>
      <c r="E138" s="486">
        <f t="shared" si="5"/>
        <v>14.018363002531265</v>
      </c>
      <c r="F138" s="487">
        <v>10399.65134</v>
      </c>
      <c r="G138" s="486">
        <f t="shared" si="6"/>
        <v>70.422928524832642</v>
      </c>
    </row>
    <row r="139" spans="1:7" ht="57" customHeight="1">
      <c r="A139" s="354" t="s">
        <v>470</v>
      </c>
      <c r="B139" s="531" t="s">
        <v>481</v>
      </c>
      <c r="C139" s="487">
        <f>SUM(C140:C144)</f>
        <v>36386.318070000001</v>
      </c>
      <c r="D139" s="488">
        <f>SUM(D140:D144)</f>
        <v>5251.7072000000007</v>
      </c>
      <c r="E139" s="486">
        <f t="shared" si="5"/>
        <v>14.433192140784254</v>
      </c>
      <c r="F139" s="487">
        <v>6317.2378600000002</v>
      </c>
      <c r="G139" s="486">
        <f t="shared" si="6"/>
        <v>83.13296596370364</v>
      </c>
    </row>
    <row r="140" spans="1:7" ht="27" customHeight="1">
      <c r="A140" s="354" t="s">
        <v>470</v>
      </c>
      <c r="B140" s="526" t="s">
        <v>478</v>
      </c>
      <c r="C140" s="541">
        <v>7401.4</v>
      </c>
      <c r="D140" s="542">
        <v>2810.9188300000001</v>
      </c>
      <c r="E140" s="486">
        <f t="shared" si="5"/>
        <v>37.978204528872915</v>
      </c>
      <c r="F140" s="487"/>
      <c r="G140" s="486" t="e">
        <f t="shared" si="6"/>
        <v>#DIV/0!</v>
      </c>
    </row>
    <row r="141" spans="1:7" ht="44.25" customHeight="1">
      <c r="A141" s="354" t="s">
        <v>470</v>
      </c>
      <c r="B141" s="526" t="s">
        <v>479</v>
      </c>
      <c r="C141" s="541">
        <v>14523.402330000001</v>
      </c>
      <c r="D141" s="542">
        <v>0</v>
      </c>
      <c r="E141" s="486">
        <f t="shared" si="5"/>
        <v>0</v>
      </c>
      <c r="F141" s="487"/>
      <c r="G141" s="486" t="e">
        <f t="shared" si="6"/>
        <v>#DIV/0!</v>
      </c>
    </row>
    <row r="142" spans="1:7" ht="28.5" customHeight="1">
      <c r="A142" s="354" t="s">
        <v>470</v>
      </c>
      <c r="B142" s="526" t="s">
        <v>480</v>
      </c>
      <c r="C142" s="541">
        <v>7848.8139199999996</v>
      </c>
      <c r="D142" s="542">
        <v>2440.7883700000002</v>
      </c>
      <c r="E142" s="486">
        <f t="shared" si="5"/>
        <v>31.097544098739448</v>
      </c>
      <c r="F142" s="487"/>
      <c r="G142" s="486" t="e">
        <f t="shared" si="6"/>
        <v>#DIV/0!</v>
      </c>
    </row>
    <row r="143" spans="1:7" ht="28.5" customHeight="1">
      <c r="A143" s="354" t="s">
        <v>470</v>
      </c>
      <c r="B143" s="526" t="s">
        <v>495</v>
      </c>
      <c r="C143" s="541">
        <v>5532.7018200000002</v>
      </c>
      <c r="D143" s="542">
        <v>0</v>
      </c>
      <c r="E143" s="486">
        <f t="shared" si="5"/>
        <v>0</v>
      </c>
      <c r="F143" s="487"/>
      <c r="G143" s="486" t="e">
        <f t="shared" si="6"/>
        <v>#DIV/0!</v>
      </c>
    </row>
    <row r="144" spans="1:7" ht="38.25" customHeight="1">
      <c r="A144" s="354"/>
      <c r="B144" s="526" t="s">
        <v>515</v>
      </c>
      <c r="C144" s="541">
        <v>1080</v>
      </c>
      <c r="D144" s="542">
        <v>0</v>
      </c>
      <c r="E144" s="486">
        <f t="shared" si="5"/>
        <v>0</v>
      </c>
      <c r="F144" s="487"/>
      <c r="G144" s="486"/>
    </row>
    <row r="145" spans="1:7" ht="27.75" customHeight="1">
      <c r="A145" s="522" t="s">
        <v>461</v>
      </c>
      <c r="B145" s="526" t="s">
        <v>472</v>
      </c>
      <c r="C145" s="541">
        <v>13783.490229999999</v>
      </c>
      <c r="D145" s="542">
        <v>2072.0318299999999</v>
      </c>
      <c r="E145" s="486">
        <f t="shared" si="5"/>
        <v>15.032707938444991</v>
      </c>
      <c r="F145" s="487">
        <v>713.85311000000002</v>
      </c>
      <c r="G145" s="486">
        <f t="shared" si="6"/>
        <v>290.26025116007406</v>
      </c>
    </row>
    <row r="146" spans="1:7" ht="50.25" customHeight="1">
      <c r="A146" s="522" t="s">
        <v>471</v>
      </c>
      <c r="B146" s="526" t="s">
        <v>482</v>
      </c>
      <c r="C146" s="541">
        <v>2074.0880000000002</v>
      </c>
      <c r="D146" s="542">
        <v>0</v>
      </c>
      <c r="E146" s="486">
        <f t="shared" si="5"/>
        <v>0</v>
      </c>
      <c r="F146" s="487">
        <v>266.53287</v>
      </c>
      <c r="G146" s="486">
        <f t="shared" si="6"/>
        <v>0</v>
      </c>
    </row>
    <row r="147" spans="1:7" ht="19.5" customHeight="1">
      <c r="A147" s="354" t="s">
        <v>248</v>
      </c>
      <c r="B147" s="442" t="s">
        <v>258</v>
      </c>
      <c r="C147" s="487">
        <v>3.7</v>
      </c>
      <c r="D147" s="488">
        <v>0</v>
      </c>
      <c r="E147" s="486">
        <f t="shared" si="5"/>
        <v>0</v>
      </c>
      <c r="F147" s="487">
        <v>0</v>
      </c>
      <c r="G147" s="486" t="e">
        <f t="shared" si="6"/>
        <v>#DIV/0!</v>
      </c>
    </row>
    <row r="148" spans="1:7" s="6" customFormat="1" ht="26.25">
      <c r="A148" s="530" t="s">
        <v>73</v>
      </c>
      <c r="B148" s="551" t="s">
        <v>74</v>
      </c>
      <c r="C148" s="492">
        <f>SUM(C150)</f>
        <v>950</v>
      </c>
      <c r="D148" s="493">
        <f>SUM(D150)</f>
        <v>380.22674999999998</v>
      </c>
      <c r="E148" s="486">
        <f t="shared" si="5"/>
        <v>40.023868421052626</v>
      </c>
      <c r="F148" s="492">
        <f>SUM(F149)</f>
        <v>50</v>
      </c>
      <c r="G148" s="486">
        <f t="shared" si="6"/>
        <v>760.45349999999996</v>
      </c>
    </row>
    <row r="149" spans="1:7" s="6" customFormat="1" ht="42">
      <c r="A149" s="354" t="s">
        <v>500</v>
      </c>
      <c r="B149" s="536" t="s">
        <v>501</v>
      </c>
      <c r="C149" s="492"/>
      <c r="D149" s="493"/>
      <c r="E149" s="486"/>
      <c r="F149" s="494">
        <v>50</v>
      </c>
      <c r="G149" s="486"/>
    </row>
    <row r="150" spans="1:7" ht="28.5" customHeight="1">
      <c r="A150" s="354" t="s">
        <v>438</v>
      </c>
      <c r="B150" s="442" t="s">
        <v>439</v>
      </c>
      <c r="C150" s="496">
        <v>950</v>
      </c>
      <c r="D150" s="490">
        <v>380.22674999999998</v>
      </c>
      <c r="E150" s="486">
        <f t="shared" si="5"/>
        <v>40.023868421052626</v>
      </c>
      <c r="F150" s="489">
        <v>0</v>
      </c>
      <c r="G150" s="486" t="e">
        <f t="shared" si="6"/>
        <v>#DIV/0!</v>
      </c>
    </row>
    <row r="151" spans="1:7" s="6" customFormat="1" ht="26.25">
      <c r="A151" s="530" t="s">
        <v>75</v>
      </c>
      <c r="B151" s="551" t="s">
        <v>76</v>
      </c>
      <c r="C151" s="492">
        <f>SUM(C152+C156+C161+C166+C167+C168)</f>
        <v>595473.41246000014</v>
      </c>
      <c r="D151" s="493">
        <f>D152+D156+D167+D168+D161+D166</f>
        <v>341431.05770999996</v>
      </c>
      <c r="E151" s="486">
        <f t="shared" si="5"/>
        <v>57.337750194335499</v>
      </c>
      <c r="F151" s="492">
        <f>SUM(F152:F168)</f>
        <v>279977.16924999998</v>
      </c>
      <c r="G151" s="486">
        <f t="shared" si="6"/>
        <v>121.94960704282498</v>
      </c>
    </row>
    <row r="152" spans="1:7" ht="26.25">
      <c r="A152" s="549" t="s">
        <v>77</v>
      </c>
      <c r="B152" s="550" t="s">
        <v>243</v>
      </c>
      <c r="C152" s="494">
        <v>128521.59256</v>
      </c>
      <c r="D152" s="488">
        <v>67464.685140000001</v>
      </c>
      <c r="E152" s="486">
        <f t="shared" si="5"/>
        <v>52.492879831460435</v>
      </c>
      <c r="F152" s="487">
        <v>52906.044000000002</v>
      </c>
      <c r="G152" s="486">
        <f t="shared" si="6"/>
        <v>127.51791674312297</v>
      </c>
    </row>
    <row r="153" spans="1:7" ht="62.25">
      <c r="A153" s="354" t="s">
        <v>534</v>
      </c>
      <c r="B153" s="537" t="s">
        <v>545</v>
      </c>
      <c r="C153" s="544">
        <v>6356.39</v>
      </c>
      <c r="D153" s="542">
        <v>54</v>
      </c>
      <c r="E153" s="486"/>
      <c r="F153" s="487"/>
      <c r="G153" s="486"/>
    </row>
    <row r="154" spans="1:7" ht="102.75">
      <c r="A154" s="354" t="s">
        <v>534</v>
      </c>
      <c r="B154" s="537" t="s">
        <v>546</v>
      </c>
      <c r="C154" s="544">
        <v>1463.3</v>
      </c>
      <c r="D154" s="542">
        <v>425.51949999999999</v>
      </c>
      <c r="E154" s="486"/>
      <c r="F154" s="487"/>
      <c r="G154" s="486"/>
    </row>
    <row r="155" spans="1:7" ht="48" customHeight="1">
      <c r="A155" s="354" t="s">
        <v>533</v>
      </c>
      <c r="B155" s="537" t="s">
        <v>547</v>
      </c>
      <c r="C155" s="544">
        <v>60</v>
      </c>
      <c r="D155" s="542">
        <v>0</v>
      </c>
      <c r="E155" s="486"/>
      <c r="F155" s="487"/>
      <c r="G155" s="486"/>
    </row>
    <row r="156" spans="1:7" ht="26.25">
      <c r="A156" s="549" t="s">
        <v>78</v>
      </c>
      <c r="B156" s="550" t="s">
        <v>244</v>
      </c>
      <c r="C156" s="494">
        <v>432338.14390000002</v>
      </c>
      <c r="D156" s="488">
        <v>253305.97226000001</v>
      </c>
      <c r="E156" s="486">
        <f t="shared" si="5"/>
        <v>58.589781131731414</v>
      </c>
      <c r="F156" s="487">
        <v>210737.50258</v>
      </c>
      <c r="G156" s="486">
        <f t="shared" si="6"/>
        <v>120.19975996623582</v>
      </c>
    </row>
    <row r="157" spans="1:7" ht="62.25">
      <c r="A157" s="354" t="s">
        <v>534</v>
      </c>
      <c r="B157" s="537" t="s">
        <v>548</v>
      </c>
      <c r="C157" s="544">
        <v>11026.5</v>
      </c>
      <c r="D157" s="542">
        <v>3649.4</v>
      </c>
      <c r="E157" s="486"/>
      <c r="F157" s="487"/>
      <c r="G157" s="486"/>
    </row>
    <row r="158" spans="1:7" ht="62.25">
      <c r="A158" s="354" t="s">
        <v>534</v>
      </c>
      <c r="B158" s="537" t="s">
        <v>549</v>
      </c>
      <c r="C158" s="544">
        <v>2566.34</v>
      </c>
      <c r="D158" s="542">
        <v>611.80660999999998</v>
      </c>
      <c r="E158" s="486"/>
      <c r="F158" s="487"/>
      <c r="G158" s="486"/>
    </row>
    <row r="159" spans="1:7" ht="42">
      <c r="A159" s="354" t="s">
        <v>559</v>
      </c>
      <c r="B159" s="537" t="s">
        <v>547</v>
      </c>
      <c r="C159" s="544">
        <v>200</v>
      </c>
      <c r="D159" s="542">
        <v>11.4</v>
      </c>
      <c r="E159" s="486"/>
      <c r="F159" s="487"/>
      <c r="G159" s="486"/>
    </row>
    <row r="160" spans="1:7" ht="105" customHeight="1">
      <c r="A160" s="354" t="s">
        <v>535</v>
      </c>
      <c r="B160" s="537" t="s">
        <v>550</v>
      </c>
      <c r="C160" s="544">
        <v>3194.7211499999999</v>
      </c>
      <c r="D160" s="542">
        <v>1855.51991</v>
      </c>
      <c r="E160" s="486"/>
      <c r="F160" s="487"/>
      <c r="G160" s="486"/>
    </row>
    <row r="161" spans="1:7" ht="26.25">
      <c r="A161" s="549" t="s">
        <v>312</v>
      </c>
      <c r="B161" s="550" t="s">
        <v>313</v>
      </c>
      <c r="C161" s="494">
        <v>25560.376</v>
      </c>
      <c r="D161" s="488">
        <v>16223.04263</v>
      </c>
      <c r="E161" s="486">
        <f t="shared" ref="E161:E201" si="7">SUM(D161/C161*100)</f>
        <v>63.469499157602371</v>
      </c>
      <c r="F161" s="487">
        <v>12535.20462</v>
      </c>
      <c r="G161" s="486">
        <f t="shared" si="6"/>
        <v>129.41984691750488</v>
      </c>
    </row>
    <row r="162" spans="1:7" ht="42">
      <c r="A162" s="522" t="s">
        <v>534</v>
      </c>
      <c r="B162" s="537" t="s">
        <v>507</v>
      </c>
      <c r="C162" s="544">
        <v>7880.3</v>
      </c>
      <c r="D162" s="542">
        <v>5709.8626299999996</v>
      </c>
      <c r="E162" s="486"/>
      <c r="F162" s="487"/>
      <c r="G162" s="486"/>
    </row>
    <row r="163" spans="1:7" ht="48" customHeight="1">
      <c r="A163" s="522" t="s">
        <v>534</v>
      </c>
      <c r="B163" s="537" t="s">
        <v>555</v>
      </c>
      <c r="C163" s="544">
        <v>6230.0020000000004</v>
      </c>
      <c r="D163" s="542">
        <v>5040.4780000000001</v>
      </c>
      <c r="E163" s="486"/>
      <c r="F163" s="487"/>
      <c r="G163" s="486"/>
    </row>
    <row r="164" spans="1:7" ht="144.75" customHeight="1">
      <c r="A164" s="522" t="s">
        <v>534</v>
      </c>
      <c r="B164" s="552" t="s">
        <v>556</v>
      </c>
      <c r="C164" s="544">
        <v>2860.2159999999999</v>
      </c>
      <c r="D164" s="542">
        <v>1087.2159999999999</v>
      </c>
      <c r="E164" s="486"/>
      <c r="F164" s="487"/>
      <c r="G164" s="486"/>
    </row>
    <row r="165" spans="1:7" ht="45.75" customHeight="1">
      <c r="A165" s="354" t="s">
        <v>558</v>
      </c>
      <c r="B165" s="537" t="s">
        <v>557</v>
      </c>
      <c r="C165" s="544">
        <v>8589.9079999999994</v>
      </c>
      <c r="D165" s="542">
        <v>4385.4859999999999</v>
      </c>
      <c r="E165" s="486"/>
      <c r="F165" s="487"/>
      <c r="G165" s="486"/>
    </row>
    <row r="166" spans="1:7" ht="42">
      <c r="A166" s="354" t="s">
        <v>429</v>
      </c>
      <c r="B166" s="446" t="s">
        <v>430</v>
      </c>
      <c r="C166" s="494">
        <v>60</v>
      </c>
      <c r="D166" s="488">
        <v>38.6</v>
      </c>
      <c r="E166" s="486">
        <f t="shared" si="7"/>
        <v>64.333333333333329</v>
      </c>
      <c r="F166" s="487">
        <v>0</v>
      </c>
      <c r="G166" s="486" t="e">
        <f t="shared" si="6"/>
        <v>#DIV/0!</v>
      </c>
    </row>
    <row r="167" spans="1:7" ht="26.25">
      <c r="A167" s="354" t="s">
        <v>79</v>
      </c>
      <c r="B167" s="446" t="s">
        <v>245</v>
      </c>
      <c r="C167" s="494">
        <v>505</v>
      </c>
      <c r="D167" s="488">
        <v>126.2092</v>
      </c>
      <c r="E167" s="486">
        <f t="shared" si="7"/>
        <v>24.991920792079206</v>
      </c>
      <c r="F167" s="487">
        <v>2485.366</v>
      </c>
      <c r="G167" s="486">
        <f t="shared" si="6"/>
        <v>5.078093125921896</v>
      </c>
    </row>
    <row r="168" spans="1:7" ht="26.25">
      <c r="A168" s="354" t="s">
        <v>80</v>
      </c>
      <c r="B168" s="446" t="s">
        <v>246</v>
      </c>
      <c r="C168" s="494">
        <v>8488.2999999999993</v>
      </c>
      <c r="D168" s="488">
        <v>4272.5484800000004</v>
      </c>
      <c r="E168" s="486">
        <f t="shared" si="7"/>
        <v>50.334560277087292</v>
      </c>
      <c r="F168" s="487">
        <v>1313.05205</v>
      </c>
      <c r="G168" s="486">
        <f t="shared" si="6"/>
        <v>325.39064083560135</v>
      </c>
    </row>
    <row r="169" spans="1:7" ht="42">
      <c r="A169" s="522" t="s">
        <v>560</v>
      </c>
      <c r="B169" s="537" t="s">
        <v>502</v>
      </c>
      <c r="C169" s="494">
        <v>2709.5</v>
      </c>
      <c r="D169" s="488">
        <v>2555.8339999999998</v>
      </c>
      <c r="E169" s="486">
        <f t="shared" si="7"/>
        <v>94.328621516885022</v>
      </c>
      <c r="F169" s="487"/>
      <c r="G169" s="486"/>
    </row>
    <row r="170" spans="1:7" s="6" customFormat="1" ht="26.25">
      <c r="A170" s="353" t="s">
        <v>81</v>
      </c>
      <c r="B170" s="440" t="s">
        <v>82</v>
      </c>
      <c r="C170" s="484">
        <f>SUM(C171+C177)</f>
        <v>65528.392940000005</v>
      </c>
      <c r="D170" s="485">
        <f>SUM(D171+D177)</f>
        <v>34830.663939999999</v>
      </c>
      <c r="E170" s="486">
        <f t="shared" si="7"/>
        <v>53.153545169178983</v>
      </c>
      <c r="F170" s="484">
        <f>SUM(F171+F177)</f>
        <v>30916.516954000002</v>
      </c>
      <c r="G170" s="486">
        <f t="shared" si="6"/>
        <v>112.66037500868474</v>
      </c>
    </row>
    <row r="171" spans="1:7" ht="26.25">
      <c r="A171" s="354" t="s">
        <v>83</v>
      </c>
      <c r="B171" s="442" t="s">
        <v>226</v>
      </c>
      <c r="C171" s="487">
        <v>64107.592940000002</v>
      </c>
      <c r="D171" s="488">
        <v>33746.498229999997</v>
      </c>
      <c r="E171" s="486">
        <f t="shared" si="7"/>
        <v>52.640407605982396</v>
      </c>
      <c r="F171" s="487">
        <v>30219.246780000001</v>
      </c>
      <c r="G171" s="486">
        <f t="shared" si="6"/>
        <v>111.67220174506281</v>
      </c>
    </row>
    <row r="172" spans="1:7" ht="62.25">
      <c r="A172" s="354" t="s">
        <v>551</v>
      </c>
      <c r="B172" s="534" t="s">
        <v>552</v>
      </c>
      <c r="C172" s="541">
        <v>4096.7380000000003</v>
      </c>
      <c r="D172" s="542">
        <v>332.04016999999999</v>
      </c>
      <c r="E172" s="486">
        <f t="shared" si="7"/>
        <v>8.1049891401402778</v>
      </c>
      <c r="F172" s="487"/>
      <c r="G172" s="486"/>
    </row>
    <row r="173" spans="1:7" ht="42">
      <c r="A173" s="354" t="s">
        <v>551</v>
      </c>
      <c r="B173" s="534" t="s">
        <v>553</v>
      </c>
      <c r="C173" s="541">
        <v>201.69499999999999</v>
      </c>
      <c r="D173" s="542">
        <v>0</v>
      </c>
      <c r="E173" s="486">
        <f t="shared" si="7"/>
        <v>0</v>
      </c>
      <c r="F173" s="487"/>
      <c r="G173" s="486"/>
    </row>
    <row r="174" spans="1:7" ht="42">
      <c r="A174" s="354" t="s">
        <v>551</v>
      </c>
      <c r="B174" s="534" t="s">
        <v>554</v>
      </c>
      <c r="C174" s="541">
        <v>1373.9469999999999</v>
      </c>
      <c r="D174" s="542">
        <v>470</v>
      </c>
      <c r="E174" s="486">
        <f t="shared" si="7"/>
        <v>34.208015301900296</v>
      </c>
      <c r="F174" s="487"/>
      <c r="G174" s="486"/>
    </row>
    <row r="175" spans="1:7" ht="62.25" customHeight="1">
      <c r="A175" s="354" t="s">
        <v>551</v>
      </c>
      <c r="B175" s="534" t="s">
        <v>505</v>
      </c>
      <c r="C175" s="541">
        <v>85</v>
      </c>
      <c r="D175" s="542">
        <v>85</v>
      </c>
      <c r="E175" s="486">
        <f t="shared" si="7"/>
        <v>100</v>
      </c>
      <c r="F175" s="487"/>
      <c r="G175" s="486"/>
    </row>
    <row r="176" spans="1:7" ht="26.25">
      <c r="A176" s="354" t="s">
        <v>551</v>
      </c>
      <c r="B176" s="534" t="s">
        <v>506</v>
      </c>
      <c r="C176" s="541">
        <v>5000</v>
      </c>
      <c r="D176" s="542">
        <v>5000</v>
      </c>
      <c r="E176" s="486">
        <f t="shared" si="7"/>
        <v>100</v>
      </c>
      <c r="F176" s="487"/>
      <c r="G176" s="486"/>
    </row>
    <row r="177" spans="1:8" ht="32.25" customHeight="1">
      <c r="A177" s="354" t="s">
        <v>255</v>
      </c>
      <c r="B177" s="442" t="s">
        <v>256</v>
      </c>
      <c r="C177" s="487">
        <v>1420.8</v>
      </c>
      <c r="D177" s="488">
        <v>1084.16571</v>
      </c>
      <c r="E177" s="486">
        <f t="shared" si="7"/>
        <v>76.306708192567569</v>
      </c>
      <c r="F177" s="487">
        <v>697.270174</v>
      </c>
      <c r="G177" s="486">
        <f t="shared" si="6"/>
        <v>155.48717705513099</v>
      </c>
    </row>
    <row r="178" spans="1:8" s="6" customFormat="1" ht="26.25">
      <c r="A178" s="359">
        <v>1000</v>
      </c>
      <c r="B178" s="440" t="s">
        <v>84</v>
      </c>
      <c r="C178" s="484">
        <f>SUM(C179+C180+C184+C188)</f>
        <v>62461.168729999998</v>
      </c>
      <c r="D178" s="497">
        <f>D179+D180+D184+D188</f>
        <v>25048.016639999998</v>
      </c>
      <c r="E178" s="486">
        <f t="shared" si="7"/>
        <v>40.101741849043364</v>
      </c>
      <c r="F178" s="498">
        <f>SUM(F179:F188)</f>
        <v>39801.347090000003</v>
      </c>
      <c r="G178" s="486">
        <f t="shared" si="6"/>
        <v>62.93258512924367</v>
      </c>
      <c r="H178" s="93"/>
    </row>
    <row r="179" spans="1:8" ht="26.25">
      <c r="A179" s="360">
        <v>1001</v>
      </c>
      <c r="B179" s="447" t="s">
        <v>85</v>
      </c>
      <c r="C179" s="487">
        <v>60</v>
      </c>
      <c r="D179" s="488">
        <v>0</v>
      </c>
      <c r="E179" s="486">
        <f t="shared" si="7"/>
        <v>0</v>
      </c>
      <c r="F179" s="487">
        <v>7.0180899999999999</v>
      </c>
      <c r="G179" s="486">
        <f t="shared" si="6"/>
        <v>0</v>
      </c>
    </row>
    <row r="180" spans="1:8" ht="26.25">
      <c r="A180" s="360">
        <v>1003</v>
      </c>
      <c r="B180" s="447" t="s">
        <v>86</v>
      </c>
      <c r="C180" s="487">
        <v>11036.56806</v>
      </c>
      <c r="D180" s="488">
        <v>4128.5361899999998</v>
      </c>
      <c r="E180" s="486">
        <f t="shared" si="7"/>
        <v>37.407789881377305</v>
      </c>
      <c r="F180" s="487">
        <v>4565.1830900000004</v>
      </c>
      <c r="G180" s="486">
        <f t="shared" si="6"/>
        <v>90.435281753398399</v>
      </c>
    </row>
    <row r="181" spans="1:8" ht="48" customHeight="1">
      <c r="A181" s="540" t="s">
        <v>536</v>
      </c>
      <c r="B181" s="535" t="s">
        <v>537</v>
      </c>
      <c r="C181" s="541">
        <v>1365.80231</v>
      </c>
      <c r="D181" s="542">
        <v>0</v>
      </c>
      <c r="E181" s="486">
        <f t="shared" si="7"/>
        <v>0</v>
      </c>
      <c r="F181" s="487"/>
      <c r="G181" s="486"/>
    </row>
    <row r="182" spans="1:8" ht="65.25" customHeight="1">
      <c r="A182" s="540" t="s">
        <v>534</v>
      </c>
      <c r="B182" s="535" t="s">
        <v>503</v>
      </c>
      <c r="C182" s="541">
        <v>110</v>
      </c>
      <c r="D182" s="542">
        <v>66.090230000000005</v>
      </c>
      <c r="E182" s="486">
        <f t="shared" si="7"/>
        <v>60.082027272727281</v>
      </c>
      <c r="F182" s="487"/>
      <c r="G182" s="486"/>
    </row>
    <row r="183" spans="1:8" ht="102.75" customHeight="1">
      <c r="A183" s="540" t="s">
        <v>539</v>
      </c>
      <c r="B183" s="535" t="s">
        <v>538</v>
      </c>
      <c r="C183" s="541">
        <v>179.26575</v>
      </c>
      <c r="D183" s="542">
        <v>140.45520999999999</v>
      </c>
      <c r="E183" s="486">
        <f t="shared" si="7"/>
        <v>78.350276056636574</v>
      </c>
      <c r="F183" s="487"/>
      <c r="G183" s="486"/>
    </row>
    <row r="184" spans="1:8" ht="26.25">
      <c r="A184" s="360">
        <v>1004</v>
      </c>
      <c r="B184" s="447" t="s">
        <v>496</v>
      </c>
      <c r="C184" s="487">
        <v>51283.700669999998</v>
      </c>
      <c r="D184" s="499">
        <v>20890.924129999999</v>
      </c>
      <c r="E184" s="486">
        <f t="shared" si="7"/>
        <v>40.73599185914599</v>
      </c>
      <c r="F184" s="500">
        <v>34991.951549999998</v>
      </c>
      <c r="G184" s="486">
        <f t="shared" si="6"/>
        <v>59.702083492396696</v>
      </c>
    </row>
    <row r="185" spans="1:8" ht="26.25">
      <c r="A185" s="540" t="s">
        <v>459</v>
      </c>
      <c r="B185" s="535" t="s">
        <v>497</v>
      </c>
      <c r="C185" s="541">
        <v>15819.655000000001</v>
      </c>
      <c r="D185" s="543">
        <v>15576.655000000001</v>
      </c>
      <c r="E185" s="486">
        <f t="shared" si="7"/>
        <v>98.463936160428275</v>
      </c>
      <c r="F185" s="500"/>
      <c r="G185" s="486"/>
    </row>
    <row r="186" spans="1:8" ht="26.25">
      <c r="A186" s="540" t="s">
        <v>540</v>
      </c>
      <c r="B186" s="535" t="s">
        <v>498</v>
      </c>
      <c r="C186" s="541">
        <v>20761.983</v>
      </c>
      <c r="D186" s="543">
        <v>5007.7830000000004</v>
      </c>
      <c r="E186" s="486">
        <f t="shared" si="7"/>
        <v>24.119964841508637</v>
      </c>
      <c r="F186" s="500"/>
      <c r="G186" s="486"/>
    </row>
    <row r="187" spans="1:8" ht="42">
      <c r="A187" s="540" t="s">
        <v>459</v>
      </c>
      <c r="B187" s="535" t="s">
        <v>499</v>
      </c>
      <c r="C187" s="541">
        <v>13653.66</v>
      </c>
      <c r="D187" s="543">
        <v>0</v>
      </c>
      <c r="E187" s="486">
        <f t="shared" si="7"/>
        <v>0</v>
      </c>
      <c r="F187" s="500"/>
      <c r="G187" s="486"/>
    </row>
    <row r="188" spans="1:8" ht="28.5" customHeight="1">
      <c r="A188" s="354" t="s">
        <v>88</v>
      </c>
      <c r="B188" s="442" t="s">
        <v>89</v>
      </c>
      <c r="C188" s="487">
        <v>80.900000000000006</v>
      </c>
      <c r="D188" s="488">
        <v>28.556319999999999</v>
      </c>
      <c r="E188" s="486">
        <f t="shared" si="7"/>
        <v>35.298294190358462</v>
      </c>
      <c r="F188" s="487">
        <v>237.19435999999999</v>
      </c>
      <c r="G188" s="486">
        <f t="shared" si="6"/>
        <v>12.03920700306702</v>
      </c>
    </row>
    <row r="189" spans="1:8" ht="26.25">
      <c r="A189" s="353" t="s">
        <v>90</v>
      </c>
      <c r="B189" s="440" t="s">
        <v>91</v>
      </c>
      <c r="C189" s="484">
        <f>C190+C192</f>
        <v>8810.0499999999993</v>
      </c>
      <c r="D189" s="485">
        <f>D190+D192</f>
        <v>6555.8140000000003</v>
      </c>
      <c r="E189" s="486">
        <f t="shared" si="7"/>
        <v>74.412903445496909</v>
      </c>
      <c r="F189" s="484">
        <f>SUM(F190:F192)</f>
        <v>3850.4870000000001</v>
      </c>
      <c r="G189" s="486">
        <f t="shared" si="6"/>
        <v>170.25934641514178</v>
      </c>
    </row>
    <row r="190" spans="1:8" ht="26.25">
      <c r="A190" s="354" t="s">
        <v>92</v>
      </c>
      <c r="B190" s="442" t="s">
        <v>93</v>
      </c>
      <c r="C190" s="487">
        <v>1441.768</v>
      </c>
      <c r="D190" s="488">
        <v>423.80500000000001</v>
      </c>
      <c r="E190" s="486">
        <f t="shared" si="7"/>
        <v>29.394812480232602</v>
      </c>
      <c r="F190" s="487">
        <v>345.95400000000001</v>
      </c>
      <c r="G190" s="486">
        <f t="shared" si="6"/>
        <v>122.50328078299427</v>
      </c>
    </row>
    <row r="191" spans="1:8" ht="38.25" customHeight="1">
      <c r="A191" s="522" t="s">
        <v>541</v>
      </c>
      <c r="B191" s="534" t="s">
        <v>542</v>
      </c>
      <c r="C191" s="541">
        <v>522.76800000000003</v>
      </c>
      <c r="D191" s="542">
        <v>0</v>
      </c>
      <c r="E191" s="486"/>
      <c r="F191" s="487"/>
      <c r="G191" s="486"/>
    </row>
    <row r="192" spans="1:8" ht="26.25" customHeight="1">
      <c r="A192" s="354" t="s">
        <v>94</v>
      </c>
      <c r="B192" s="442" t="s">
        <v>95</v>
      </c>
      <c r="C192" s="487">
        <v>7368.2820000000002</v>
      </c>
      <c r="D192" s="488">
        <v>6132.009</v>
      </c>
      <c r="E192" s="486">
        <f t="shared" si="7"/>
        <v>83.221692655085675</v>
      </c>
      <c r="F192" s="487">
        <v>3504.5329999999999</v>
      </c>
      <c r="G192" s="486">
        <f t="shared" si="6"/>
        <v>174.97364128116357</v>
      </c>
    </row>
    <row r="193" spans="1:9" ht="44.25" customHeight="1">
      <c r="A193" s="522" t="s">
        <v>541</v>
      </c>
      <c r="B193" s="534" t="s">
        <v>542</v>
      </c>
      <c r="C193" s="541">
        <v>5550.1</v>
      </c>
      <c r="D193" s="542">
        <v>4313.8270000000002</v>
      </c>
      <c r="E193" s="486">
        <f t="shared" si="7"/>
        <v>77.725212158339488</v>
      </c>
      <c r="F193" s="487"/>
      <c r="G193" s="486"/>
    </row>
    <row r="194" spans="1:9" ht="50.25" customHeight="1">
      <c r="A194" s="522" t="s">
        <v>543</v>
      </c>
      <c r="B194" s="534" t="s">
        <v>544</v>
      </c>
      <c r="C194" s="541">
        <v>1818.182</v>
      </c>
      <c r="D194" s="542">
        <v>1818.182</v>
      </c>
      <c r="E194" s="486">
        <f t="shared" si="7"/>
        <v>100</v>
      </c>
      <c r="F194" s="487"/>
      <c r="G194" s="486"/>
    </row>
    <row r="195" spans="1:9" ht="18.75" customHeight="1">
      <c r="A195" s="354" t="s">
        <v>98</v>
      </c>
      <c r="B195" s="442" t="s">
        <v>99</v>
      </c>
      <c r="C195" s="487"/>
      <c r="D195" s="488"/>
      <c r="E195" s="486" t="e">
        <f t="shared" si="7"/>
        <v>#DIV/0!</v>
      </c>
      <c r="F195" s="487"/>
      <c r="G195" s="486" t="e">
        <f t="shared" si="6"/>
        <v>#DIV/0!</v>
      </c>
    </row>
    <row r="196" spans="1:9" ht="48" customHeight="1">
      <c r="A196" s="354" t="s">
        <v>100</v>
      </c>
      <c r="B196" s="442" t="s">
        <v>99</v>
      </c>
      <c r="C196" s="487"/>
      <c r="D196" s="488"/>
      <c r="E196" s="486" t="e">
        <f t="shared" ref="E196" si="8">SUM(D196/C196*100)</f>
        <v>#DIV/0!</v>
      </c>
      <c r="F196" s="487"/>
      <c r="G196" s="486" t="e">
        <f t="shared" ref="G196" si="9">SUM(D196/F196*100)</f>
        <v>#DIV/0!</v>
      </c>
    </row>
    <row r="197" spans="1:9" ht="31.5" customHeight="1">
      <c r="A197" s="353" t="s">
        <v>102</v>
      </c>
      <c r="B197" s="440" t="s">
        <v>103</v>
      </c>
      <c r="C197" s="484">
        <f>C198</f>
        <v>0</v>
      </c>
      <c r="D197" s="501">
        <f>D198</f>
        <v>0</v>
      </c>
      <c r="E197" s="486" t="e">
        <f t="shared" si="7"/>
        <v>#DIV/0!</v>
      </c>
      <c r="F197" s="502"/>
      <c r="G197" s="486" t="e">
        <f t="shared" si="6"/>
        <v>#DIV/0!</v>
      </c>
    </row>
    <row r="198" spans="1:9" ht="27" customHeight="1">
      <c r="A198" s="354" t="s">
        <v>104</v>
      </c>
      <c r="B198" s="442" t="s">
        <v>105</v>
      </c>
      <c r="C198" s="487">
        <v>0</v>
      </c>
      <c r="D198" s="488">
        <v>0</v>
      </c>
      <c r="E198" s="486" t="e">
        <f t="shared" si="7"/>
        <v>#DIV/0!</v>
      </c>
      <c r="F198" s="487">
        <v>0</v>
      </c>
      <c r="G198" s="486" t="e">
        <f t="shared" si="6"/>
        <v>#DIV/0!</v>
      </c>
    </row>
    <row r="199" spans="1:9" ht="42.75" customHeight="1">
      <c r="A199" s="353" t="s">
        <v>106</v>
      </c>
      <c r="B199" s="443" t="s">
        <v>107</v>
      </c>
      <c r="C199" s="503">
        <f>C200</f>
        <v>0</v>
      </c>
      <c r="D199" s="504">
        <v>0</v>
      </c>
      <c r="E199" s="486" t="e">
        <f t="shared" si="7"/>
        <v>#DIV/0!</v>
      </c>
      <c r="F199" s="503">
        <v>0</v>
      </c>
      <c r="G199" s="486" t="e">
        <f t="shared" si="6"/>
        <v>#DIV/0!</v>
      </c>
    </row>
    <row r="200" spans="1:9" ht="45.75" customHeight="1">
      <c r="A200" s="354" t="s">
        <v>108</v>
      </c>
      <c r="B200" s="444" t="s">
        <v>109</v>
      </c>
      <c r="C200" s="489">
        <v>0</v>
      </c>
      <c r="D200" s="490">
        <v>0</v>
      </c>
      <c r="E200" s="486" t="e">
        <f t="shared" si="7"/>
        <v>#DIV/0!</v>
      </c>
      <c r="F200" s="489">
        <v>0</v>
      </c>
      <c r="G200" s="486" t="e">
        <f t="shared" si="6"/>
        <v>#DIV/0!</v>
      </c>
    </row>
    <row r="201" spans="1:9" s="6" customFormat="1" ht="27" thickBot="1">
      <c r="A201" s="359"/>
      <c r="B201" s="448" t="s">
        <v>114</v>
      </c>
      <c r="C201" s="505">
        <f>C81+C90+C92+C97+C124+C148+C151+C170+C178+C189+C197+C199</f>
        <v>1232403.1190100003</v>
      </c>
      <c r="D201" s="505">
        <f>D81+D90+D92+D97+D124+D148+D151+D170+D178+D189+D197+D199</f>
        <v>488207.54326999997</v>
      </c>
      <c r="E201" s="515">
        <f t="shared" si="7"/>
        <v>39.614273587864758</v>
      </c>
      <c r="F201" s="505">
        <f>F81+F90+F92+F97+F124+F148+F151+F170+F178+F189+F197+F199</f>
        <v>455945.54839399998</v>
      </c>
      <c r="G201" s="506">
        <f t="shared" si="6"/>
        <v>107.07584381284958</v>
      </c>
      <c r="H201" s="93"/>
      <c r="I201" s="93"/>
    </row>
    <row r="202" spans="1:9" ht="20.25">
      <c r="A202" s="361"/>
      <c r="B202" s="362"/>
      <c r="C202" s="363"/>
      <c r="D202" s="374"/>
      <c r="E202" s="374"/>
      <c r="F202" s="374"/>
      <c r="G202" s="364"/>
    </row>
    <row r="203" spans="1:9" s="65" customFormat="1" ht="20.25">
      <c r="A203" s="365" t="s">
        <v>448</v>
      </c>
      <c r="B203" s="365"/>
      <c r="C203" s="366"/>
      <c r="D203" s="366"/>
      <c r="E203" s="366"/>
      <c r="F203" s="366"/>
      <c r="G203" s="367"/>
    </row>
    <row r="204" spans="1:9" s="65" customFormat="1" ht="20.25">
      <c r="A204" s="368" t="s">
        <v>432</v>
      </c>
      <c r="B204" s="368"/>
      <c r="C204" s="366" t="s">
        <v>433</v>
      </c>
      <c r="D204" s="366"/>
      <c r="E204" s="366"/>
      <c r="F204" s="366"/>
      <c r="G204" s="367"/>
    </row>
  </sheetData>
  <customSheetViews>
    <customSheetView guid="{61528DAC-5C4C-48F4-ADE2-8A724B05A086}" scale="62" showPageBreaks="1" printArea="1" view="pageBreakPreview">
      <selection activeCell="B5" sqref="B5"/>
      <rowBreaks count="2" manualBreakCount="2">
        <brk id="79" max="5" man="1"/>
        <brk id="150" max="6" man="1"/>
      </rowBreaks>
      <pageMargins left="0.59055118110236227" right="0.55118110236220474" top="0.15748031496062992" bottom="0.15748031496062992" header="0.15748031496062992" footer="0.27559055118110237"/>
      <pageSetup paperSize="9" scale="35" orientation="portrait" r:id="rId1"/>
      <headerFooter alignWithMargins="0"/>
    </customSheetView>
    <customSheetView guid="{5C539BE6-C8E0-453F-AB5E-9E58094195EA}" scale="60" showPageBreaks="1" printArea="1" hiddenRows="1" view="pageBreakPreview">
      <selection activeCell="C12" sqref="C12"/>
      <rowBreaks count="1" manualBreakCount="1">
        <brk id="74" max="5" man="1"/>
      </rowBreaks>
      <pageMargins left="0.59055118110236227" right="0.55118110236220474" top="0.15748031496062992" bottom="0.15748031496062992" header="0.15748031496062992" footer="0.27559055118110237"/>
      <pageSetup paperSize="9" scale="42" orientation="portrait" r:id="rId2"/>
      <headerFooter alignWithMargins="0"/>
    </customSheetView>
    <customSheetView guid="{42584DC0-1D41-4C93-9B38-C388E7B8DAC4}" scale="67" showPageBreaks="1" hiddenRows="1" view="pageBreakPreview" topLeftCell="A67">
      <selection activeCell="D86" sqref="D86"/>
      <rowBreaks count="1" manualBreakCount="1">
        <brk id="69" max="5" man="1"/>
      </rowBreaks>
      <pageMargins left="0.59055118110236227" right="0.55118110236220474" top="0.15748031496062992" bottom="0.15748031496062992" header="0.15748031496062992" footer="0.27559055118110237"/>
      <pageSetup paperSize="9" scale="45" orientation="portrait" r:id="rId3"/>
      <headerFooter alignWithMargins="0"/>
    </customSheetView>
    <customSheetView guid="{A54C432C-6C68-4B53-A75C-446EB3A61B2B}" scale="60" showPageBreaks="1" hiddenRows="1" view="pageBreakPreview" topLeftCell="A92">
      <selection activeCell="C131" sqref="C131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4"/>
      <headerFooter alignWithMargins="0"/>
    </customSheetView>
    <customSheetView guid="{1A52382B-3765-4E8C-903F-6B8919B7242E}" scale="67" showPageBreaks="1" hiddenRows="1" view="pageBreakPreview" topLeftCell="A125">
      <selection activeCell="G145" sqref="G145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37" orientation="portrait" r:id="rId5"/>
      <headerFooter alignWithMargins="0"/>
    </customSheetView>
    <customSheetView guid="{B31C8DB7-3E78-4144-A6B5-8DE36DE63F0E}" scale="67" showPageBreaks="1" hiddenRows="1" view="pageBreakPreview" topLeftCell="A44">
      <selection activeCell="D120" sqref="D120"/>
      <rowBreaks count="1" manualBreakCount="1">
        <brk id="72" max="16383" man="1"/>
      </rowBreaks>
      <pageMargins left="0.59055118110236227" right="0.55118110236220474" top="0.15748031496062992" bottom="0.15748031496062992" header="0.15748031496062992" footer="0.27559055118110237"/>
      <pageSetup paperSize="9" scale="36" orientation="portrait" r:id="rId6"/>
      <headerFooter alignWithMargins="0"/>
    </customSheetView>
    <customSheetView guid="{5BFCA170-DEAE-4D2C-98A0-1E68B427AC01}" scale="67" showPageBreaks="1" view="pageBreakPreview">
      <selection activeCell="D146" sqref="D146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36" orientation="portrait" r:id="rId7"/>
      <headerFooter alignWithMargins="0"/>
    </customSheetView>
    <customSheetView guid="{B30CE22D-C12F-4E12-8BB9-3AAE0A6991CC}" scale="60" showPageBreaks="1" view="pageBreakPreview" topLeftCell="A43">
      <selection activeCell="D62" sqref="D62"/>
      <rowBreaks count="1" manualBreakCount="1">
        <brk id="74" max="5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8"/>
      <headerFooter alignWithMargins="0"/>
    </customSheetView>
    <customSheetView guid="{1718F1EE-9F48-4DBE-9531-3B70F9C4A5DD}" scale="60" showPageBreaks="1" view="pageBreakPreview">
      <selection activeCell="D4" sqref="D4"/>
      <rowBreaks count="1" manualBreakCount="1">
        <brk id="83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9"/>
      <headerFooter alignWithMargins="0"/>
    </customSheetView>
    <customSheetView guid="{3DCB9AAA-F09C-4EA6-B992-F93E466D374A}" scale="67" showPageBreaks="1" fitToPage="1" printArea="1" hiddenRows="1" view="pageBreakPreview" topLeftCell="A58">
      <selection activeCell="K84" sqref="K84"/>
      <rowBreaks count="1" manualBreakCount="1">
        <brk id="82" max="16383" man="1"/>
      </rowBreaks>
      <pageMargins left="0.59055118110236227" right="0.55118110236220474" top="0.15748031496062992" bottom="0.15748031496062992" header="0.15748031496062992" footer="0.27559055118110237"/>
      <pageSetup paperSize="9" scale="42" fitToHeight="2" orientation="portrait" r:id="rId10"/>
      <headerFooter alignWithMargins="0"/>
    </customSheetView>
    <customSheetView guid="{F85EE840-0C31-454A-8951-832C2E9E0600}" scale="60" showPageBreaks="1" printArea="1" view="pageBreakPreview" topLeftCell="A95">
      <selection activeCell="D73" sqref="D73"/>
      <rowBreaks count="1" manualBreakCount="1">
        <brk id="74" max="5" man="1"/>
      </rowBreaks>
      <pageMargins left="0.59055118110236227" right="0.55118110236220474" top="0.15748031496062992" bottom="0.15748031496062992" header="0.15748031496062992" footer="0.27559055118110237"/>
      <pageSetup paperSize="9" scale="40" orientation="portrait" r:id="rId11"/>
      <headerFooter alignWithMargins="0"/>
    </customSheetView>
    <customSheetView guid="{F1E84C44-1ACD-474A-BDE0-C7088DB6C590}" scale="62" showPageBreaks="1" printArea="1" view="pageBreakPreview" topLeftCell="A63">
      <selection activeCell="B80" sqref="B80:G183"/>
      <rowBreaks count="2" manualBreakCount="2">
        <brk id="79" max="5" man="1"/>
        <brk id="141" max="6" man="1"/>
      </rowBreaks>
      <pageMargins left="0.59055118110236227" right="0.55118110236220474" top="0.15748031496062992" bottom="0.15748031496062992" header="0.15748031496062992" footer="0.27559055118110237"/>
      <pageSetup paperSize="9" scale="35" orientation="portrait" r:id="rId12"/>
      <headerFooter alignWithMargins="0"/>
    </customSheetView>
  </customSheetViews>
  <phoneticPr fontId="0" type="noConversion"/>
  <pageMargins left="0.59055118110236227" right="0.55118110236220474" top="0.15748031496062992" bottom="0.15748031496062992" header="0.15748031496062992" footer="0.27559055118110237"/>
  <pageSetup paperSize="9" scale="35" orientation="portrait" r:id="rId13"/>
  <headerFooter alignWithMargins="0"/>
  <rowBreaks count="2" manualBreakCount="2">
    <brk id="79" max="5" man="1"/>
    <brk id="150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customSheetViews>
    <customSheetView guid="{61528DAC-5C4C-48F4-ADE2-8A724B05A086}" state="hidden">
      <pageMargins left="0.7" right="0.7" top="0.75" bottom="0.75" header="0.3" footer="0.3"/>
    </customSheetView>
    <customSheetView guid="{F85EE840-0C31-454A-8951-832C2E9E0600}" state="hidden">
      <pageMargins left="0.7" right="0.7" top="0.75" bottom="0.75" header="0.3" footer="0.3"/>
    </customSheetView>
    <customSheetView guid="{F1E84C44-1ACD-474A-BDE0-C7088DB6C590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4"/>
  <dimension ref="A1:K142"/>
  <sheetViews>
    <sheetView view="pageBreakPreview" topLeftCell="A35" zoomScale="70" zoomScaleNormal="100" zoomScaleSheetLayoutView="70" workbookViewId="0">
      <selection activeCell="D85" sqref="D85"/>
    </sheetView>
  </sheetViews>
  <sheetFormatPr defaultRowHeight="15.75"/>
  <cols>
    <col min="1" max="1" width="14.7109375" style="58" customWidth="1"/>
    <col min="2" max="2" width="57.5703125" style="59" customWidth="1"/>
    <col min="3" max="3" width="18" style="62" customWidth="1"/>
    <col min="4" max="4" width="17.85546875" style="62" customWidth="1"/>
    <col min="5" max="5" width="12" style="62" customWidth="1"/>
    <col min="6" max="6" width="10.5703125" style="62" customWidth="1"/>
    <col min="7" max="7" width="15.42578125" style="1" bestFit="1" customWidth="1"/>
    <col min="8" max="8" width="14.85546875" style="1" customWidth="1"/>
    <col min="9" max="10" width="9.140625" style="1" customWidth="1"/>
    <col min="11" max="11" width="11.7109375" style="1" bestFit="1" customWidth="1"/>
    <col min="12" max="16384" width="9.140625" style="1"/>
  </cols>
  <sheetData>
    <row r="1" spans="1:6">
      <c r="A1" s="597" t="s">
        <v>410</v>
      </c>
      <c r="B1" s="597"/>
      <c r="C1" s="597"/>
      <c r="D1" s="597"/>
      <c r="E1" s="597"/>
      <c r="F1" s="597"/>
    </row>
    <row r="2" spans="1:6">
      <c r="A2" s="597"/>
      <c r="B2" s="597"/>
      <c r="C2" s="597"/>
      <c r="D2" s="597"/>
      <c r="E2" s="597"/>
      <c r="F2" s="597"/>
    </row>
    <row r="3" spans="1:6" ht="63">
      <c r="A3" s="2" t="s">
        <v>0</v>
      </c>
      <c r="B3" s="2" t="s">
        <v>1</v>
      </c>
      <c r="C3" s="72" t="s">
        <v>396</v>
      </c>
      <c r="D3" s="400" t="s">
        <v>411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C5+C7+C12+C14+C17+C20</f>
        <v>613.77</v>
      </c>
      <c r="D4" s="5">
        <f>D5+D12+D14+D17+D20+D7</f>
        <v>633.27000999999996</v>
      </c>
      <c r="E4" s="5">
        <f>SUM(D4/C4*100)</f>
        <v>103.17708750835001</v>
      </c>
      <c r="F4" s="5">
        <f>SUM(D4-C4)</f>
        <v>19.500009999999975</v>
      </c>
    </row>
    <row r="5" spans="1:6" s="6" customFormat="1">
      <c r="A5" s="68">
        <v>1010000000</v>
      </c>
      <c r="B5" s="67" t="s">
        <v>5</v>
      </c>
      <c r="C5" s="5">
        <f>C6</f>
        <v>81</v>
      </c>
      <c r="D5" s="5">
        <f>D6</f>
        <v>81.830629999999999</v>
      </c>
      <c r="E5" s="5">
        <f t="shared" ref="E5:E47" si="0">SUM(D5/C5*100)</f>
        <v>101.02546913580245</v>
      </c>
      <c r="F5" s="5">
        <f t="shared" ref="F5:F47" si="1">SUM(D5-C5)</f>
        <v>0.83062999999999931</v>
      </c>
    </row>
    <row r="6" spans="1:6">
      <c r="A6" s="7">
        <v>1010200001</v>
      </c>
      <c r="B6" s="8" t="s">
        <v>221</v>
      </c>
      <c r="C6" s="9">
        <v>81</v>
      </c>
      <c r="D6" s="10">
        <v>81.830629999999999</v>
      </c>
      <c r="E6" s="9">
        <f t="shared" ref="E6:E11" si="2">SUM(D6/C6*100)</f>
        <v>101.02546913580245</v>
      </c>
      <c r="F6" s="9">
        <f t="shared" si="1"/>
        <v>0.83062999999999931</v>
      </c>
    </row>
    <row r="7" spans="1:6" ht="31.5">
      <c r="A7" s="3">
        <v>1030000000</v>
      </c>
      <c r="B7" s="13" t="s">
        <v>260</v>
      </c>
      <c r="C7" s="5">
        <f>C8+C10+C9</f>
        <v>286.77</v>
      </c>
      <c r="D7" s="5">
        <f>D8+D10+D9+D11</f>
        <v>339.03285</v>
      </c>
      <c r="E7" s="9">
        <f t="shared" si="2"/>
        <v>118.22465739094048</v>
      </c>
      <c r="F7" s="9">
        <f t="shared" si="1"/>
        <v>52.262850000000014</v>
      </c>
    </row>
    <row r="8" spans="1:6">
      <c r="A8" s="7">
        <v>1030223001</v>
      </c>
      <c r="B8" s="8" t="s">
        <v>262</v>
      </c>
      <c r="C8" s="9">
        <v>106.965</v>
      </c>
      <c r="D8" s="10">
        <v>169.95956000000001</v>
      </c>
      <c r="E8" s="9">
        <f t="shared" si="2"/>
        <v>158.8926845229748</v>
      </c>
      <c r="F8" s="9">
        <f t="shared" si="1"/>
        <v>62.994560000000007</v>
      </c>
    </row>
    <row r="9" spans="1:6">
      <c r="A9" s="7">
        <v>1030224001</v>
      </c>
      <c r="B9" s="8" t="s">
        <v>266</v>
      </c>
      <c r="C9" s="9">
        <v>1.147</v>
      </c>
      <c r="D9" s="10">
        <v>0.91805000000000003</v>
      </c>
      <c r="E9" s="9">
        <f t="shared" si="2"/>
        <v>80.039232781168266</v>
      </c>
      <c r="F9" s="9">
        <f t="shared" si="1"/>
        <v>-0.22894999999999999</v>
      </c>
    </row>
    <row r="10" spans="1:6">
      <c r="A10" s="7">
        <v>1030225001</v>
      </c>
      <c r="B10" s="8" t="s">
        <v>261</v>
      </c>
      <c r="C10" s="9">
        <v>178.65799999999999</v>
      </c>
      <c r="D10" s="10">
        <v>187.65454</v>
      </c>
      <c r="E10" s="9">
        <f t="shared" si="2"/>
        <v>105.03562113087577</v>
      </c>
      <c r="F10" s="9">
        <f t="shared" si="1"/>
        <v>8.9965400000000102</v>
      </c>
    </row>
    <row r="11" spans="1:6">
      <c r="A11" s="7">
        <v>1030226001</v>
      </c>
      <c r="B11" s="8" t="s">
        <v>267</v>
      </c>
      <c r="C11" s="9">
        <v>0</v>
      </c>
      <c r="D11" s="10">
        <v>-19.499300000000002</v>
      </c>
      <c r="E11" s="9" t="e">
        <f t="shared" si="2"/>
        <v>#DIV/0!</v>
      </c>
      <c r="F11" s="9">
        <f t="shared" si="1"/>
        <v>-19.499300000000002</v>
      </c>
    </row>
    <row r="12" spans="1:6" s="6" customFormat="1">
      <c r="A12" s="68">
        <v>1050000000</v>
      </c>
      <c r="B12" s="67" t="s">
        <v>6</v>
      </c>
      <c r="C12" s="5">
        <f>C13</f>
        <v>10</v>
      </c>
      <c r="D12" s="5">
        <f>D13</f>
        <v>0</v>
      </c>
      <c r="E12" s="5">
        <f t="shared" si="0"/>
        <v>0</v>
      </c>
      <c r="F12" s="5">
        <f t="shared" si="1"/>
        <v>-10</v>
      </c>
    </row>
    <row r="13" spans="1:6" ht="15.75" customHeight="1">
      <c r="A13" s="7">
        <v>1050300000</v>
      </c>
      <c r="B13" s="11" t="s">
        <v>222</v>
      </c>
      <c r="C13" s="12">
        <v>10</v>
      </c>
      <c r="D13" s="10">
        <v>0</v>
      </c>
      <c r="E13" s="9">
        <f t="shared" si="0"/>
        <v>0</v>
      </c>
      <c r="F13" s="9">
        <f t="shared" si="1"/>
        <v>-10</v>
      </c>
    </row>
    <row r="14" spans="1:6" s="6" customFormat="1" ht="15.75" customHeight="1">
      <c r="A14" s="68">
        <v>1060000000</v>
      </c>
      <c r="B14" s="67" t="s">
        <v>130</v>
      </c>
      <c r="C14" s="5">
        <f>C15+C16</f>
        <v>233</v>
      </c>
      <c r="D14" s="5">
        <f>D15+D16</f>
        <v>211.30653000000001</v>
      </c>
      <c r="E14" s="5">
        <f t="shared" si="0"/>
        <v>90.68949785407726</v>
      </c>
      <c r="F14" s="5">
        <f t="shared" si="1"/>
        <v>-21.693469999999991</v>
      </c>
    </row>
    <row r="15" spans="1:6" s="6" customFormat="1" ht="15.75" customHeight="1">
      <c r="A15" s="7">
        <v>1060100000</v>
      </c>
      <c r="B15" s="11" t="s">
        <v>8</v>
      </c>
      <c r="C15" s="9">
        <v>86</v>
      </c>
      <c r="D15" s="10">
        <v>68.343940000000003</v>
      </c>
      <c r="E15" s="9">
        <f t="shared" si="0"/>
        <v>79.469697674418597</v>
      </c>
      <c r="F15" s="9">
        <f>SUM(D15-C15)</f>
        <v>-17.656059999999997</v>
      </c>
    </row>
    <row r="16" spans="1:6" ht="15" customHeight="1">
      <c r="A16" s="7">
        <v>1060600000</v>
      </c>
      <c r="B16" s="11" t="s">
        <v>7</v>
      </c>
      <c r="C16" s="9">
        <v>147</v>
      </c>
      <c r="D16" s="10">
        <v>142.96259000000001</v>
      </c>
      <c r="E16" s="9">
        <f t="shared" si="0"/>
        <v>97.253462585034029</v>
      </c>
      <c r="F16" s="9">
        <f t="shared" si="1"/>
        <v>-4.0374099999999942</v>
      </c>
    </row>
    <row r="17" spans="1:6" s="6" customFormat="1" ht="15" customHeight="1">
      <c r="A17" s="3">
        <v>1080000000</v>
      </c>
      <c r="B17" s="4" t="s">
        <v>10</v>
      </c>
      <c r="C17" s="5">
        <f>C18</f>
        <v>3</v>
      </c>
      <c r="D17" s="5">
        <f>D18</f>
        <v>1.1000000000000001</v>
      </c>
      <c r="E17" s="9">
        <f t="shared" si="0"/>
        <v>36.666666666666671</v>
      </c>
      <c r="F17" s="5">
        <f t="shared" si="1"/>
        <v>-1.9</v>
      </c>
    </row>
    <row r="18" spans="1:6" ht="18.75" customHeight="1">
      <c r="A18" s="7">
        <v>1080402001</v>
      </c>
      <c r="B18" s="8" t="s">
        <v>220</v>
      </c>
      <c r="C18" s="9">
        <v>3</v>
      </c>
      <c r="D18" s="10">
        <v>1.1000000000000001</v>
      </c>
      <c r="E18" s="9">
        <f t="shared" si="0"/>
        <v>36.666666666666671</v>
      </c>
      <c r="F18" s="9">
        <f t="shared" si="1"/>
        <v>-1.9</v>
      </c>
    </row>
    <row r="19" spans="1:6" ht="15" hidden="1" customHeight="1">
      <c r="A19" s="7">
        <v>1080714001</v>
      </c>
      <c r="B19" s="8" t="s">
        <v>219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17.25" hidden="1" customHeight="1">
      <c r="A20" s="68">
        <v>1090000000</v>
      </c>
      <c r="B20" s="69" t="s">
        <v>223</v>
      </c>
      <c r="C20" s="5"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15.75" hidden="1" customHeight="1">
      <c r="A21" s="7">
        <v>1090100000</v>
      </c>
      <c r="B21" s="8" t="s">
        <v>119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7.25" hidden="1" customHeight="1">
      <c r="A22" s="7">
        <v>1090400000</v>
      </c>
      <c r="B22" s="8" t="s">
        <v>120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2.25" hidden="1" customHeight="1">
      <c r="A23" s="7">
        <v>1090600000</v>
      </c>
      <c r="B23" s="8" t="s">
        <v>121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8" hidden="1" customHeight="1">
      <c r="A24" s="7">
        <v>1090700000</v>
      </c>
      <c r="B24" s="8" t="s">
        <v>122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C26+C31+C34+C29</f>
        <v>484.851</v>
      </c>
      <c r="D25" s="5">
        <f>D26+D31+D34+D29</f>
        <v>495.57823999999994</v>
      </c>
      <c r="E25" s="5">
        <f t="shared" si="0"/>
        <v>102.21248177275079</v>
      </c>
      <c r="F25" s="5">
        <f t="shared" si="1"/>
        <v>10.727239999999938</v>
      </c>
    </row>
    <row r="26" spans="1:6" s="6" customFormat="1" ht="30" customHeight="1">
      <c r="A26" s="68">
        <v>1110000000</v>
      </c>
      <c r="B26" s="69" t="s">
        <v>123</v>
      </c>
      <c r="C26" s="5">
        <f>C27+C28</f>
        <v>50</v>
      </c>
      <c r="D26" s="5">
        <f>D27+D28</f>
        <v>54.284680000000002</v>
      </c>
      <c r="E26" s="5">
        <f t="shared" si="0"/>
        <v>108.56935999999999</v>
      </c>
      <c r="F26" s="5">
        <f t="shared" si="1"/>
        <v>4.2846800000000016</v>
      </c>
    </row>
    <row r="27" spans="1:6" ht="22.5" customHeight="1">
      <c r="A27" s="16">
        <v>1110502000</v>
      </c>
      <c r="B27" s="17" t="s">
        <v>218</v>
      </c>
      <c r="C27" s="12">
        <v>50</v>
      </c>
      <c r="D27" s="10">
        <v>54.284680000000002</v>
      </c>
      <c r="E27" s="9">
        <f t="shared" si="0"/>
        <v>108.56935999999999</v>
      </c>
      <c r="F27" s="9">
        <f t="shared" si="1"/>
        <v>4.2846800000000016</v>
      </c>
    </row>
    <row r="28" spans="1:6" hidden="1">
      <c r="A28" s="7">
        <v>1110503505</v>
      </c>
      <c r="B28" s="11" t="s">
        <v>217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24.75" customHeight="1">
      <c r="A29" s="68">
        <v>1130000000</v>
      </c>
      <c r="B29" s="69" t="s">
        <v>125</v>
      </c>
      <c r="C29" s="5">
        <f>C30</f>
        <v>0</v>
      </c>
      <c r="D29" s="5">
        <f>D30</f>
        <v>0.35255999999999998</v>
      </c>
      <c r="E29" s="9" t="e">
        <f t="shared" si="0"/>
        <v>#DIV/0!</v>
      </c>
      <c r="F29" s="5">
        <f t="shared" si="1"/>
        <v>0.35255999999999998</v>
      </c>
    </row>
    <row r="30" spans="1:6" ht="22.5" customHeight="1">
      <c r="A30" s="7">
        <v>1130200000</v>
      </c>
      <c r="B30" s="8" t="s">
        <v>400</v>
      </c>
      <c r="C30" s="9">
        <v>0</v>
      </c>
      <c r="D30" s="10">
        <v>0.35255999999999998</v>
      </c>
      <c r="E30" s="9" t="e">
        <f t="shared" si="0"/>
        <v>#DIV/0!</v>
      </c>
      <c r="F30" s="9">
        <f t="shared" si="1"/>
        <v>0.35255999999999998</v>
      </c>
    </row>
    <row r="31" spans="1:6" ht="21.75" customHeight="1">
      <c r="A31" s="70">
        <v>1140000000</v>
      </c>
      <c r="B31" s="71" t="s">
        <v>126</v>
      </c>
      <c r="C31" s="5">
        <f>C33+C32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21.75" customHeight="1">
      <c r="A32" s="16">
        <v>1140200000</v>
      </c>
      <c r="B32" s="18" t="s">
        <v>214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11" ht="21.75" customHeight="1">
      <c r="A33" s="7">
        <v>1140600000</v>
      </c>
      <c r="B33" s="8" t="s">
        <v>215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11" ht="20.25" customHeight="1">
      <c r="A34" s="3">
        <v>1170000000</v>
      </c>
      <c r="B34" s="13" t="s">
        <v>129</v>
      </c>
      <c r="C34" s="5">
        <f>SUM(C36)</f>
        <v>434.851</v>
      </c>
      <c r="D34" s="242">
        <f>D35+D36</f>
        <v>440.94099999999997</v>
      </c>
      <c r="E34" s="9">
        <f t="shared" si="0"/>
        <v>101.40047970454246</v>
      </c>
      <c r="F34" s="5">
        <f t="shared" si="1"/>
        <v>6.089999999999975</v>
      </c>
    </row>
    <row r="35" spans="1:11" ht="18" customHeight="1">
      <c r="A35" s="7">
        <v>1170105005</v>
      </c>
      <c r="B35" s="8" t="s">
        <v>15</v>
      </c>
      <c r="C35" s="9">
        <v>0</v>
      </c>
      <c r="D35" s="9">
        <v>0</v>
      </c>
      <c r="E35" s="9" t="e">
        <f t="shared" si="0"/>
        <v>#DIV/0!</v>
      </c>
      <c r="F35" s="9">
        <f t="shared" si="1"/>
        <v>0</v>
      </c>
    </row>
    <row r="36" spans="1:11" ht="15.75" customHeight="1">
      <c r="A36" s="7">
        <v>1171503010</v>
      </c>
      <c r="B36" s="8" t="s">
        <v>407</v>
      </c>
      <c r="C36" s="9">
        <v>434.851</v>
      </c>
      <c r="D36" s="10">
        <v>440.94099999999997</v>
      </c>
      <c r="E36" s="9">
        <f t="shared" si="0"/>
        <v>101.40047970454246</v>
      </c>
      <c r="F36" s="9">
        <f t="shared" si="1"/>
        <v>6.089999999999975</v>
      </c>
    </row>
    <row r="37" spans="1:11" s="6" customFormat="1">
      <c r="A37" s="3">
        <v>1000000000</v>
      </c>
      <c r="B37" s="4" t="s">
        <v>16</v>
      </c>
      <c r="C37" s="125">
        <f>C25+C4</f>
        <v>1098.6210000000001</v>
      </c>
      <c r="D37" s="125">
        <f>SUM(D4,D25)</f>
        <v>1128.84825</v>
      </c>
      <c r="E37" s="5">
        <f t="shared" si="0"/>
        <v>102.75138104951571</v>
      </c>
      <c r="F37" s="5">
        <f t="shared" si="1"/>
        <v>30.227249999999913</v>
      </c>
    </row>
    <row r="38" spans="1:11" s="6" customFormat="1">
      <c r="A38" s="3">
        <v>2000000000</v>
      </c>
      <c r="B38" s="4" t="s">
        <v>17</v>
      </c>
      <c r="C38" s="187">
        <f>C39+C40+C41+C42+C43+C44</f>
        <v>6035.02927</v>
      </c>
      <c r="D38" s="187">
        <f>D39+D40+D41+D42+D43+D45+D44</f>
        <v>6035.02927</v>
      </c>
      <c r="E38" s="5">
        <f t="shared" si="0"/>
        <v>100</v>
      </c>
      <c r="F38" s="5">
        <f t="shared" si="1"/>
        <v>0</v>
      </c>
      <c r="G38" s="19"/>
    </row>
    <row r="39" spans="1:11" ht="13.5" customHeight="1">
      <c r="A39" s="16">
        <v>2021000000</v>
      </c>
      <c r="B39" s="17" t="s">
        <v>18</v>
      </c>
      <c r="C39" s="216">
        <v>1839.6</v>
      </c>
      <c r="D39" s="20">
        <v>1839.6</v>
      </c>
      <c r="E39" s="9">
        <f t="shared" si="0"/>
        <v>100</v>
      </c>
      <c r="F39" s="9">
        <f t="shared" si="1"/>
        <v>0</v>
      </c>
    </row>
    <row r="40" spans="1:11" ht="15" hidden="1" customHeight="1">
      <c r="A40" s="16">
        <v>2021500200</v>
      </c>
      <c r="B40" s="17" t="s">
        <v>224</v>
      </c>
      <c r="C40" s="213">
        <v>0</v>
      </c>
      <c r="D40" s="20">
        <v>0</v>
      </c>
      <c r="E40" s="9" t="e">
        <f>SUM(D40/C40*100)</f>
        <v>#DIV/0!</v>
      </c>
      <c r="F40" s="9">
        <f>SUM(D40-C40)</f>
        <v>0</v>
      </c>
    </row>
    <row r="41" spans="1:11">
      <c r="A41" s="16">
        <v>2022000000</v>
      </c>
      <c r="B41" s="17" t="s">
        <v>19</v>
      </c>
      <c r="C41" s="213">
        <v>2800.9644899999998</v>
      </c>
      <c r="D41" s="10">
        <v>2800.9644899999998</v>
      </c>
      <c r="E41" s="9">
        <f t="shared" si="0"/>
        <v>100</v>
      </c>
      <c r="F41" s="9">
        <f t="shared" si="1"/>
        <v>0</v>
      </c>
    </row>
    <row r="42" spans="1:11" ht="19.5" customHeight="1">
      <c r="A42" s="16">
        <v>2023000000</v>
      </c>
      <c r="B42" s="17" t="s">
        <v>20</v>
      </c>
      <c r="C42" s="213">
        <v>108.54452999999999</v>
      </c>
      <c r="D42" s="180">
        <v>108.54452999999999</v>
      </c>
      <c r="E42" s="9">
        <f t="shared" si="0"/>
        <v>100</v>
      </c>
      <c r="F42" s="9">
        <f t="shared" si="1"/>
        <v>0</v>
      </c>
    </row>
    <row r="43" spans="1:11">
      <c r="A43" s="7">
        <v>2070500010</v>
      </c>
      <c r="B43" s="17" t="s">
        <v>282</v>
      </c>
      <c r="C43" s="213">
        <v>0</v>
      </c>
      <c r="D43" s="181"/>
      <c r="E43" s="9" t="e">
        <f t="shared" si="0"/>
        <v>#DIV/0!</v>
      </c>
      <c r="F43" s="9">
        <f t="shared" si="1"/>
        <v>0</v>
      </c>
    </row>
    <row r="44" spans="1:11" ht="15.75" customHeight="1">
      <c r="A44" s="16">
        <v>2024000000</v>
      </c>
      <c r="B44" s="18" t="s">
        <v>21</v>
      </c>
      <c r="C44" s="213">
        <v>1285.9202499999999</v>
      </c>
      <c r="D44" s="181">
        <v>1285.9202499999999</v>
      </c>
      <c r="E44" s="9">
        <f t="shared" si="0"/>
        <v>100</v>
      </c>
      <c r="F44" s="9">
        <f t="shared" si="1"/>
        <v>0</v>
      </c>
    </row>
    <row r="45" spans="1:11" ht="17.25" customHeight="1">
      <c r="A45" s="7">
        <v>2190000010</v>
      </c>
      <c r="B45" s="11" t="s">
        <v>23</v>
      </c>
      <c r="C45" s="221">
        <v>0</v>
      </c>
      <c r="D45" s="210">
        <v>0</v>
      </c>
      <c r="E45" s="5" t="e">
        <f t="shared" si="0"/>
        <v>#DIV/0!</v>
      </c>
      <c r="F45" s="5">
        <f>SUM(D45-C45)</f>
        <v>0</v>
      </c>
    </row>
    <row r="46" spans="1:11" s="373" customFormat="1" ht="17.25" customHeight="1">
      <c r="A46" s="3">
        <v>3000000000</v>
      </c>
      <c r="B46" s="13" t="s">
        <v>24</v>
      </c>
      <c r="C46" s="222">
        <v>0</v>
      </c>
      <c r="D46" s="223">
        <v>0</v>
      </c>
      <c r="E46" s="5" t="e">
        <f t="shared" si="0"/>
        <v>#DIV/0!</v>
      </c>
      <c r="F46" s="5">
        <f t="shared" si="1"/>
        <v>0</v>
      </c>
    </row>
    <row r="47" spans="1:11" s="6" customFormat="1" ht="15.75" customHeight="1">
      <c r="A47" s="267"/>
      <c r="B47" s="268" t="s">
        <v>25</v>
      </c>
      <c r="C47" s="401">
        <f>C37+C38</f>
        <v>7133.6502700000001</v>
      </c>
      <c r="D47" s="393">
        <f>D37+D38</f>
        <v>7163.87752</v>
      </c>
      <c r="E47" s="269">
        <f t="shared" si="0"/>
        <v>100.42372766894836</v>
      </c>
      <c r="F47" s="269">
        <f t="shared" si="1"/>
        <v>30.227249999999913</v>
      </c>
      <c r="G47" s="193"/>
      <c r="H47" s="193"/>
      <c r="K47" s="128"/>
    </row>
    <row r="48" spans="1:11" s="6" customFormat="1">
      <c r="A48" s="3"/>
      <c r="B48" s="21" t="s">
        <v>301</v>
      </c>
      <c r="C48" s="398">
        <f>C47-C94</f>
        <v>-761.5639599999995</v>
      </c>
      <c r="D48" s="5">
        <f>D47-D94</f>
        <v>-548.79468000000088</v>
      </c>
      <c r="E48" s="22"/>
      <c r="F48" s="22"/>
    </row>
    <row r="49" spans="1:6">
      <c r="A49" s="23"/>
      <c r="B49" s="24"/>
      <c r="C49" s="179"/>
      <c r="D49" s="179"/>
      <c r="E49" s="26"/>
      <c r="F49" s="91"/>
    </row>
    <row r="50" spans="1:6" ht="50.25" customHeight="1">
      <c r="A50" s="28" t="s">
        <v>0</v>
      </c>
      <c r="B50" s="28" t="s">
        <v>26</v>
      </c>
      <c r="C50" s="174" t="s">
        <v>396</v>
      </c>
      <c r="D50" s="400" t="s">
        <v>411</v>
      </c>
      <c r="E50" s="72" t="s">
        <v>2</v>
      </c>
      <c r="F50" s="73" t="s">
        <v>3</v>
      </c>
    </row>
    <row r="51" spans="1:6">
      <c r="A51" s="87">
        <v>1</v>
      </c>
      <c r="B51" s="86">
        <v>2</v>
      </c>
      <c r="C51" s="86">
        <v>3</v>
      </c>
      <c r="D51" s="86">
        <v>4</v>
      </c>
      <c r="E51" s="86">
        <v>5</v>
      </c>
      <c r="F51" s="86">
        <v>6</v>
      </c>
    </row>
    <row r="52" spans="1:6" s="6" customFormat="1" ht="30.75" customHeight="1">
      <c r="A52" s="30" t="s">
        <v>27</v>
      </c>
      <c r="B52" s="31" t="s">
        <v>28</v>
      </c>
      <c r="C52" s="22">
        <f>C54+C57+C58+C59</f>
        <v>1412.83718</v>
      </c>
      <c r="D52" s="22">
        <f>D54+D57+D58+D59</f>
        <v>1397.4266400000001</v>
      </c>
      <c r="E52" s="34">
        <f>SUM(D52/C52*100)</f>
        <v>98.909248693469422</v>
      </c>
      <c r="F52" s="34">
        <f>SUM(D52-C52)</f>
        <v>-15.410539999999855</v>
      </c>
    </row>
    <row r="53" spans="1:6" s="6" customFormat="1" ht="1.5" customHeight="1">
      <c r="A53" s="35" t="s">
        <v>29</v>
      </c>
      <c r="B53" s="36" t="s">
        <v>30</v>
      </c>
      <c r="C53" s="91"/>
      <c r="D53" s="91"/>
      <c r="E53" s="38"/>
      <c r="F53" s="38"/>
    </row>
    <row r="54" spans="1:6" ht="16.5" customHeight="1">
      <c r="A54" s="35" t="s">
        <v>31</v>
      </c>
      <c r="B54" s="39" t="s">
        <v>32</v>
      </c>
      <c r="C54" s="91">
        <v>1409.1871799999999</v>
      </c>
      <c r="D54" s="91">
        <v>1394.77664</v>
      </c>
      <c r="E54" s="38">
        <f>SUM(D54/C54*100)</f>
        <v>98.977386382410899</v>
      </c>
      <c r="F54" s="38">
        <f t="shared" ref="F54:F94" si="3">SUM(D54-C54)</f>
        <v>-14.410539999999855</v>
      </c>
    </row>
    <row r="55" spans="1:6" ht="0.75" hidden="1" customHeight="1">
      <c r="A55" s="35" t="s">
        <v>33</v>
      </c>
      <c r="B55" s="39" t="s">
        <v>34</v>
      </c>
      <c r="C55" s="91"/>
      <c r="D55" s="91"/>
      <c r="E55" s="38"/>
      <c r="F55" s="38">
        <f t="shared" si="3"/>
        <v>0</v>
      </c>
    </row>
    <row r="56" spans="1:6" ht="15.75" hidden="1" customHeight="1">
      <c r="A56" s="35" t="s">
        <v>35</v>
      </c>
      <c r="B56" s="39" t="s">
        <v>36</v>
      </c>
      <c r="C56" s="91"/>
      <c r="D56" s="91"/>
      <c r="E56" s="38" t="e">
        <f t="shared" ref="E56:E94" si="4">SUM(D56/C56*100)</f>
        <v>#DIV/0!</v>
      </c>
      <c r="F56" s="38">
        <f t="shared" si="3"/>
        <v>0</v>
      </c>
    </row>
    <row r="57" spans="1:6" ht="1.5" customHeight="1">
      <c r="A57" s="35" t="s">
        <v>37</v>
      </c>
      <c r="B57" s="39" t="s">
        <v>38</v>
      </c>
      <c r="C57" s="91">
        <v>0</v>
      </c>
      <c r="D57" s="91">
        <v>0</v>
      </c>
      <c r="E57" s="38" t="e">
        <f t="shared" si="4"/>
        <v>#DIV/0!</v>
      </c>
      <c r="F57" s="38">
        <f t="shared" si="3"/>
        <v>0</v>
      </c>
    </row>
    <row r="58" spans="1:6" ht="17.25" customHeight="1">
      <c r="A58" s="35" t="s">
        <v>39</v>
      </c>
      <c r="B58" s="39" t="s">
        <v>40</v>
      </c>
      <c r="C58" s="102">
        <v>1</v>
      </c>
      <c r="D58" s="102">
        <v>0</v>
      </c>
      <c r="E58" s="38">
        <f t="shared" si="4"/>
        <v>0</v>
      </c>
      <c r="F58" s="38">
        <f t="shared" si="3"/>
        <v>-1</v>
      </c>
    </row>
    <row r="59" spans="1:6" ht="17.25" customHeight="1">
      <c r="A59" s="35" t="s">
        <v>41</v>
      </c>
      <c r="B59" s="39" t="s">
        <v>42</v>
      </c>
      <c r="C59" s="91">
        <v>2.65</v>
      </c>
      <c r="D59" s="91">
        <v>2.65</v>
      </c>
      <c r="E59" s="38">
        <f t="shared" si="4"/>
        <v>100</v>
      </c>
      <c r="F59" s="38">
        <f t="shared" si="3"/>
        <v>0</v>
      </c>
    </row>
    <row r="60" spans="1:6" s="6" customFormat="1">
      <c r="A60" s="41" t="s">
        <v>43</v>
      </c>
      <c r="B60" s="42" t="s">
        <v>44</v>
      </c>
      <c r="C60" s="22">
        <f>C61</f>
        <v>108.54452999999999</v>
      </c>
      <c r="D60" s="22">
        <f>D61</f>
        <v>108.54452999999999</v>
      </c>
      <c r="E60" s="34">
        <f t="shared" si="4"/>
        <v>100</v>
      </c>
      <c r="F60" s="34">
        <f t="shared" si="3"/>
        <v>0</v>
      </c>
    </row>
    <row r="61" spans="1:6">
      <c r="A61" s="43" t="s">
        <v>45</v>
      </c>
      <c r="B61" s="44" t="s">
        <v>46</v>
      </c>
      <c r="C61" s="91">
        <v>108.54452999999999</v>
      </c>
      <c r="D61" s="91">
        <v>108.54452999999999</v>
      </c>
      <c r="E61" s="38">
        <f t="shared" si="4"/>
        <v>100</v>
      </c>
      <c r="F61" s="38">
        <f t="shared" si="3"/>
        <v>0</v>
      </c>
    </row>
    <row r="62" spans="1:6" s="6" customFormat="1" ht="17.25" customHeight="1">
      <c r="A62" s="30" t="s">
        <v>47</v>
      </c>
      <c r="B62" s="31" t="s">
        <v>48</v>
      </c>
      <c r="C62" s="22">
        <f>C65+C66+C67</f>
        <v>18</v>
      </c>
      <c r="D62" s="22">
        <f>D65+D66+D67</f>
        <v>17.321960000000001</v>
      </c>
      <c r="E62" s="34">
        <f t="shared" si="4"/>
        <v>96.233111111111114</v>
      </c>
      <c r="F62" s="34">
        <f t="shared" si="3"/>
        <v>-0.67803999999999931</v>
      </c>
    </row>
    <row r="63" spans="1:6" ht="13.5" hidden="1" customHeight="1">
      <c r="A63" s="35" t="s">
        <v>49</v>
      </c>
      <c r="B63" s="39" t="s">
        <v>50</v>
      </c>
      <c r="C63" s="91"/>
      <c r="D63" s="91"/>
      <c r="E63" s="34" t="e">
        <f t="shared" si="4"/>
        <v>#DIV/0!</v>
      </c>
      <c r="F63" s="34">
        <f t="shared" si="3"/>
        <v>0</v>
      </c>
    </row>
    <row r="64" spans="1:6" hidden="1">
      <c r="A64" s="45" t="s">
        <v>51</v>
      </c>
      <c r="B64" s="39" t="s">
        <v>52</v>
      </c>
      <c r="C64" s="91"/>
      <c r="D64" s="91"/>
      <c r="E64" s="34" t="e">
        <f t="shared" si="4"/>
        <v>#DIV/0!</v>
      </c>
      <c r="F64" s="34">
        <f t="shared" si="3"/>
        <v>0</v>
      </c>
    </row>
    <row r="65" spans="1:7" ht="15.75" customHeight="1">
      <c r="A65" s="46" t="s">
        <v>53</v>
      </c>
      <c r="B65" s="47" t="s">
        <v>54</v>
      </c>
      <c r="C65" s="91">
        <v>3</v>
      </c>
      <c r="D65" s="91">
        <v>2.83134</v>
      </c>
      <c r="E65" s="34">
        <f t="shared" si="4"/>
        <v>94.378</v>
      </c>
      <c r="F65" s="34">
        <f t="shared" si="3"/>
        <v>-0.16866000000000003</v>
      </c>
    </row>
    <row r="66" spans="1:7" ht="15.75" customHeight="1">
      <c r="A66" s="46" t="s">
        <v>211</v>
      </c>
      <c r="B66" s="47" t="s">
        <v>212</v>
      </c>
      <c r="C66" s="91">
        <v>13</v>
      </c>
      <c r="D66" s="91">
        <v>12.49062</v>
      </c>
      <c r="E66" s="38">
        <f t="shared" si="4"/>
        <v>96.081692307692308</v>
      </c>
      <c r="F66" s="38">
        <f t="shared" si="3"/>
        <v>-0.50938000000000017</v>
      </c>
    </row>
    <row r="67" spans="1:7" ht="15.75" customHeight="1">
      <c r="A67" s="46" t="s">
        <v>332</v>
      </c>
      <c r="B67" s="47" t="s">
        <v>386</v>
      </c>
      <c r="C67" s="91">
        <v>2</v>
      </c>
      <c r="D67" s="91">
        <v>2</v>
      </c>
      <c r="E67" s="38"/>
      <c r="F67" s="38"/>
    </row>
    <row r="68" spans="1:7" s="6" customFormat="1" ht="14.25" customHeight="1">
      <c r="A68" s="30" t="s">
        <v>55</v>
      </c>
      <c r="B68" s="31" t="s">
        <v>56</v>
      </c>
      <c r="C68" s="103">
        <f>C71+C72+C69+C70</f>
        <v>851.65995999999996</v>
      </c>
      <c r="D68" s="103">
        <f>D71+D72+D69+D70</f>
        <v>760.86120000000005</v>
      </c>
      <c r="E68" s="34">
        <f t="shared" si="4"/>
        <v>89.338613500157976</v>
      </c>
      <c r="F68" s="34">
        <f t="shared" si="3"/>
        <v>-90.798759999999902</v>
      </c>
    </row>
    <row r="69" spans="1:7" ht="16.5" hidden="1" customHeight="1">
      <c r="A69" s="35" t="s">
        <v>57</v>
      </c>
      <c r="B69" s="39" t="s">
        <v>58</v>
      </c>
      <c r="C69" s="104">
        <v>0</v>
      </c>
      <c r="D69" s="91">
        <v>0</v>
      </c>
      <c r="E69" s="38" t="e">
        <f t="shared" si="4"/>
        <v>#DIV/0!</v>
      </c>
      <c r="F69" s="38">
        <f t="shared" si="3"/>
        <v>0</v>
      </c>
    </row>
    <row r="70" spans="1:7" s="6" customFormat="1" hidden="1">
      <c r="A70" s="35" t="s">
        <v>59</v>
      </c>
      <c r="B70" s="39" t="s">
        <v>60</v>
      </c>
      <c r="C70" s="104">
        <v>0</v>
      </c>
      <c r="D70" s="91">
        <v>0</v>
      </c>
      <c r="E70" s="38" t="e">
        <f t="shared" si="4"/>
        <v>#DIV/0!</v>
      </c>
      <c r="F70" s="38">
        <f t="shared" si="3"/>
        <v>0</v>
      </c>
      <c r="G70" s="50"/>
    </row>
    <row r="71" spans="1:7" ht="15.75" customHeight="1">
      <c r="A71" s="35" t="s">
        <v>61</v>
      </c>
      <c r="B71" s="39" t="s">
        <v>62</v>
      </c>
      <c r="C71" s="104">
        <v>851.65995999999996</v>
      </c>
      <c r="D71" s="91">
        <v>760.86120000000005</v>
      </c>
      <c r="E71" s="38">
        <f t="shared" si="4"/>
        <v>89.338613500157976</v>
      </c>
      <c r="F71" s="38">
        <f t="shared" si="3"/>
        <v>-90.798759999999902</v>
      </c>
    </row>
    <row r="72" spans="1:7">
      <c r="A72" s="35" t="s">
        <v>63</v>
      </c>
      <c r="B72" s="39" t="s">
        <v>64</v>
      </c>
      <c r="C72" s="104">
        <v>0</v>
      </c>
      <c r="D72" s="91">
        <v>0</v>
      </c>
      <c r="E72" s="38" t="e">
        <f t="shared" si="4"/>
        <v>#DIV/0!</v>
      </c>
      <c r="F72" s="38">
        <f t="shared" si="3"/>
        <v>0</v>
      </c>
    </row>
    <row r="73" spans="1:7" s="6" customFormat="1" ht="18" customHeight="1">
      <c r="A73" s="30" t="s">
        <v>65</v>
      </c>
      <c r="B73" s="31" t="s">
        <v>66</v>
      </c>
      <c r="C73" s="22">
        <f>C76+C75</f>
        <v>5212.0375599999998</v>
      </c>
      <c r="D73" s="22">
        <f>D76+D75</f>
        <v>5136.3828700000004</v>
      </c>
      <c r="E73" s="34">
        <f t="shared" si="4"/>
        <v>98.548462302332311</v>
      </c>
      <c r="F73" s="34">
        <f t="shared" si="3"/>
        <v>-75.654689999999391</v>
      </c>
    </row>
    <row r="74" spans="1:7" ht="0.75" hidden="1" customHeight="1">
      <c r="A74" s="35" t="s">
        <v>67</v>
      </c>
      <c r="B74" s="51" t="s">
        <v>68</v>
      </c>
      <c r="C74" s="91"/>
      <c r="D74" s="91"/>
      <c r="E74" s="38" t="e">
        <f t="shared" si="4"/>
        <v>#DIV/0!</v>
      </c>
      <c r="F74" s="38">
        <f t="shared" si="3"/>
        <v>0</v>
      </c>
    </row>
    <row r="75" spans="1:7" ht="15" customHeight="1">
      <c r="A75" s="35" t="s">
        <v>69</v>
      </c>
      <c r="B75" s="51" t="s">
        <v>70</v>
      </c>
      <c r="C75" s="91">
        <v>5047.4631399999998</v>
      </c>
      <c r="D75" s="91">
        <v>4990.4378900000002</v>
      </c>
      <c r="E75" s="38">
        <f t="shared" si="4"/>
        <v>98.870219585199393</v>
      </c>
      <c r="F75" s="38">
        <f t="shared" si="3"/>
        <v>-57.025249999999687</v>
      </c>
    </row>
    <row r="76" spans="1:7" ht="16.5" customHeight="1">
      <c r="A76" s="35" t="s">
        <v>71</v>
      </c>
      <c r="B76" s="39" t="s">
        <v>72</v>
      </c>
      <c r="C76" s="91">
        <v>164.57442</v>
      </c>
      <c r="D76" s="91">
        <v>145.94497999999999</v>
      </c>
      <c r="E76" s="38">
        <f t="shared" si="4"/>
        <v>88.680233538116056</v>
      </c>
      <c r="F76" s="38">
        <f t="shared" si="3"/>
        <v>-18.629440000000017</v>
      </c>
    </row>
    <row r="77" spans="1:7" s="6" customFormat="1">
      <c r="A77" s="30" t="s">
        <v>81</v>
      </c>
      <c r="B77" s="31" t="s">
        <v>82</v>
      </c>
      <c r="C77" s="22">
        <f>C78</f>
        <v>286.60000000000002</v>
      </c>
      <c r="D77" s="22">
        <f>D78</f>
        <v>286.60000000000002</v>
      </c>
      <c r="E77" s="34">
        <f t="shared" si="4"/>
        <v>100</v>
      </c>
      <c r="F77" s="34">
        <f t="shared" si="3"/>
        <v>0</v>
      </c>
    </row>
    <row r="78" spans="1:7" ht="14.25" customHeight="1">
      <c r="A78" s="35" t="s">
        <v>83</v>
      </c>
      <c r="B78" s="39" t="s">
        <v>226</v>
      </c>
      <c r="C78" s="91">
        <v>286.60000000000002</v>
      </c>
      <c r="D78" s="91">
        <v>286.60000000000002</v>
      </c>
      <c r="E78" s="38">
        <f t="shared" si="4"/>
        <v>100</v>
      </c>
      <c r="F78" s="38">
        <f t="shared" si="3"/>
        <v>0</v>
      </c>
    </row>
    <row r="79" spans="1:7" s="6" customFormat="1" ht="0.75" hidden="1" customHeight="1">
      <c r="A79" s="52">
        <v>1000</v>
      </c>
      <c r="B79" s="31" t="s">
        <v>84</v>
      </c>
      <c r="C79" s="22"/>
      <c r="D79" s="22"/>
      <c r="E79" s="34" t="e">
        <f t="shared" si="4"/>
        <v>#DIV/0!</v>
      </c>
      <c r="F79" s="34">
        <f t="shared" si="3"/>
        <v>0</v>
      </c>
    </row>
    <row r="80" spans="1:7" ht="16.5" hidden="1" customHeight="1">
      <c r="A80" s="53">
        <v>1001</v>
      </c>
      <c r="B80" s="54" t="s">
        <v>85</v>
      </c>
      <c r="C80" s="91"/>
      <c r="D80" s="91"/>
      <c r="E80" s="38" t="e">
        <f t="shared" si="4"/>
        <v>#DIV/0!</v>
      </c>
      <c r="F80" s="38">
        <f t="shared" si="3"/>
        <v>0</v>
      </c>
    </row>
    <row r="81" spans="1:7" ht="15.75" hidden="1" customHeight="1">
      <c r="A81" s="53">
        <v>1003</v>
      </c>
      <c r="B81" s="54" t="s">
        <v>86</v>
      </c>
      <c r="C81" s="91"/>
      <c r="D81" s="91"/>
      <c r="E81" s="38" t="e">
        <f t="shared" si="4"/>
        <v>#DIV/0!</v>
      </c>
      <c r="F81" s="38">
        <f t="shared" si="3"/>
        <v>0</v>
      </c>
    </row>
    <row r="82" spans="1:7" ht="16.5" hidden="1" customHeight="1">
      <c r="A82" s="53">
        <v>1004</v>
      </c>
      <c r="B82" s="54" t="s">
        <v>87</v>
      </c>
      <c r="C82" s="91"/>
      <c r="D82" s="183"/>
      <c r="E82" s="38" t="e">
        <f t="shared" si="4"/>
        <v>#DIV/0!</v>
      </c>
      <c r="F82" s="38">
        <f t="shared" si="3"/>
        <v>0</v>
      </c>
    </row>
    <row r="83" spans="1:7" ht="0.75" customHeight="1">
      <c r="A83" s="35" t="s">
        <v>88</v>
      </c>
      <c r="B83" s="39" t="s">
        <v>89</v>
      </c>
      <c r="C83" s="91"/>
      <c r="D83" s="91"/>
      <c r="E83" s="38"/>
      <c r="F83" s="38">
        <f t="shared" si="3"/>
        <v>0</v>
      </c>
    </row>
    <row r="84" spans="1:7" ht="15" customHeight="1">
      <c r="A84" s="30" t="s">
        <v>90</v>
      </c>
      <c r="B84" s="31" t="s">
        <v>91</v>
      </c>
      <c r="C84" s="22">
        <f>C85</f>
        <v>5.5350000000000001</v>
      </c>
      <c r="D84" s="22">
        <f>D85</f>
        <v>5.5350000000000001</v>
      </c>
      <c r="E84" s="38">
        <f t="shared" si="4"/>
        <v>100</v>
      </c>
      <c r="F84" s="22">
        <f>F85+F86+F87+F88+F89</f>
        <v>0</v>
      </c>
    </row>
    <row r="85" spans="1:7" ht="16.5" customHeight="1">
      <c r="A85" s="35" t="s">
        <v>92</v>
      </c>
      <c r="B85" s="39" t="s">
        <v>93</v>
      </c>
      <c r="C85" s="91">
        <v>5.5350000000000001</v>
      </c>
      <c r="D85" s="91">
        <v>5.5350000000000001</v>
      </c>
      <c r="E85" s="38">
        <v>0</v>
      </c>
      <c r="F85" s="38">
        <f>SUM(D85-C85)</f>
        <v>0</v>
      </c>
    </row>
    <row r="86" spans="1:7" ht="14.25" hidden="1" customHeight="1">
      <c r="A86" s="35" t="s">
        <v>94</v>
      </c>
      <c r="B86" s="39" t="s">
        <v>95</v>
      </c>
      <c r="C86" s="91"/>
      <c r="D86" s="91"/>
      <c r="E86" s="38" t="e">
        <f t="shared" si="4"/>
        <v>#DIV/0!</v>
      </c>
      <c r="F86" s="38">
        <f>SUM(D86-C86)</f>
        <v>0</v>
      </c>
    </row>
    <row r="87" spans="1:7" ht="15.75" hidden="1" customHeight="1">
      <c r="A87" s="35" t="s">
        <v>96</v>
      </c>
      <c r="B87" s="39" t="s">
        <v>97</v>
      </c>
      <c r="C87" s="91"/>
      <c r="D87" s="91"/>
      <c r="E87" s="38" t="e">
        <f t="shared" si="4"/>
        <v>#DIV/0!</v>
      </c>
      <c r="F87" s="38"/>
    </row>
    <row r="88" spans="1:7" ht="9.75" hidden="1" customHeight="1">
      <c r="A88" s="35" t="s">
        <v>98</v>
      </c>
      <c r="B88" s="39" t="s">
        <v>99</v>
      </c>
      <c r="C88" s="91"/>
      <c r="D88" s="91"/>
      <c r="E88" s="38" t="e">
        <f t="shared" si="4"/>
        <v>#DIV/0!</v>
      </c>
      <c r="F88" s="38"/>
    </row>
    <row r="89" spans="1:7" ht="11.25" hidden="1" customHeight="1">
      <c r="A89" s="35" t="s">
        <v>100</v>
      </c>
      <c r="B89" s="39" t="s">
        <v>101</v>
      </c>
      <c r="C89" s="91"/>
      <c r="D89" s="91"/>
      <c r="E89" s="38" t="e">
        <f t="shared" si="4"/>
        <v>#DIV/0!</v>
      </c>
      <c r="F89" s="38"/>
    </row>
    <row r="90" spans="1:7" s="6" customFormat="1" ht="17.25" hidden="1" customHeight="1">
      <c r="A90" s="52">
        <v>1400</v>
      </c>
      <c r="B90" s="56" t="s">
        <v>110</v>
      </c>
      <c r="C90" s="103">
        <v>0</v>
      </c>
      <c r="D90" s="103">
        <f>SUM(D91:D93)</f>
        <v>0</v>
      </c>
      <c r="E90" s="34" t="e">
        <f t="shared" si="4"/>
        <v>#DIV/0!</v>
      </c>
      <c r="F90" s="34">
        <f t="shared" si="3"/>
        <v>0</v>
      </c>
    </row>
    <row r="91" spans="1:7" ht="18.75" hidden="1" customHeight="1">
      <c r="A91" s="53">
        <v>1401</v>
      </c>
      <c r="B91" s="54" t="s">
        <v>111</v>
      </c>
      <c r="C91" s="104"/>
      <c r="D91" s="91"/>
      <c r="E91" s="38" t="e">
        <f t="shared" si="4"/>
        <v>#DIV/0!</v>
      </c>
      <c r="F91" s="38">
        <f t="shared" si="3"/>
        <v>0</v>
      </c>
    </row>
    <row r="92" spans="1:7" ht="15.75" hidden="1" customHeight="1">
      <c r="A92" s="53">
        <v>1402</v>
      </c>
      <c r="B92" s="54" t="s">
        <v>112</v>
      </c>
      <c r="C92" s="104"/>
      <c r="D92" s="91"/>
      <c r="E92" s="38" t="e">
        <f t="shared" si="4"/>
        <v>#DIV/0!</v>
      </c>
      <c r="F92" s="38">
        <f t="shared" si="3"/>
        <v>0</v>
      </c>
    </row>
    <row r="93" spans="1:7" ht="12.75" hidden="1" customHeight="1">
      <c r="A93" s="53">
        <v>1403</v>
      </c>
      <c r="B93" s="54" t="s">
        <v>113</v>
      </c>
      <c r="C93" s="104"/>
      <c r="D93" s="91"/>
      <c r="E93" s="38" t="e">
        <f t="shared" si="4"/>
        <v>#DIV/0!</v>
      </c>
      <c r="F93" s="38">
        <f t="shared" si="3"/>
        <v>0</v>
      </c>
    </row>
    <row r="94" spans="1:7" s="6" customFormat="1">
      <c r="A94" s="52"/>
      <c r="B94" s="57" t="s">
        <v>114</v>
      </c>
      <c r="C94" s="387">
        <f>C52+C60+C62+C68+C73+C77+C84</f>
        <v>7895.2142299999996</v>
      </c>
      <c r="D94" s="387">
        <f>D52+D60+D62+D68+D73+D77+D79+D84+D90</f>
        <v>7712.6722000000009</v>
      </c>
      <c r="E94" s="126">
        <f t="shared" si="4"/>
        <v>97.687940761551715</v>
      </c>
      <c r="F94" s="34">
        <f t="shared" si="3"/>
        <v>-182.5420299999987</v>
      </c>
      <c r="G94" s="193"/>
    </row>
    <row r="95" spans="1:7">
      <c r="C95" s="124"/>
      <c r="D95" s="100"/>
    </row>
    <row r="96" spans="1:7" s="65" customFormat="1" ht="16.5" customHeight="1">
      <c r="A96" s="63" t="s">
        <v>115</v>
      </c>
      <c r="B96" s="63"/>
      <c r="C96" s="178"/>
      <c r="D96" s="178"/>
    </row>
    <row r="97" spans="1:3" s="65" customFormat="1" ht="20.25" customHeight="1">
      <c r="A97" s="66" t="s">
        <v>116</v>
      </c>
      <c r="B97" s="66"/>
      <c r="C97" s="65" t="s">
        <v>117</v>
      </c>
    </row>
    <row r="98" spans="1:3" ht="13.5" customHeight="1"/>
    <row r="100" spans="1:3" ht="5.25" customHeight="1"/>
    <row r="142" hidden="1"/>
  </sheetData>
  <customSheetViews>
    <customSheetView guid="{61528DAC-5C4C-48F4-ADE2-8A724B05A086}" scale="70" showPageBreaks="1" printArea="1" hiddenRows="1" state="hidden" view="pageBreakPreview" topLeftCell="A35">
      <selection activeCell="D85" sqref="D85"/>
      <pageMargins left="0.74803149606299213" right="0.74803149606299213" top="0.19685039370078741" bottom="0.15748031496062992" header="0.51181102362204722" footer="0.23622047244094491"/>
      <pageSetup paperSize="9" scale="60" orientation="portrait" r:id="rId1"/>
      <headerFooter alignWithMargins="0"/>
    </customSheetView>
    <customSheetView guid="{5C539BE6-C8E0-453F-AB5E-9E58094195EA}" scale="70" showPageBreaks="1" printArea="1" hiddenRows="1" view="pageBreakPreview" topLeftCell="A13">
      <selection activeCell="C44" sqref="C44"/>
      <pageMargins left="0.74803149606299213" right="0.74803149606299213" top="0.19685039370078741" bottom="0.15748031496062992" header="0.51181102362204722" footer="0.23622047244094491"/>
      <pageSetup paperSize="9" scale="60" orientation="portrait" r:id="rId2"/>
      <headerFooter alignWithMargins="0"/>
    </customSheetView>
    <customSheetView guid="{42584DC0-1D41-4C93-9B38-C388E7B8DAC4}" scale="70" showPageBreaks="1" hiddenRows="1" view="pageBreakPreview" topLeftCell="A30">
      <selection activeCell="A43" sqref="A43:B43"/>
      <pageMargins left="0.75" right="0.75" top="0.18" bottom="0.17" header="0.5" footer="0.25"/>
      <pageSetup paperSize="9" scale="63" orientation="portrait" r:id="rId3"/>
      <headerFooter alignWithMargins="0"/>
    </customSheetView>
    <customSheetView guid="{A54C432C-6C68-4B53-A75C-446EB3A61B2B}" scale="70" showPageBreaks="1" hiddenRows="1" view="pageBreakPreview" topLeftCell="A4">
      <selection activeCell="G93" sqref="G93"/>
      <pageMargins left="0.70866141732283472" right="0.70866141732283472" top="0.74803149606299213" bottom="0.74803149606299213" header="0.31496062992125984" footer="0.31496062992125984"/>
      <pageSetup paperSize="9" scale="65" orientation="portrait" r:id="rId4"/>
    </customSheetView>
    <customSheetView guid="{1A52382B-3765-4E8C-903F-6B8919B7242E}" hiddenRows="1" topLeftCell="A42">
      <selection activeCell="A67" sqref="A67:XFD67"/>
      <pageMargins left="0.75" right="0.75" top="0.18" bottom="0.17" header="0.5" footer="0.25"/>
      <pageSetup paperSize="9" scale="63" orientation="portrait" r:id="rId5"/>
      <headerFooter alignWithMargins="0"/>
    </customSheetView>
    <customSheetView guid="{B31C8DB7-3E78-4144-A6B5-8DE36DE63F0E}" hiddenRows="1" topLeftCell="A34">
      <selection activeCell="D44" sqref="D44"/>
      <pageMargins left="0.75" right="0.75" top="0.18" bottom="0.17" header="0.5" footer="0.25"/>
      <pageSetup paperSize="9" scale="63" orientation="portrait" r:id="rId6"/>
      <headerFooter alignWithMargins="0"/>
    </customSheetView>
    <customSheetView guid="{5BFCA170-DEAE-4D2C-98A0-1E68B427AC01}" showPageBreaks="1" hiddenRows="1" topLeftCell="A28">
      <selection activeCell="I43" sqref="I42:I43"/>
      <pageMargins left="0.75" right="0.75" top="0.18" bottom="0.17" header="0.5" footer="0.25"/>
      <pageSetup paperSize="9" scale="63" orientation="portrait" r:id="rId7"/>
      <headerFooter alignWithMargins="0"/>
    </customSheetView>
    <customSheetView guid="{B30CE22D-C12F-4E12-8BB9-3AAE0A6991CC}" scale="70" showPageBreaks="1" printArea="1" hiddenRows="1" view="pageBreakPreview" topLeftCell="A25">
      <selection activeCell="D94" sqref="D94"/>
      <pageMargins left="0.74803149606299213" right="0.74803149606299213" top="0.19685039370078741" bottom="0.15748031496062992" header="0.51181102362204722" footer="0.23622047244094491"/>
      <pageSetup paperSize="9" scale="60" orientation="portrait" r:id="rId8"/>
      <headerFooter alignWithMargins="0"/>
    </customSheetView>
    <customSheetView guid="{1718F1EE-9F48-4DBE-9531-3B70F9C4A5DD}" scale="70" showPageBreaks="1" hiddenRows="1" view="pageBreakPreview" topLeftCell="A26">
      <selection activeCell="B36" sqref="B36"/>
      <pageMargins left="0.75" right="0.75" top="0.18" bottom="0.17" header="0.5" footer="0.25"/>
      <pageSetup paperSize="9" scale="49" orientation="portrait" r:id="rId9"/>
      <headerFooter alignWithMargins="0"/>
    </customSheetView>
    <customSheetView guid="{3DCB9AAA-F09C-4EA6-B992-F93E466D374A}" hiddenRows="1">
      <selection activeCell="B100" sqref="B100"/>
      <pageMargins left="0.75" right="0.75" top="0.18" bottom="0.17" header="0.5" footer="0.25"/>
      <pageSetup paperSize="9" scale="63" orientation="portrait" r:id="rId10"/>
      <headerFooter alignWithMargins="0"/>
    </customSheetView>
    <customSheetView guid="{F85EE840-0C31-454A-8951-832C2E9E0600}" scale="70" showPageBreaks="1" printArea="1" hiddenRows="1" state="hidden" view="pageBreakPreview" topLeftCell="A29">
      <selection activeCell="D76" sqref="D76"/>
      <pageMargins left="0.74803149606299213" right="0.74803149606299213" top="0.19685039370078741" bottom="0.15748031496062992" header="0.51181102362204722" footer="0.23622047244094491"/>
      <pageSetup paperSize="9" scale="60" orientation="portrait" r:id="rId11"/>
      <headerFooter alignWithMargins="0"/>
    </customSheetView>
    <customSheetView guid="{F1E84C44-1ACD-474A-BDE0-C7088DB6C590}" scale="70" showPageBreaks="1" printArea="1" hiddenRows="1" state="hidden" view="pageBreakPreview" topLeftCell="A35">
      <selection activeCell="D85" sqref="D85"/>
      <pageMargins left="0.74803149606299213" right="0.74803149606299213" top="0.19685039370078741" bottom="0.15748031496062992" header="0.51181102362204722" footer="0.23622047244094491"/>
      <pageSetup paperSize="9" scale="60" orientation="portrait" r:id="rId12"/>
      <headerFooter alignWithMargins="0"/>
    </customSheetView>
  </customSheetViews>
  <mergeCells count="2">
    <mergeCell ref="A1:F1"/>
    <mergeCell ref="A2:F2"/>
  </mergeCells>
  <phoneticPr fontId="0" type="noConversion"/>
  <pageMargins left="0.74803149606299213" right="0.74803149606299213" top="0.19685039370078741" bottom="0.15748031496062992" header="0.51181102362204722" footer="0.23622047244094491"/>
  <pageSetup paperSize="9" scale="60" orientation="portrait" r:id="rId1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5"/>
  <dimension ref="A1:H143"/>
  <sheetViews>
    <sheetView view="pageBreakPreview" topLeftCell="A18" zoomScale="70" zoomScaleNormal="100" zoomScaleSheetLayoutView="70" workbookViewId="0">
      <selection activeCell="C93" sqref="C93"/>
    </sheetView>
  </sheetViews>
  <sheetFormatPr defaultRowHeight="15.75"/>
  <cols>
    <col min="1" max="1" width="14.7109375" style="58" customWidth="1"/>
    <col min="2" max="2" width="56.42578125" style="59" customWidth="1"/>
    <col min="3" max="3" width="16.7109375" style="60" customWidth="1"/>
    <col min="4" max="4" width="16.85546875" style="62" customWidth="1"/>
    <col min="5" max="5" width="15.28515625" style="62" customWidth="1"/>
    <col min="6" max="6" width="13.42578125" style="62" customWidth="1"/>
    <col min="7" max="7" width="15.42578125" style="1" bestFit="1" customWidth="1"/>
    <col min="8" max="8" width="17.710937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97" t="s">
        <v>426</v>
      </c>
      <c r="B1" s="597"/>
      <c r="C1" s="597"/>
      <c r="D1" s="597"/>
      <c r="E1" s="597"/>
      <c r="F1" s="597"/>
    </row>
    <row r="2" spans="1:6">
      <c r="A2" s="597"/>
      <c r="B2" s="597"/>
      <c r="C2" s="597"/>
      <c r="D2" s="597"/>
      <c r="E2" s="597"/>
      <c r="F2" s="597"/>
    </row>
    <row r="3" spans="1:6" ht="63">
      <c r="A3" s="2" t="s">
        <v>0</v>
      </c>
      <c r="B3" s="2" t="s">
        <v>1</v>
      </c>
      <c r="C3" s="72" t="s">
        <v>396</v>
      </c>
      <c r="D3" s="400" t="s">
        <v>411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3692.4</v>
      </c>
      <c r="D4" s="5">
        <f>D5+D12+D14+D17+D7</f>
        <v>4985.6887399999996</v>
      </c>
      <c r="E4" s="5">
        <f>SUM(D4/C4*100)</f>
        <v>135.02569439930667</v>
      </c>
      <c r="F4" s="5">
        <f>SUM(D4-C4)</f>
        <v>1293.2887399999995</v>
      </c>
    </row>
    <row r="5" spans="1:6" s="6" customFormat="1">
      <c r="A5" s="68">
        <v>1010000000</v>
      </c>
      <c r="B5" s="67" t="s">
        <v>5</v>
      </c>
      <c r="C5" s="5">
        <f>C6</f>
        <v>396</v>
      </c>
      <c r="D5" s="5">
        <f>D6</f>
        <v>1142.71928</v>
      </c>
      <c r="E5" s="5">
        <f t="shared" ref="E5:E53" si="0">SUM(D5/C5*100)</f>
        <v>288.56547474747475</v>
      </c>
      <c r="F5" s="5">
        <f t="shared" ref="F5:F53" si="1">SUM(D5-C5)</f>
        <v>746.71928000000003</v>
      </c>
    </row>
    <row r="6" spans="1:6">
      <c r="A6" s="7">
        <v>1010200001</v>
      </c>
      <c r="B6" s="8" t="s">
        <v>221</v>
      </c>
      <c r="C6" s="9">
        <v>396</v>
      </c>
      <c r="D6" s="10">
        <v>1142.71928</v>
      </c>
      <c r="E6" s="9">
        <f t="shared" ref="E6:E11" si="2">SUM(D6/C6*100)</f>
        <v>288.56547474747475</v>
      </c>
      <c r="F6" s="9">
        <f t="shared" si="1"/>
        <v>746.71928000000003</v>
      </c>
    </row>
    <row r="7" spans="1:6" ht="31.5">
      <c r="A7" s="3">
        <v>1030000000</v>
      </c>
      <c r="B7" s="13" t="s">
        <v>260</v>
      </c>
      <c r="C7" s="5">
        <f>C8+C10+C9</f>
        <v>823.4</v>
      </c>
      <c r="D7" s="5">
        <f>D8+D10+D9+D11</f>
        <v>973.46062999999992</v>
      </c>
      <c r="E7" s="5">
        <f t="shared" si="2"/>
        <v>118.22451178042263</v>
      </c>
      <c r="F7" s="5">
        <f t="shared" si="1"/>
        <v>150.06062999999995</v>
      </c>
    </row>
    <row r="8" spans="1:6">
      <c r="A8" s="7">
        <v>1030223001</v>
      </c>
      <c r="B8" s="8" t="s">
        <v>262</v>
      </c>
      <c r="C8" s="9">
        <v>307.12799999999999</v>
      </c>
      <c r="D8" s="10">
        <v>488.0027</v>
      </c>
      <c r="E8" s="9">
        <f t="shared" si="2"/>
        <v>158.89228595243679</v>
      </c>
      <c r="F8" s="9">
        <f t="shared" si="1"/>
        <v>180.87470000000002</v>
      </c>
    </row>
    <row r="9" spans="1:6">
      <c r="A9" s="7">
        <v>1030224001</v>
      </c>
      <c r="B9" s="8" t="s">
        <v>268</v>
      </c>
      <c r="C9" s="9">
        <v>3.294</v>
      </c>
      <c r="D9" s="10">
        <v>2.63592</v>
      </c>
      <c r="E9" s="9">
        <f t="shared" si="2"/>
        <v>80.021857923497265</v>
      </c>
      <c r="F9" s="9">
        <f t="shared" si="1"/>
        <v>-0.65808</v>
      </c>
    </row>
    <row r="10" spans="1:6">
      <c r="A10" s="7">
        <v>1030225001</v>
      </c>
      <c r="B10" s="8" t="s">
        <v>261</v>
      </c>
      <c r="C10" s="9">
        <v>512.97799999999995</v>
      </c>
      <c r="D10" s="10">
        <v>538.81007999999997</v>
      </c>
      <c r="E10" s="9">
        <f t="shared" si="2"/>
        <v>105.03570913372504</v>
      </c>
      <c r="F10" s="9">
        <f t="shared" si="1"/>
        <v>25.832080000000019</v>
      </c>
    </row>
    <row r="11" spans="1:6">
      <c r="A11" s="7">
        <v>1030226001</v>
      </c>
      <c r="B11" s="8" t="s">
        <v>270</v>
      </c>
      <c r="C11" s="9">
        <v>0</v>
      </c>
      <c r="D11" s="10">
        <v>-55.98807</v>
      </c>
      <c r="E11" s="9" t="e">
        <f t="shared" si="2"/>
        <v>#DIV/0!</v>
      </c>
      <c r="F11" s="9">
        <f t="shared" si="1"/>
        <v>-55.98807</v>
      </c>
    </row>
    <row r="12" spans="1:6" s="6" customFormat="1">
      <c r="A12" s="68">
        <v>1050000000</v>
      </c>
      <c r="B12" s="67" t="s">
        <v>6</v>
      </c>
      <c r="C12" s="5">
        <f>SUM(C13:C13)</f>
        <v>45</v>
      </c>
      <c r="D12" s="5">
        <f>SUM(D13:D13)</f>
        <v>42.506970000000003</v>
      </c>
      <c r="E12" s="5">
        <f t="shared" si="0"/>
        <v>94.459933333333339</v>
      </c>
      <c r="F12" s="5">
        <f t="shared" si="1"/>
        <v>-2.4930299999999974</v>
      </c>
    </row>
    <row r="13" spans="1:6" ht="15.75" customHeight="1">
      <c r="A13" s="7">
        <v>1050300000</v>
      </c>
      <c r="B13" s="11" t="s">
        <v>222</v>
      </c>
      <c r="C13" s="12">
        <v>45</v>
      </c>
      <c r="D13" s="10">
        <v>42.506970000000003</v>
      </c>
      <c r="E13" s="9">
        <f t="shared" si="0"/>
        <v>94.459933333333339</v>
      </c>
      <c r="F13" s="9">
        <f t="shared" si="1"/>
        <v>-2.4930299999999974</v>
      </c>
    </row>
    <row r="14" spans="1:6" s="6" customFormat="1" ht="15.75" customHeight="1">
      <c r="A14" s="68">
        <v>1060000000</v>
      </c>
      <c r="B14" s="67" t="s">
        <v>130</v>
      </c>
      <c r="C14" s="5">
        <f>C15+C16</f>
        <v>2418</v>
      </c>
      <c r="D14" s="5">
        <f>D15+D16</f>
        <v>2818.8318600000002</v>
      </c>
      <c r="E14" s="5">
        <f t="shared" si="0"/>
        <v>116.57700000000003</v>
      </c>
      <c r="F14" s="5">
        <f t="shared" si="1"/>
        <v>400.83186000000023</v>
      </c>
    </row>
    <row r="15" spans="1:6" s="6" customFormat="1" ht="15.75" customHeight="1">
      <c r="A15" s="7">
        <v>1060100000</v>
      </c>
      <c r="B15" s="11" t="s">
        <v>8</v>
      </c>
      <c r="C15" s="9">
        <v>1023</v>
      </c>
      <c r="D15" s="10">
        <v>1140.8601699999999</v>
      </c>
      <c r="E15" s="5">
        <f t="shared" si="0"/>
        <v>111.52103323558163</v>
      </c>
      <c r="F15" s="9">
        <f>SUM(D15-C15)</f>
        <v>117.86016999999993</v>
      </c>
    </row>
    <row r="16" spans="1:6" ht="15" customHeight="1">
      <c r="A16" s="7">
        <v>1060600000</v>
      </c>
      <c r="B16" s="11" t="s">
        <v>7</v>
      </c>
      <c r="C16" s="9">
        <v>1395</v>
      </c>
      <c r="D16" s="10">
        <v>1677.9716900000001</v>
      </c>
      <c r="E16" s="5">
        <f t="shared" si="0"/>
        <v>120.28470896057348</v>
      </c>
      <c r="F16" s="9">
        <f t="shared" si="1"/>
        <v>282.97169000000008</v>
      </c>
    </row>
    <row r="17" spans="1:6" s="6" customFormat="1" ht="18" customHeight="1">
      <c r="A17" s="3">
        <v>1080000000</v>
      </c>
      <c r="B17" s="4" t="s">
        <v>10</v>
      </c>
      <c r="C17" s="5">
        <f>C18</f>
        <v>10</v>
      </c>
      <c r="D17" s="5">
        <f>D18</f>
        <v>8.17</v>
      </c>
      <c r="E17" s="5">
        <f t="shared" si="0"/>
        <v>81.699999999999989</v>
      </c>
      <c r="F17" s="5">
        <f t="shared" si="1"/>
        <v>-1.83</v>
      </c>
    </row>
    <row r="18" spans="1:6" ht="18" customHeight="1">
      <c r="A18" s="7">
        <v>1080400001</v>
      </c>
      <c r="B18" s="8" t="s">
        <v>220</v>
      </c>
      <c r="C18" s="9">
        <v>10</v>
      </c>
      <c r="D18" s="10">
        <v>8.17</v>
      </c>
      <c r="E18" s="9">
        <f t="shared" si="0"/>
        <v>81.699999999999989</v>
      </c>
      <c r="F18" s="9">
        <f t="shared" si="1"/>
        <v>-1.83</v>
      </c>
    </row>
    <row r="19" spans="1:6" ht="0.7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118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31.5" hidden="1">
      <c r="A21" s="7">
        <v>1090100000</v>
      </c>
      <c r="B21" s="8" t="s">
        <v>119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120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121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31.5" hidden="1">
      <c r="A24" s="7">
        <v>1090700000</v>
      </c>
      <c r="B24" s="8" t="s">
        <v>122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7.25" customHeight="1">
      <c r="A25" s="3"/>
      <c r="B25" s="4" t="s">
        <v>12</v>
      </c>
      <c r="C25" s="5">
        <f>C26+C30+C33+C38+C36</f>
        <v>280</v>
      </c>
      <c r="D25" s="5">
        <f>D26+D30+D33+D36+D38</f>
        <v>1700.5371600000001</v>
      </c>
      <c r="E25" s="5">
        <f t="shared" si="0"/>
        <v>607.3347</v>
      </c>
      <c r="F25" s="5">
        <f t="shared" si="1"/>
        <v>1420.5371600000001</v>
      </c>
    </row>
    <row r="26" spans="1:6" s="6" customFormat="1" ht="30.75" customHeight="1">
      <c r="A26" s="68">
        <v>1110000000</v>
      </c>
      <c r="B26" s="69" t="s">
        <v>123</v>
      </c>
      <c r="C26" s="5">
        <f>C28+C29</f>
        <v>250</v>
      </c>
      <c r="D26" s="5">
        <f>D28+D29</f>
        <v>258.50299999999999</v>
      </c>
      <c r="E26" s="5">
        <f t="shared" si="0"/>
        <v>103.40119999999999</v>
      </c>
      <c r="F26" s="5">
        <f t="shared" si="1"/>
        <v>8.5029999999999859</v>
      </c>
    </row>
    <row r="27" spans="1:6">
      <c r="A27" s="16">
        <v>1110502501</v>
      </c>
      <c r="B27" s="17" t="s">
        <v>218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 ht="15.75" customHeight="1">
      <c r="A28" s="16">
        <v>1110502510</v>
      </c>
      <c r="B28" s="17" t="s">
        <v>307</v>
      </c>
      <c r="C28" s="12">
        <v>200</v>
      </c>
      <c r="D28" s="10">
        <v>221</v>
      </c>
      <c r="E28" s="9">
        <f t="shared" si="0"/>
        <v>110.5</v>
      </c>
      <c r="F28" s="9">
        <f t="shared" si="1"/>
        <v>21</v>
      </c>
    </row>
    <row r="29" spans="1:6">
      <c r="A29" s="7">
        <v>1110503000</v>
      </c>
      <c r="B29" s="11" t="s">
        <v>217</v>
      </c>
      <c r="C29" s="12">
        <v>50</v>
      </c>
      <c r="D29" s="10">
        <v>37.503</v>
      </c>
      <c r="E29" s="9">
        <f>SUM(D29/C29*100)</f>
        <v>75.006</v>
      </c>
      <c r="F29" s="9">
        <f t="shared" si="1"/>
        <v>-12.497</v>
      </c>
    </row>
    <row r="30" spans="1:6" s="15" customFormat="1" ht="35.25" customHeight="1">
      <c r="A30" s="68">
        <v>1130000000</v>
      </c>
      <c r="B30" s="69" t="s">
        <v>125</v>
      </c>
      <c r="C30" s="5">
        <f>C31</f>
        <v>30</v>
      </c>
      <c r="D30" s="5">
        <f>D31+D32</f>
        <v>165.45399</v>
      </c>
      <c r="E30" s="5">
        <f t="shared" si="0"/>
        <v>551.51330000000007</v>
      </c>
      <c r="F30" s="5">
        <f t="shared" si="1"/>
        <v>135.45399</v>
      </c>
    </row>
    <row r="31" spans="1:6" ht="30" customHeight="1">
      <c r="A31" s="7">
        <v>1130206510</v>
      </c>
      <c r="B31" s="8" t="s">
        <v>397</v>
      </c>
      <c r="C31" s="9">
        <v>30</v>
      </c>
      <c r="D31" s="10">
        <v>145.78618</v>
      </c>
      <c r="E31" s="9">
        <f>SUM(D31/C31*100)</f>
        <v>485.95393333333334</v>
      </c>
      <c r="F31" s="9">
        <f t="shared" si="1"/>
        <v>115.78618</v>
      </c>
    </row>
    <row r="32" spans="1:6" ht="18" customHeight="1">
      <c r="A32" s="7">
        <v>1130299000</v>
      </c>
      <c r="B32" s="8" t="s">
        <v>309</v>
      </c>
      <c r="C32" s="9"/>
      <c r="D32" s="10">
        <v>19.667809999999999</v>
      </c>
      <c r="E32" s="9"/>
      <c r="F32" s="9"/>
    </row>
    <row r="33" spans="1:7" ht="18.75" customHeight="1">
      <c r="A33" s="70">
        <v>1140000000</v>
      </c>
      <c r="B33" s="71" t="s">
        <v>126</v>
      </c>
      <c r="C33" s="5">
        <f>C34+C35</f>
        <v>0</v>
      </c>
      <c r="D33" s="5">
        <f>D34+D35</f>
        <v>1132.1469999999999</v>
      </c>
      <c r="E33" s="5" t="e">
        <f t="shared" si="0"/>
        <v>#DIV/0!</v>
      </c>
      <c r="F33" s="5">
        <f t="shared" si="1"/>
        <v>1132.1469999999999</v>
      </c>
    </row>
    <row r="34" spans="1:7" ht="15" customHeight="1">
      <c r="A34" s="16">
        <v>1140200000</v>
      </c>
      <c r="B34" s="18" t="s">
        <v>127</v>
      </c>
      <c r="C34" s="9">
        <v>0</v>
      </c>
      <c r="D34" s="10">
        <v>562.14700000000005</v>
      </c>
      <c r="E34" s="9" t="e">
        <f t="shared" si="0"/>
        <v>#DIV/0!</v>
      </c>
      <c r="F34" s="9">
        <f t="shared" si="1"/>
        <v>562.14700000000005</v>
      </c>
    </row>
    <row r="35" spans="1:7" ht="15" customHeight="1">
      <c r="A35" s="7">
        <v>1140600000</v>
      </c>
      <c r="B35" s="8" t="s">
        <v>215</v>
      </c>
      <c r="C35" s="9">
        <v>0</v>
      </c>
      <c r="D35" s="10">
        <v>570</v>
      </c>
      <c r="E35" s="9" t="e">
        <f t="shared" si="0"/>
        <v>#DIV/0!</v>
      </c>
      <c r="F35" s="9">
        <f t="shared" si="1"/>
        <v>570</v>
      </c>
    </row>
    <row r="36" spans="1:7" ht="25.5" customHeight="1">
      <c r="A36" s="99">
        <v>1160000000</v>
      </c>
      <c r="B36" s="13" t="s">
        <v>237</v>
      </c>
      <c r="C36" s="5">
        <f>C37</f>
        <v>0</v>
      </c>
      <c r="D36" s="14">
        <f>D37</f>
        <v>144.43316999999999</v>
      </c>
      <c r="E36" s="9" t="e">
        <f t="shared" si="0"/>
        <v>#DIV/0!</v>
      </c>
      <c r="F36" s="9">
        <f t="shared" si="1"/>
        <v>144.43316999999999</v>
      </c>
    </row>
    <row r="37" spans="1:7" ht="47.25" customHeight="1">
      <c r="A37" s="7">
        <v>1160701010</v>
      </c>
      <c r="B37" s="8" t="s">
        <v>392</v>
      </c>
      <c r="C37" s="9">
        <v>0</v>
      </c>
      <c r="D37" s="10">
        <v>144.43316999999999</v>
      </c>
      <c r="E37" s="9" t="e">
        <f t="shared" si="0"/>
        <v>#DIV/0!</v>
      </c>
      <c r="F37" s="9">
        <f t="shared" si="1"/>
        <v>144.43316999999999</v>
      </c>
    </row>
    <row r="38" spans="1:7" ht="28.5" customHeight="1">
      <c r="A38" s="3">
        <v>1170000000</v>
      </c>
      <c r="B38" s="13" t="s">
        <v>129</v>
      </c>
      <c r="C38" s="5">
        <f>C39+C40</f>
        <v>0</v>
      </c>
      <c r="D38" s="5">
        <f>D39+D40</f>
        <v>0</v>
      </c>
      <c r="E38" s="5" t="e">
        <f t="shared" si="0"/>
        <v>#DIV/0!</v>
      </c>
      <c r="F38" s="5">
        <f t="shared" si="1"/>
        <v>0</v>
      </c>
    </row>
    <row r="39" spans="1:7" ht="19.5" customHeight="1">
      <c r="A39" s="7">
        <v>1170105005</v>
      </c>
      <c r="B39" s="8" t="s">
        <v>15</v>
      </c>
      <c r="C39" s="9">
        <v>0</v>
      </c>
      <c r="D39" s="9">
        <v>0</v>
      </c>
      <c r="E39" s="9" t="e">
        <f t="shared" si="0"/>
        <v>#DIV/0!</v>
      </c>
      <c r="F39" s="9">
        <f t="shared" si="1"/>
        <v>0</v>
      </c>
    </row>
    <row r="40" spans="1:7" ht="15" customHeight="1">
      <c r="A40" s="7">
        <v>1170505005</v>
      </c>
      <c r="B40" s="11" t="s">
        <v>213</v>
      </c>
      <c r="C40" s="9">
        <v>0</v>
      </c>
      <c r="D40" s="10">
        <v>0</v>
      </c>
      <c r="E40" s="9" t="e">
        <f t="shared" si="0"/>
        <v>#DIV/0!</v>
      </c>
      <c r="F40" s="9">
        <f t="shared" si="1"/>
        <v>0</v>
      </c>
    </row>
    <row r="41" spans="1:7" s="6" customFormat="1" ht="44.25" customHeight="1">
      <c r="A41" s="3">
        <v>1000000000</v>
      </c>
      <c r="B41" s="4" t="s">
        <v>16</v>
      </c>
      <c r="C41" s="125">
        <f>SUM(C4,C25)</f>
        <v>3972.4</v>
      </c>
      <c r="D41" s="125">
        <f>D4+D25</f>
        <v>6686.2258999999995</v>
      </c>
      <c r="E41" s="5">
        <f t="shared" si="0"/>
        <v>168.31703504178833</v>
      </c>
      <c r="F41" s="5">
        <f t="shared" si="1"/>
        <v>2713.8258999999994</v>
      </c>
    </row>
    <row r="42" spans="1:7" s="6" customFormat="1" ht="20.25" customHeight="1">
      <c r="A42" s="3">
        <v>2000000000</v>
      </c>
      <c r="B42" s="4" t="s">
        <v>17</v>
      </c>
      <c r="C42" s="377">
        <f>C43+C44+C45+C47+C48+C46+C49</f>
        <v>55210.448759999999</v>
      </c>
      <c r="D42" s="422">
        <f>D43+D44+D45+D47+D48+D46+D49</f>
        <v>32315.880650000003</v>
      </c>
      <c r="E42" s="5">
        <f t="shared" si="0"/>
        <v>58.532182541165788</v>
      </c>
      <c r="F42" s="5">
        <f t="shared" si="1"/>
        <v>-22894.568109999997</v>
      </c>
      <c r="G42" s="19"/>
    </row>
    <row r="43" spans="1:7" ht="17.25" customHeight="1">
      <c r="A43" s="16">
        <v>2021000000</v>
      </c>
      <c r="B43" s="17" t="s">
        <v>18</v>
      </c>
      <c r="C43" s="378">
        <v>5604.2</v>
      </c>
      <c r="D43" s="379">
        <v>5604.2</v>
      </c>
      <c r="E43" s="9">
        <f t="shared" si="0"/>
        <v>100</v>
      </c>
      <c r="F43" s="9">
        <f t="shared" si="1"/>
        <v>0</v>
      </c>
    </row>
    <row r="44" spans="1:7" ht="27.75" hidden="1" customHeight="1">
      <c r="A44" s="16">
        <v>2021500200</v>
      </c>
      <c r="B44" s="17" t="s">
        <v>224</v>
      </c>
      <c r="C44" s="12">
        <v>0</v>
      </c>
      <c r="D44" s="20">
        <v>0</v>
      </c>
      <c r="E44" s="9" t="e">
        <f t="shared" si="0"/>
        <v>#DIV/0!</v>
      </c>
      <c r="F44" s="9">
        <f t="shared" si="1"/>
        <v>0</v>
      </c>
    </row>
    <row r="45" spans="1:7" ht="21" customHeight="1">
      <c r="A45" s="16">
        <v>2022000000</v>
      </c>
      <c r="B45" s="17" t="s">
        <v>19</v>
      </c>
      <c r="C45" s="12">
        <v>47116.958250000003</v>
      </c>
      <c r="D45" s="10">
        <v>25825.013040000002</v>
      </c>
      <c r="E45" s="9">
        <f t="shared" si="0"/>
        <v>54.810441928305075</v>
      </c>
      <c r="F45" s="9">
        <f t="shared" si="1"/>
        <v>-21291.945210000002</v>
      </c>
    </row>
    <row r="46" spans="1:7" ht="23.25" hidden="1" customHeight="1">
      <c r="A46" s="16">
        <v>2022999910</v>
      </c>
      <c r="B46" s="18" t="s">
        <v>324</v>
      </c>
      <c r="C46" s="12">
        <v>0</v>
      </c>
      <c r="D46" s="10">
        <v>0</v>
      </c>
      <c r="E46" s="9" t="e">
        <f>SUM(D46/C46*100)</f>
        <v>#DIV/0!</v>
      </c>
      <c r="F46" s="9">
        <f>SUM(D46-C46)</f>
        <v>0</v>
      </c>
    </row>
    <row r="47" spans="1:7" ht="21" customHeight="1">
      <c r="A47" s="16">
        <v>2023000000</v>
      </c>
      <c r="B47" s="17" t="s">
        <v>20</v>
      </c>
      <c r="C47" s="12">
        <v>309.01751000000002</v>
      </c>
      <c r="D47" s="180">
        <v>309.01751000000002</v>
      </c>
      <c r="E47" s="9">
        <f t="shared" si="0"/>
        <v>100</v>
      </c>
      <c r="F47" s="9">
        <f t="shared" si="1"/>
        <v>0</v>
      </c>
    </row>
    <row r="48" spans="1:7" ht="15.75" customHeight="1">
      <c r="A48" s="16">
        <v>2024000000</v>
      </c>
      <c r="B48" s="17" t="s">
        <v>21</v>
      </c>
      <c r="C48" s="12">
        <v>2180.2730000000001</v>
      </c>
      <c r="D48" s="181">
        <v>577.65009999999995</v>
      </c>
      <c r="E48" s="9">
        <f t="shared" si="0"/>
        <v>26.49439313333697</v>
      </c>
      <c r="F48" s="9">
        <f t="shared" si="1"/>
        <v>-1602.6229000000003</v>
      </c>
    </row>
    <row r="49" spans="1:8" ht="16.5" customHeight="1">
      <c r="A49" s="7">
        <v>2070500010</v>
      </c>
      <c r="B49" s="17" t="s">
        <v>325</v>
      </c>
      <c r="C49" s="12">
        <v>0</v>
      </c>
      <c r="D49" s="181">
        <v>0</v>
      </c>
      <c r="E49" s="9" t="e">
        <f t="shared" si="0"/>
        <v>#DIV/0!</v>
      </c>
      <c r="F49" s="9">
        <f t="shared" si="1"/>
        <v>0</v>
      </c>
    </row>
    <row r="50" spans="1:8" ht="47.25" hidden="1">
      <c r="A50" s="16">
        <v>2020900000</v>
      </c>
      <c r="B50" s="18" t="s">
        <v>22</v>
      </c>
      <c r="C50" s="263"/>
      <c r="D50" s="262"/>
      <c r="E50" s="9" t="e">
        <f t="shared" si="0"/>
        <v>#DIV/0!</v>
      </c>
      <c r="F50" s="9">
        <f t="shared" si="1"/>
        <v>0</v>
      </c>
    </row>
    <row r="51" spans="1:8" hidden="1">
      <c r="A51" s="7">
        <v>2190500005</v>
      </c>
      <c r="B51" s="11" t="s">
        <v>23</v>
      </c>
      <c r="C51" s="261">
        <v>0</v>
      </c>
      <c r="D51" s="261"/>
      <c r="E51" s="5"/>
      <c r="F51" s="5">
        <f>SUM(D51-C51)</f>
        <v>0</v>
      </c>
    </row>
    <row r="52" spans="1:8" s="6" customFormat="1" ht="31.5" hidden="1">
      <c r="A52" s="3">
        <v>3000000000</v>
      </c>
      <c r="B52" s="13" t="s">
        <v>24</v>
      </c>
      <c r="C52" s="264">
        <v>0</v>
      </c>
      <c r="D52" s="261">
        <v>0</v>
      </c>
      <c r="E52" s="5" t="e">
        <f t="shared" si="0"/>
        <v>#DIV/0!</v>
      </c>
      <c r="F52" s="5">
        <f t="shared" si="1"/>
        <v>0</v>
      </c>
    </row>
    <row r="53" spans="1:8" s="6" customFormat="1" ht="23.25" customHeight="1">
      <c r="A53" s="3"/>
      <c r="B53" s="4" t="s">
        <v>25</v>
      </c>
      <c r="C53" s="224">
        <f>SUM(C41,C42,C52)</f>
        <v>59182.848760000001</v>
      </c>
      <c r="D53" s="394">
        <f>D41+D42</f>
        <v>39002.106550000004</v>
      </c>
      <c r="E53" s="5">
        <f t="shared" si="0"/>
        <v>65.901029381269694</v>
      </c>
      <c r="F53" s="5">
        <f t="shared" si="1"/>
        <v>-20180.742209999997</v>
      </c>
      <c r="G53" s="93"/>
      <c r="H53" s="93"/>
    </row>
    <row r="54" spans="1:8" s="6" customFormat="1">
      <c r="A54" s="3"/>
      <c r="B54" s="21" t="s">
        <v>300</v>
      </c>
      <c r="C54" s="5">
        <f>C53-C102</f>
        <v>-1794.7397900000069</v>
      </c>
      <c r="D54" s="5">
        <f>D53-D102</f>
        <v>1929.6900700000042</v>
      </c>
      <c r="E54" s="22"/>
      <c r="F54" s="22"/>
    </row>
    <row r="55" spans="1:8" ht="15.75" customHeight="1">
      <c r="A55" s="23"/>
      <c r="B55" s="24"/>
      <c r="C55" s="113"/>
      <c r="D55" s="113"/>
      <c r="E55" s="26"/>
      <c r="F55" s="27"/>
    </row>
    <row r="56" spans="1:8" ht="63">
      <c r="A56" s="28" t="s">
        <v>0</v>
      </c>
      <c r="B56" s="28" t="s">
        <v>26</v>
      </c>
      <c r="C56" s="72" t="s">
        <v>396</v>
      </c>
      <c r="D56" s="400" t="s">
        <v>411</v>
      </c>
      <c r="E56" s="72" t="s">
        <v>2</v>
      </c>
      <c r="F56" s="73" t="s">
        <v>3</v>
      </c>
    </row>
    <row r="57" spans="1:8">
      <c r="A57" s="29">
        <v>1</v>
      </c>
      <c r="B57" s="28">
        <v>2</v>
      </c>
      <c r="C57" s="86">
        <v>3</v>
      </c>
      <c r="D57" s="86">
        <v>4</v>
      </c>
      <c r="E57" s="86">
        <v>5</v>
      </c>
      <c r="F57" s="86">
        <v>6</v>
      </c>
    </row>
    <row r="58" spans="1:8" s="6" customFormat="1" ht="17.25" customHeight="1">
      <c r="A58" s="30" t="s">
        <v>27</v>
      </c>
      <c r="B58" s="31" t="s">
        <v>28</v>
      </c>
      <c r="C58" s="402">
        <f>C59+C60+C61+C62+C63+C65+C64</f>
        <v>2166.48621</v>
      </c>
      <c r="D58" s="101">
        <f>D59+D60+D61+D62+D63+D65+D64</f>
        <v>1969.2427499999999</v>
      </c>
      <c r="E58" s="34">
        <f>SUM(D58/C58*100)</f>
        <v>90.895697415955397</v>
      </c>
      <c r="F58" s="34">
        <f>SUM(D58-C58)</f>
        <v>-197.24346000000014</v>
      </c>
    </row>
    <row r="59" spans="1:8" s="6" customFormat="1" ht="0.75" hidden="1" customHeight="1">
      <c r="A59" s="35" t="s">
        <v>29</v>
      </c>
      <c r="B59" s="36" t="s">
        <v>30</v>
      </c>
      <c r="C59" s="91"/>
      <c r="D59" s="91"/>
      <c r="E59" s="38"/>
      <c r="F59" s="38"/>
    </row>
    <row r="60" spans="1:8" ht="16.5" customHeight="1">
      <c r="A60" s="35" t="s">
        <v>31</v>
      </c>
      <c r="B60" s="39" t="s">
        <v>32</v>
      </c>
      <c r="C60" s="143">
        <v>2123.1742100000001</v>
      </c>
      <c r="D60" s="91">
        <v>1956.93075</v>
      </c>
      <c r="E60" s="38">
        <f t="shared" ref="E60:E102" si="3">SUM(D60/C60*100)</f>
        <v>92.170050897519147</v>
      </c>
      <c r="F60" s="38">
        <f t="shared" ref="F60:F102" si="4">SUM(D60-C60)</f>
        <v>-166.24346000000014</v>
      </c>
    </row>
    <row r="61" spans="1:8" ht="12.75" hidden="1" customHeight="1">
      <c r="A61" s="35" t="s">
        <v>33</v>
      </c>
      <c r="B61" s="39" t="s">
        <v>34</v>
      </c>
      <c r="C61" s="91"/>
      <c r="D61" s="91"/>
      <c r="E61" s="38" t="e">
        <f t="shared" si="3"/>
        <v>#DIV/0!</v>
      </c>
      <c r="F61" s="38">
        <f t="shared" si="4"/>
        <v>0</v>
      </c>
    </row>
    <row r="62" spans="1:8" ht="12.75" hidden="1" customHeight="1">
      <c r="A62" s="35" t="s">
        <v>35</v>
      </c>
      <c r="B62" s="39" t="s">
        <v>36</v>
      </c>
      <c r="C62" s="91"/>
      <c r="D62" s="91"/>
      <c r="E62" s="38" t="e">
        <f t="shared" si="3"/>
        <v>#DIV/0!</v>
      </c>
      <c r="F62" s="38">
        <f t="shared" si="4"/>
        <v>0</v>
      </c>
    </row>
    <row r="63" spans="1:8" ht="19.5" customHeight="1">
      <c r="A63" s="35" t="s">
        <v>37</v>
      </c>
      <c r="B63" s="39" t="s">
        <v>38</v>
      </c>
      <c r="C63" s="91">
        <v>0</v>
      </c>
      <c r="D63" s="91">
        <v>0</v>
      </c>
      <c r="E63" s="38" t="e">
        <f t="shared" si="3"/>
        <v>#DIV/0!</v>
      </c>
      <c r="F63" s="38">
        <f t="shared" si="4"/>
        <v>0</v>
      </c>
    </row>
    <row r="64" spans="1:8" ht="18" customHeight="1">
      <c r="A64" s="35" t="s">
        <v>39</v>
      </c>
      <c r="B64" s="39" t="s">
        <v>40</v>
      </c>
      <c r="C64" s="102">
        <v>1</v>
      </c>
      <c r="D64" s="102">
        <v>0</v>
      </c>
      <c r="E64" s="38">
        <f t="shared" si="3"/>
        <v>0</v>
      </c>
      <c r="F64" s="38">
        <f t="shared" si="4"/>
        <v>-1</v>
      </c>
    </row>
    <row r="65" spans="1:7" ht="18" customHeight="1">
      <c r="A65" s="35" t="s">
        <v>41</v>
      </c>
      <c r="B65" s="39" t="s">
        <v>42</v>
      </c>
      <c r="C65" s="91">
        <v>42.311999999999998</v>
      </c>
      <c r="D65" s="91">
        <v>12.311999999999999</v>
      </c>
      <c r="E65" s="38">
        <f t="shared" si="3"/>
        <v>29.098128190584234</v>
      </c>
      <c r="F65" s="38">
        <f t="shared" si="4"/>
        <v>-30</v>
      </c>
    </row>
    <row r="66" spans="1:7" s="6" customFormat="1" ht="15.75" customHeight="1">
      <c r="A66" s="41" t="s">
        <v>43</v>
      </c>
      <c r="B66" s="42" t="s">
        <v>44</v>
      </c>
      <c r="C66" s="403">
        <f>C67</f>
        <v>273.28600999999998</v>
      </c>
      <c r="D66" s="22">
        <f>D67</f>
        <v>273.28600999999998</v>
      </c>
      <c r="E66" s="34">
        <f t="shared" si="3"/>
        <v>100</v>
      </c>
      <c r="F66" s="34">
        <f t="shared" si="4"/>
        <v>0</v>
      </c>
    </row>
    <row r="67" spans="1:7">
      <c r="A67" s="43" t="s">
        <v>45</v>
      </c>
      <c r="B67" s="44" t="s">
        <v>46</v>
      </c>
      <c r="C67" s="91">
        <v>273.28600999999998</v>
      </c>
      <c r="D67" s="91">
        <v>273.28600999999998</v>
      </c>
      <c r="E67" s="38">
        <f t="shared" si="3"/>
        <v>100</v>
      </c>
      <c r="F67" s="38">
        <f t="shared" si="4"/>
        <v>0</v>
      </c>
    </row>
    <row r="68" spans="1:7" s="6" customFormat="1" ht="20.25" customHeight="1">
      <c r="A68" s="30" t="s">
        <v>47</v>
      </c>
      <c r="B68" s="31" t="s">
        <v>48</v>
      </c>
      <c r="C68" s="22">
        <f>C71+C73+C72</f>
        <v>16.631340000000002</v>
      </c>
      <c r="D68" s="22">
        <f>D71+D73+D72</f>
        <v>16.631340000000002</v>
      </c>
      <c r="E68" s="34">
        <f t="shared" si="3"/>
        <v>100</v>
      </c>
      <c r="F68" s="34">
        <f t="shared" si="4"/>
        <v>0</v>
      </c>
    </row>
    <row r="69" spans="1:7" ht="0.75" hidden="1" customHeight="1">
      <c r="A69" s="35" t="s">
        <v>49</v>
      </c>
      <c r="B69" s="39" t="s">
        <v>50</v>
      </c>
      <c r="C69" s="91"/>
      <c r="D69" s="91"/>
      <c r="E69" s="34" t="e">
        <f t="shared" si="3"/>
        <v>#DIV/0!</v>
      </c>
      <c r="F69" s="34">
        <f t="shared" si="4"/>
        <v>0</v>
      </c>
    </row>
    <row r="70" spans="1:7" ht="16.5" hidden="1" customHeight="1">
      <c r="A70" s="45" t="s">
        <v>51</v>
      </c>
      <c r="B70" s="39" t="s">
        <v>52</v>
      </c>
      <c r="C70" s="91">
        <v>0</v>
      </c>
      <c r="D70" s="91"/>
      <c r="E70" s="34" t="e">
        <f t="shared" si="3"/>
        <v>#DIV/0!</v>
      </c>
      <c r="F70" s="34">
        <f t="shared" si="4"/>
        <v>0</v>
      </c>
    </row>
    <row r="71" spans="1:7" ht="15.75" customHeight="1">
      <c r="A71" s="46" t="s">
        <v>53</v>
      </c>
      <c r="B71" s="47" t="s">
        <v>54</v>
      </c>
      <c r="C71" s="91">
        <v>7.6313399999999998</v>
      </c>
      <c r="D71" s="91">
        <v>7.6313399999999998</v>
      </c>
      <c r="E71" s="34">
        <f t="shared" si="3"/>
        <v>100</v>
      </c>
      <c r="F71" s="34">
        <f t="shared" si="4"/>
        <v>0</v>
      </c>
    </row>
    <row r="72" spans="1:7" ht="15.75" customHeight="1">
      <c r="A72" s="46" t="s">
        <v>211</v>
      </c>
      <c r="B72" s="47" t="s">
        <v>212</v>
      </c>
      <c r="C72" s="91">
        <v>7</v>
      </c>
      <c r="D72" s="91">
        <v>7</v>
      </c>
      <c r="E72" s="38">
        <f t="shared" ref="E72" si="5">SUM(D72/C72*100)</f>
        <v>100</v>
      </c>
      <c r="F72" s="38">
        <f t="shared" ref="F72" si="6">SUM(D72-C72)</f>
        <v>0</v>
      </c>
    </row>
    <row r="73" spans="1:7" ht="15.75" customHeight="1">
      <c r="A73" s="46" t="s">
        <v>332</v>
      </c>
      <c r="B73" s="47" t="s">
        <v>333</v>
      </c>
      <c r="C73" s="91">
        <v>2</v>
      </c>
      <c r="D73" s="91">
        <v>2</v>
      </c>
      <c r="E73" s="34">
        <v>0</v>
      </c>
      <c r="F73" s="34">
        <v>0</v>
      </c>
    </row>
    <row r="74" spans="1:7" s="6" customFormat="1" ht="17.25" customHeight="1">
      <c r="A74" s="375" t="s">
        <v>55</v>
      </c>
      <c r="B74" s="31" t="s">
        <v>56</v>
      </c>
      <c r="C74" s="404">
        <f>C76+C77+C78+C75</f>
        <v>2844.9801499999999</v>
      </c>
      <c r="D74" s="103">
        <f>SUM(D75:D78)</f>
        <v>2513.65515</v>
      </c>
      <c r="E74" s="34">
        <f t="shared" si="3"/>
        <v>88.354048797141886</v>
      </c>
      <c r="F74" s="34">
        <f t="shared" si="4"/>
        <v>-331.32499999999982</v>
      </c>
    </row>
    <row r="75" spans="1:7" ht="15" customHeight="1">
      <c r="A75" s="35" t="s">
        <v>57</v>
      </c>
      <c r="B75" s="39" t="s">
        <v>58</v>
      </c>
      <c r="C75" s="104">
        <v>35.731499999999997</v>
      </c>
      <c r="D75" s="91">
        <v>35.731499999999997</v>
      </c>
      <c r="E75" s="38">
        <f t="shared" si="3"/>
        <v>100</v>
      </c>
      <c r="F75" s="38">
        <f t="shared" si="4"/>
        <v>0</v>
      </c>
    </row>
    <row r="76" spans="1:7" s="6" customFormat="1" ht="15.75" customHeight="1">
      <c r="A76" s="35" t="s">
        <v>59</v>
      </c>
      <c r="B76" s="39" t="s">
        <v>60</v>
      </c>
      <c r="C76" s="104">
        <v>60</v>
      </c>
      <c r="D76" s="91">
        <v>60</v>
      </c>
      <c r="E76" s="38">
        <f t="shared" si="3"/>
        <v>100</v>
      </c>
      <c r="F76" s="38">
        <f t="shared" si="4"/>
        <v>0</v>
      </c>
      <c r="G76" s="50"/>
    </row>
    <row r="77" spans="1:7">
      <c r="A77" s="35" t="s">
        <v>61</v>
      </c>
      <c r="B77" s="39" t="s">
        <v>62</v>
      </c>
      <c r="C77" s="104">
        <v>2714.24865</v>
      </c>
      <c r="D77" s="91">
        <v>2382.9236500000002</v>
      </c>
      <c r="E77" s="38">
        <f t="shared" si="3"/>
        <v>87.793122785563511</v>
      </c>
      <c r="F77" s="38">
        <f t="shared" si="4"/>
        <v>-331.32499999999982</v>
      </c>
    </row>
    <row r="78" spans="1:7">
      <c r="A78" s="35" t="s">
        <v>63</v>
      </c>
      <c r="B78" s="39" t="s">
        <v>64</v>
      </c>
      <c r="C78" s="104">
        <v>35</v>
      </c>
      <c r="D78" s="91">
        <v>35</v>
      </c>
      <c r="E78" s="38">
        <f t="shared" si="3"/>
        <v>100</v>
      </c>
      <c r="F78" s="38">
        <f t="shared" si="4"/>
        <v>0</v>
      </c>
    </row>
    <row r="79" spans="1:7" s="6" customFormat="1" ht="24" customHeight="1">
      <c r="A79" s="30" t="s">
        <v>65</v>
      </c>
      <c r="B79" s="31" t="s">
        <v>66</v>
      </c>
      <c r="C79" s="405">
        <f>SUM(C80:C83)</f>
        <v>52464.654540000003</v>
      </c>
      <c r="D79" s="22">
        <f>SUM(D80:D83)</f>
        <v>29146.558089999999</v>
      </c>
      <c r="E79" s="34">
        <f t="shared" si="3"/>
        <v>55.554655501978253</v>
      </c>
      <c r="F79" s="34">
        <f t="shared" si="4"/>
        <v>-23318.096450000005</v>
      </c>
    </row>
    <row r="80" spans="1:7" ht="2.25" hidden="1" customHeight="1">
      <c r="A80" s="35" t="s">
        <v>67</v>
      </c>
      <c r="B80" s="51" t="s">
        <v>68</v>
      </c>
      <c r="C80" s="91">
        <v>0</v>
      </c>
      <c r="D80" s="91">
        <v>0</v>
      </c>
      <c r="E80" s="38" t="e">
        <f t="shared" si="3"/>
        <v>#DIV/0!</v>
      </c>
      <c r="F80" s="38">
        <f t="shared" si="4"/>
        <v>0</v>
      </c>
    </row>
    <row r="81" spans="1:6" ht="15" customHeight="1">
      <c r="A81" s="35" t="s">
        <v>69</v>
      </c>
      <c r="B81" s="51" t="s">
        <v>70</v>
      </c>
      <c r="C81" s="91">
        <v>32112.905129999999</v>
      </c>
      <c r="D81" s="91">
        <v>8894.8761400000003</v>
      </c>
      <c r="E81" s="38">
        <f t="shared" si="3"/>
        <v>27.698758813603487</v>
      </c>
      <c r="F81" s="38">
        <f t="shared" si="4"/>
        <v>-23218.028989999999</v>
      </c>
    </row>
    <row r="82" spans="1:6" ht="15" customHeight="1">
      <c r="A82" s="35" t="s">
        <v>71</v>
      </c>
      <c r="B82" s="39" t="s">
        <v>72</v>
      </c>
      <c r="C82" s="91">
        <v>20351.74941</v>
      </c>
      <c r="D82" s="91">
        <v>20251.681949999998</v>
      </c>
      <c r="E82" s="38">
        <f t="shared" si="3"/>
        <v>99.508310278472507</v>
      </c>
      <c r="F82" s="38">
        <f t="shared" si="4"/>
        <v>-100.06746000000203</v>
      </c>
    </row>
    <row r="83" spans="1:6" ht="18" hidden="1" customHeight="1">
      <c r="A83" s="35" t="s">
        <v>248</v>
      </c>
      <c r="B83" s="39" t="s">
        <v>249</v>
      </c>
      <c r="C83" s="91">
        <v>0</v>
      </c>
      <c r="D83" s="91">
        <v>0</v>
      </c>
      <c r="E83" s="38" t="e">
        <f t="shared" si="3"/>
        <v>#DIV/0!</v>
      </c>
      <c r="F83" s="38">
        <f t="shared" si="4"/>
        <v>0</v>
      </c>
    </row>
    <row r="84" spans="1:6" s="6" customFormat="1" ht="16.5" customHeight="1">
      <c r="A84" s="30" t="s">
        <v>81</v>
      </c>
      <c r="B84" s="31" t="s">
        <v>82</v>
      </c>
      <c r="C84" s="22">
        <f>C85+C86</f>
        <v>3211.5502999999999</v>
      </c>
      <c r="D84" s="22">
        <f>D85+D86</f>
        <v>3153.0431400000002</v>
      </c>
      <c r="E84" s="34">
        <f t="shared" si="3"/>
        <v>98.178226883134926</v>
      </c>
      <c r="F84" s="34">
        <f t="shared" si="4"/>
        <v>-58.507159999999658</v>
      </c>
    </row>
    <row r="85" spans="1:6" ht="14.25" customHeight="1">
      <c r="A85" s="35" t="s">
        <v>83</v>
      </c>
      <c r="B85" s="39" t="s">
        <v>226</v>
      </c>
      <c r="C85" s="91">
        <v>3211.5502999999999</v>
      </c>
      <c r="D85" s="91">
        <v>3153.0431400000002</v>
      </c>
      <c r="E85" s="38">
        <f t="shared" si="3"/>
        <v>98.178226883134926</v>
      </c>
      <c r="F85" s="38">
        <f t="shared" si="4"/>
        <v>-58.507159999999658</v>
      </c>
    </row>
    <row r="86" spans="1:6" ht="14.25" hidden="1" customHeight="1">
      <c r="A86" s="35" t="s">
        <v>255</v>
      </c>
      <c r="B86" s="39" t="s">
        <v>256</v>
      </c>
      <c r="C86" s="91"/>
      <c r="D86" s="91">
        <v>0</v>
      </c>
      <c r="E86" s="38" t="e">
        <f t="shared" si="3"/>
        <v>#DIV/0!</v>
      </c>
      <c r="F86" s="38">
        <f t="shared" si="4"/>
        <v>0</v>
      </c>
    </row>
    <row r="87" spans="1:6" s="6" customFormat="1" ht="15" customHeight="1">
      <c r="A87" s="52">
        <v>1000</v>
      </c>
      <c r="B87" s="31" t="s">
        <v>84</v>
      </c>
      <c r="C87" s="22">
        <f>SUM(C88:C91)</f>
        <v>0</v>
      </c>
      <c r="D87" s="22">
        <f>SUM(D88:D91)</f>
        <v>0</v>
      </c>
      <c r="E87" s="34" t="e">
        <f t="shared" si="3"/>
        <v>#DIV/0!</v>
      </c>
      <c r="F87" s="34">
        <f t="shared" si="4"/>
        <v>0</v>
      </c>
    </row>
    <row r="88" spans="1:6" hidden="1">
      <c r="A88" s="53">
        <v>1001</v>
      </c>
      <c r="B88" s="54" t="s">
        <v>85</v>
      </c>
      <c r="C88" s="91"/>
      <c r="D88" s="91"/>
      <c r="E88" s="34" t="e">
        <f t="shared" si="3"/>
        <v>#DIV/0!</v>
      </c>
      <c r="F88" s="38">
        <f t="shared" si="4"/>
        <v>0</v>
      </c>
    </row>
    <row r="89" spans="1:6" hidden="1">
      <c r="A89" s="53">
        <v>1003</v>
      </c>
      <c r="B89" s="54" t="s">
        <v>86</v>
      </c>
      <c r="C89" s="91">
        <v>0</v>
      </c>
      <c r="D89" s="91">
        <v>0</v>
      </c>
      <c r="E89" s="34" t="e">
        <f t="shared" si="3"/>
        <v>#DIV/0!</v>
      </c>
      <c r="F89" s="38">
        <f t="shared" si="4"/>
        <v>0</v>
      </c>
    </row>
    <row r="90" spans="1:6" hidden="1">
      <c r="A90" s="53">
        <v>1004</v>
      </c>
      <c r="B90" s="54" t="s">
        <v>87</v>
      </c>
      <c r="C90" s="91"/>
      <c r="D90" s="183"/>
      <c r="E90" s="34" t="e">
        <f t="shared" si="3"/>
        <v>#DIV/0!</v>
      </c>
      <c r="F90" s="38">
        <f t="shared" si="4"/>
        <v>0</v>
      </c>
    </row>
    <row r="91" spans="1:6" ht="0.75" customHeight="1">
      <c r="A91" s="35" t="s">
        <v>88</v>
      </c>
      <c r="B91" s="39" t="s">
        <v>89</v>
      </c>
      <c r="C91" s="91">
        <v>0</v>
      </c>
      <c r="D91" s="91">
        <v>0</v>
      </c>
      <c r="E91" s="38" t="e">
        <f t="shared" si="3"/>
        <v>#DIV/0!</v>
      </c>
      <c r="F91" s="38">
        <f t="shared" si="4"/>
        <v>0</v>
      </c>
    </row>
    <row r="92" spans="1:6" ht="15" customHeight="1">
      <c r="A92" s="30" t="s">
        <v>90</v>
      </c>
      <c r="B92" s="31" t="s">
        <v>91</v>
      </c>
      <c r="C92" s="22">
        <f>C93+C94+C95+C96+C97</f>
        <v>0</v>
      </c>
      <c r="D92" s="22">
        <f>D93+D94+D95+D96+D97</f>
        <v>0</v>
      </c>
      <c r="E92" s="34" t="e">
        <f t="shared" si="3"/>
        <v>#DIV/0!</v>
      </c>
      <c r="F92" s="22">
        <f>F93+F94+F95+F96+F97</f>
        <v>0</v>
      </c>
    </row>
    <row r="93" spans="1:6" ht="15.75" customHeight="1">
      <c r="A93" s="35" t="s">
        <v>92</v>
      </c>
      <c r="B93" s="39" t="s">
        <v>93</v>
      </c>
      <c r="C93" s="91">
        <v>0</v>
      </c>
      <c r="D93" s="91">
        <v>0</v>
      </c>
      <c r="E93" s="38" t="e">
        <f t="shared" si="3"/>
        <v>#DIV/0!</v>
      </c>
      <c r="F93" s="38">
        <f>SUM(D93-C93)</f>
        <v>0</v>
      </c>
    </row>
    <row r="94" spans="1:6" ht="15" hidden="1" customHeight="1">
      <c r="A94" s="35" t="s">
        <v>94</v>
      </c>
      <c r="B94" s="39" t="s">
        <v>95</v>
      </c>
      <c r="C94" s="130"/>
      <c r="D94" s="91"/>
      <c r="E94" s="38" t="e">
        <f t="shared" si="3"/>
        <v>#DIV/0!</v>
      </c>
      <c r="F94" s="38">
        <f>SUM(D94-C94)</f>
        <v>0</v>
      </c>
    </row>
    <row r="95" spans="1:6" ht="15" hidden="1" customHeight="1">
      <c r="A95" s="35" t="s">
        <v>96</v>
      </c>
      <c r="B95" s="39" t="s">
        <v>97</v>
      </c>
      <c r="C95" s="130"/>
      <c r="D95" s="91"/>
      <c r="E95" s="38" t="e">
        <f t="shared" si="3"/>
        <v>#DIV/0!</v>
      </c>
      <c r="F95" s="38"/>
    </row>
    <row r="96" spans="1:6" ht="15" hidden="1" customHeight="1">
      <c r="A96" s="35" t="s">
        <v>98</v>
      </c>
      <c r="B96" s="39" t="s">
        <v>99</v>
      </c>
      <c r="C96" s="130"/>
      <c r="D96" s="91"/>
      <c r="E96" s="38" t="e">
        <f t="shared" si="3"/>
        <v>#DIV/0!</v>
      </c>
      <c r="F96" s="38"/>
    </row>
    <row r="97" spans="1:7" ht="57.75" hidden="1" customHeight="1">
      <c r="A97" s="35" t="s">
        <v>100</v>
      </c>
      <c r="B97" s="39" t="s">
        <v>101</v>
      </c>
      <c r="C97" s="171"/>
      <c r="D97" s="91"/>
      <c r="E97" s="38" t="e">
        <f t="shared" si="3"/>
        <v>#DIV/0!</v>
      </c>
      <c r="F97" s="38"/>
    </row>
    <row r="98" spans="1:7" s="6" customFormat="1" ht="18" hidden="1" customHeight="1">
      <c r="A98" s="52">
        <v>1400</v>
      </c>
      <c r="B98" s="56" t="s">
        <v>110</v>
      </c>
      <c r="C98" s="48"/>
      <c r="D98" s="103"/>
      <c r="E98" s="34" t="e">
        <f t="shared" si="3"/>
        <v>#DIV/0!</v>
      </c>
      <c r="F98" s="34">
        <f t="shared" si="4"/>
        <v>0</v>
      </c>
    </row>
    <row r="99" spans="1:7" ht="16.5" hidden="1" customHeight="1">
      <c r="A99" s="53">
        <v>1401</v>
      </c>
      <c r="B99" s="54" t="s">
        <v>111</v>
      </c>
      <c r="C99" s="104">
        <v>0</v>
      </c>
      <c r="D99" s="91">
        <v>0</v>
      </c>
      <c r="E99" s="38" t="e">
        <f t="shared" si="3"/>
        <v>#DIV/0!</v>
      </c>
      <c r="F99" s="38">
        <f t="shared" si="4"/>
        <v>0</v>
      </c>
    </row>
    <row r="100" spans="1:7" ht="20.25" hidden="1" customHeight="1">
      <c r="A100" s="53">
        <v>1402</v>
      </c>
      <c r="B100" s="54" t="s">
        <v>112</v>
      </c>
      <c r="C100" s="104">
        <v>0</v>
      </c>
      <c r="D100" s="91">
        <v>0</v>
      </c>
      <c r="E100" s="38" t="e">
        <f t="shared" si="3"/>
        <v>#DIV/0!</v>
      </c>
      <c r="F100" s="38">
        <f t="shared" si="4"/>
        <v>0</v>
      </c>
    </row>
    <row r="101" spans="1:7" ht="13.5" hidden="1" customHeight="1">
      <c r="A101" s="53">
        <v>1403</v>
      </c>
      <c r="B101" s="54" t="s">
        <v>113</v>
      </c>
      <c r="C101" s="104">
        <v>0</v>
      </c>
      <c r="D101" s="91">
        <v>0</v>
      </c>
      <c r="E101" s="38" t="e">
        <f t="shared" si="3"/>
        <v>#DIV/0!</v>
      </c>
      <c r="F101" s="38">
        <f t="shared" si="4"/>
        <v>0</v>
      </c>
    </row>
    <row r="102" spans="1:7" s="6" customFormat="1" ht="15" customHeight="1">
      <c r="A102" s="52"/>
      <c r="B102" s="57" t="s">
        <v>114</v>
      </c>
      <c r="C102" s="387">
        <f>C58+C66+C68+C74+C79+C84+C92+C87+C98</f>
        <v>60977.588550000008</v>
      </c>
      <c r="D102" s="387">
        <f>D58+D66+D68+D74+D79+D84+D92+D87+D98</f>
        <v>37072.41648</v>
      </c>
      <c r="E102" s="34">
        <f t="shared" si="3"/>
        <v>60.796790036394434</v>
      </c>
      <c r="F102" s="34">
        <f t="shared" si="4"/>
        <v>-23905.172070000008</v>
      </c>
      <c r="G102" s="93"/>
    </row>
    <row r="103" spans="1:7" ht="5.25" customHeight="1">
      <c r="D103" s="61"/>
    </row>
    <row r="104" spans="1:7" s="65" customFormat="1" ht="12.75">
      <c r="A104" s="63" t="s">
        <v>115</v>
      </c>
      <c r="B104" s="63"/>
      <c r="C104" s="131"/>
      <c r="D104" s="64"/>
    </row>
    <row r="105" spans="1:7" s="65" customFormat="1" ht="12.75">
      <c r="A105" s="66" t="s">
        <v>116</v>
      </c>
      <c r="B105" s="66"/>
      <c r="C105" s="131" t="s">
        <v>117</v>
      </c>
    </row>
    <row r="143" hidden="1"/>
  </sheetData>
  <customSheetViews>
    <customSheetView guid="{61528DAC-5C4C-48F4-ADE2-8A724B05A086}" scale="70" showPageBreaks="1" printArea="1" hiddenRows="1" state="hidden" view="pageBreakPreview" topLeftCell="A18">
      <selection activeCell="C93" sqref="C93"/>
      <pageMargins left="0.74803149606299213" right="0.74803149606299213" top="0.98425196850393704" bottom="0.98425196850393704" header="0.51181102362204722" footer="0.51181102362204722"/>
      <pageSetup paperSize="9" scale="49" orientation="portrait" r:id="rId1"/>
      <headerFooter alignWithMargins="0"/>
    </customSheetView>
    <customSheetView guid="{5C539BE6-C8E0-453F-AB5E-9E58094195EA}" scale="70" showPageBreaks="1" printArea="1" hiddenRows="1" view="pageBreakPreview">
      <selection activeCell="D74" sqref="D74"/>
      <pageMargins left="0.74803149606299213" right="0.74803149606299213" top="0.98425196850393704" bottom="0.98425196850393704" header="0.51181102362204722" footer="0.51181102362204722"/>
      <pageSetup paperSize="9" scale="50" orientation="portrait" r:id="rId2"/>
      <headerFooter alignWithMargins="0"/>
    </customSheetView>
    <customSheetView guid="{42584DC0-1D41-4C93-9B38-C388E7B8DAC4}" scale="70" showPageBreaks="1" hiddenRows="1" view="pageBreakPreview" topLeftCell="A42">
      <selection activeCell="C90" sqref="C90"/>
      <pageMargins left="0.74803149606299213" right="0.74803149606299213" top="0.98425196850393704" bottom="0.98425196850393704" header="0.51181102362204722" footer="0.51181102362204722"/>
      <pageSetup paperSize="9" scale="55" orientation="portrait" r:id="rId3"/>
      <headerFooter alignWithMargins="0"/>
    </customSheetView>
    <customSheetView guid="{A54C432C-6C68-4B53-A75C-446EB3A61B2B}" scale="70" showPageBreaks="1" hiddenRows="1" view="pageBreakPreview" topLeftCell="A55">
      <selection activeCell="C53" sqref="C53:D53"/>
      <pageMargins left="0.70866141732283472" right="0.70866141732283472" top="0.74803149606299213" bottom="0.74803149606299213" header="0.31496062992125984" footer="0.31496062992125984"/>
      <pageSetup paperSize="9" scale="62" orientation="portrait" r:id="rId4"/>
    </customSheetView>
    <customSheetView guid="{1A52382B-3765-4E8C-903F-6B8919B7242E}" hiddenRows="1">
      <selection activeCell="C62" sqref="C62"/>
      <pageMargins left="0.75" right="0.75" top="1" bottom="1" header="0.5" footer="0.5"/>
      <pageSetup paperSize="9" scale="46" orientation="portrait" r:id="rId5"/>
      <headerFooter alignWithMargins="0"/>
    </customSheetView>
    <customSheetView guid="{B31C8DB7-3E78-4144-A6B5-8DE36DE63F0E}" hiddenRows="1" topLeftCell="A27">
      <selection activeCell="D31" sqref="D31"/>
      <pageMargins left="0.75" right="0.75" top="1" bottom="1" header="0.5" footer="0.5"/>
      <pageSetup paperSize="9" scale="56" orientation="portrait" r:id="rId6"/>
      <headerFooter alignWithMargins="0"/>
    </customSheetView>
    <customSheetView guid="{5BFCA170-DEAE-4D2C-98A0-1E68B427AC01}" showPageBreaks="1" hiddenRows="1" topLeftCell="A53">
      <selection activeCell="C100" sqref="C100"/>
      <pageMargins left="0.75" right="0.75" top="1" bottom="1" header="0.5" footer="0.5"/>
      <pageSetup paperSize="9" scale="46" orientation="portrait" r:id="rId7"/>
      <headerFooter alignWithMargins="0"/>
    </customSheetView>
    <customSheetView guid="{B30CE22D-C12F-4E12-8BB9-3AAE0A6991CC}" scale="70" showPageBreaks="1" fitToPage="1" printArea="1" hiddenRows="1" view="pageBreakPreview">
      <selection activeCell="D56" sqref="D56"/>
      <pageMargins left="0.74803149606299213" right="0.74803149606299213" top="0.98425196850393704" bottom="0.98425196850393704" header="0.51181102362204722" footer="0.51181102362204722"/>
      <pageSetup paperSize="9" scale="54" orientation="portrait" r:id="rId8"/>
      <headerFooter alignWithMargins="0"/>
    </customSheetView>
    <customSheetView guid="{1718F1EE-9F48-4DBE-9531-3B70F9C4A5DD}" scale="70" showPageBreaks="1" hiddenRows="1" view="pageBreakPreview" topLeftCell="A40">
      <selection activeCell="C93" sqref="C93"/>
      <pageMargins left="0.75" right="0.75" top="1" bottom="1" header="0.5" footer="0.5"/>
      <pageSetup paperSize="9" scale="36" orientation="portrait" r:id="rId9"/>
      <headerFooter alignWithMargins="0"/>
    </customSheetView>
    <customSheetView guid="{3DCB9AAA-F09C-4EA6-B992-F93E466D374A}" hiddenRows="1" topLeftCell="A53">
      <selection activeCell="B100" sqref="B100"/>
      <pageMargins left="0.75" right="0.75" top="1" bottom="1" header="0.5" footer="0.5"/>
      <pageSetup paperSize="9" scale="46" orientation="portrait" r:id="rId10"/>
      <headerFooter alignWithMargins="0"/>
    </customSheetView>
    <customSheetView guid="{F85EE840-0C31-454A-8951-832C2E9E0600}" scale="70" showPageBreaks="1" printArea="1" hiddenRows="1" state="hidden" view="pageBreakPreview" topLeftCell="A31">
      <selection activeCell="D47" sqref="D47"/>
      <pageMargins left="0.74803149606299213" right="0.74803149606299213" top="0.98425196850393704" bottom="0.98425196850393704" header="0.51181102362204722" footer="0.51181102362204722"/>
      <pageSetup paperSize="9" scale="50" orientation="portrait" r:id="rId11"/>
      <headerFooter alignWithMargins="0"/>
    </customSheetView>
    <customSheetView guid="{F1E84C44-1ACD-474A-BDE0-C7088DB6C590}" scale="70" showPageBreaks="1" printArea="1" hiddenRows="1" state="hidden" view="pageBreakPreview" topLeftCell="A18">
      <selection activeCell="C93" sqref="C93"/>
      <pageMargins left="0.74803149606299213" right="0.74803149606299213" top="0.98425196850393704" bottom="0.98425196850393704" header="0.51181102362204722" footer="0.51181102362204722"/>
      <pageSetup paperSize="9" scale="49" orientation="portrait" r:id="rId12"/>
      <headerFooter alignWithMargins="0"/>
    </customSheetView>
  </customSheetViews>
  <mergeCells count="2">
    <mergeCell ref="A1:F1"/>
    <mergeCell ref="A2:F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3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H142"/>
  <sheetViews>
    <sheetView view="pageBreakPreview" topLeftCell="A4" zoomScale="70" zoomScaleNormal="100" zoomScaleSheetLayoutView="70" workbookViewId="0">
      <selection activeCell="D29" sqref="D29"/>
    </sheetView>
  </sheetViews>
  <sheetFormatPr defaultRowHeight="15.75"/>
  <cols>
    <col min="1" max="1" width="15.140625" style="58" customWidth="1"/>
    <col min="2" max="2" width="57.5703125" style="59" customWidth="1"/>
    <col min="3" max="3" width="16.140625" style="62" customWidth="1"/>
    <col min="4" max="4" width="15.5703125" style="62" customWidth="1"/>
    <col min="5" max="5" width="10.28515625" style="62" customWidth="1"/>
    <col min="6" max="6" width="16.28515625" style="62" customWidth="1"/>
    <col min="7" max="7" width="15.42578125" style="1" bestFit="1" customWidth="1"/>
    <col min="8" max="8" width="10.570312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97" t="s">
        <v>425</v>
      </c>
      <c r="B1" s="597"/>
      <c r="C1" s="597"/>
      <c r="D1" s="597"/>
      <c r="E1" s="597"/>
      <c r="F1" s="597"/>
    </row>
    <row r="2" spans="1:6">
      <c r="A2" s="597"/>
      <c r="B2" s="597"/>
      <c r="C2" s="597"/>
      <c r="D2" s="597"/>
      <c r="E2" s="597"/>
      <c r="F2" s="597"/>
    </row>
    <row r="3" spans="1:6" ht="63">
      <c r="A3" s="2" t="s">
        <v>0</v>
      </c>
      <c r="B3" s="2" t="s">
        <v>1</v>
      </c>
      <c r="C3" s="72" t="s">
        <v>396</v>
      </c>
      <c r="D3" s="400" t="s">
        <v>411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2207.9699999999998</v>
      </c>
      <c r="D4" s="5">
        <f>D5+D12+D14+D17+D7</f>
        <v>2285.5608700000003</v>
      </c>
      <c r="E4" s="5">
        <f>SUM(D4/C4*100)</f>
        <v>103.51412700353721</v>
      </c>
      <c r="F4" s="5">
        <f>SUM(D4-C4)</f>
        <v>77.59087000000045</v>
      </c>
    </row>
    <row r="5" spans="1:6" s="6" customFormat="1">
      <c r="A5" s="68">
        <v>1010000000</v>
      </c>
      <c r="B5" s="67" t="s">
        <v>5</v>
      </c>
      <c r="C5" s="5">
        <f>C6</f>
        <v>120</v>
      </c>
      <c r="D5" s="5">
        <f>D6</f>
        <v>65.119870000000006</v>
      </c>
      <c r="E5" s="5">
        <f t="shared" ref="E5:E51" si="0">SUM(D5/C5*100)</f>
        <v>54.266558333333336</v>
      </c>
      <c r="F5" s="5">
        <f t="shared" ref="F5:F51" si="1">SUM(D5-C5)</f>
        <v>-54.880129999999994</v>
      </c>
    </row>
    <row r="6" spans="1:6">
      <c r="A6" s="7">
        <v>1010200001</v>
      </c>
      <c r="B6" s="8" t="s">
        <v>221</v>
      </c>
      <c r="C6" s="9">
        <v>120</v>
      </c>
      <c r="D6" s="10">
        <v>65.119870000000006</v>
      </c>
      <c r="E6" s="9">
        <f t="shared" ref="E6:E11" si="2">SUM(D6/C6*100)</f>
        <v>54.266558333333336</v>
      </c>
      <c r="F6" s="9">
        <f t="shared" si="1"/>
        <v>-54.880129999999994</v>
      </c>
    </row>
    <row r="7" spans="1:6" ht="31.5">
      <c r="A7" s="3">
        <v>1030000000</v>
      </c>
      <c r="B7" s="13" t="s">
        <v>260</v>
      </c>
      <c r="C7" s="5">
        <f>C8+C10+C9</f>
        <v>777.96999999999991</v>
      </c>
      <c r="D7" s="5">
        <f>D8+D10+D9+D11</f>
        <v>919.75250999999992</v>
      </c>
      <c r="E7" s="9">
        <f t="shared" si="2"/>
        <v>118.22467575870535</v>
      </c>
      <c r="F7" s="9">
        <f t="shared" si="1"/>
        <v>141.78251</v>
      </c>
    </row>
    <row r="8" spans="1:6">
      <c r="A8" s="7">
        <v>1030223001</v>
      </c>
      <c r="B8" s="8" t="s">
        <v>262</v>
      </c>
      <c r="C8" s="9">
        <v>290.18299999999999</v>
      </c>
      <c r="D8" s="10">
        <v>461.07841000000002</v>
      </c>
      <c r="E8" s="9">
        <f t="shared" si="2"/>
        <v>158.89228865922541</v>
      </c>
      <c r="F8" s="9">
        <f t="shared" si="1"/>
        <v>170.89541000000003</v>
      </c>
    </row>
    <row r="9" spans="1:6">
      <c r="A9" s="7">
        <v>1030224001</v>
      </c>
      <c r="B9" s="8" t="s">
        <v>268</v>
      </c>
      <c r="C9" s="9">
        <v>3.1120000000000001</v>
      </c>
      <c r="D9" s="10">
        <v>2.4905499999999998</v>
      </c>
      <c r="E9" s="9">
        <f t="shared" si="2"/>
        <v>80.030526992287903</v>
      </c>
      <c r="F9" s="9">
        <f t="shared" si="1"/>
        <v>-0.62145000000000028</v>
      </c>
    </row>
    <row r="10" spans="1:6">
      <c r="A10" s="7">
        <v>1030225001</v>
      </c>
      <c r="B10" s="8" t="s">
        <v>261</v>
      </c>
      <c r="C10" s="9">
        <v>484.67500000000001</v>
      </c>
      <c r="D10" s="10">
        <v>509.08262999999999</v>
      </c>
      <c r="E10" s="9">
        <f t="shared" si="2"/>
        <v>105.03587558673337</v>
      </c>
      <c r="F10" s="9">
        <f t="shared" si="1"/>
        <v>24.407629999999983</v>
      </c>
    </row>
    <row r="11" spans="1:6">
      <c r="A11" s="7">
        <v>1030226001</v>
      </c>
      <c r="B11" s="8" t="s">
        <v>270</v>
      </c>
      <c r="C11" s="9">
        <v>0</v>
      </c>
      <c r="D11" s="10">
        <v>-52.899079999999998</v>
      </c>
      <c r="E11" s="9" t="e">
        <f t="shared" si="2"/>
        <v>#DIV/0!</v>
      </c>
      <c r="F11" s="9">
        <f t="shared" si="1"/>
        <v>-52.899079999999998</v>
      </c>
    </row>
    <row r="12" spans="1:6" s="6" customFormat="1">
      <c r="A12" s="68">
        <v>1050000000</v>
      </c>
      <c r="B12" s="67" t="s">
        <v>6</v>
      </c>
      <c r="C12" s="5">
        <f>SUM(C13:C13)</f>
        <v>10</v>
      </c>
      <c r="D12" s="5">
        <f>SUM(D13:D13)</f>
        <v>2.7930000000000001</v>
      </c>
      <c r="E12" s="5">
        <f t="shared" si="0"/>
        <v>27.93</v>
      </c>
      <c r="F12" s="5">
        <f t="shared" si="1"/>
        <v>-7.2069999999999999</v>
      </c>
    </row>
    <row r="13" spans="1:6" ht="15.75" customHeight="1">
      <c r="A13" s="7">
        <v>1050300000</v>
      </c>
      <c r="B13" s="11" t="s">
        <v>222</v>
      </c>
      <c r="C13" s="12">
        <v>10</v>
      </c>
      <c r="D13" s="10">
        <v>2.7930000000000001</v>
      </c>
      <c r="E13" s="9">
        <f t="shared" si="0"/>
        <v>27.93</v>
      </c>
      <c r="F13" s="9">
        <f t="shared" si="1"/>
        <v>-7.2069999999999999</v>
      </c>
    </row>
    <row r="14" spans="1:6" s="6" customFormat="1" ht="15.75" customHeight="1">
      <c r="A14" s="68">
        <v>1060000000</v>
      </c>
      <c r="B14" s="67" t="s">
        <v>130</v>
      </c>
      <c r="C14" s="5">
        <f>C15+C16</f>
        <v>1296</v>
      </c>
      <c r="D14" s="5">
        <f>D15+D16</f>
        <v>1294.8454900000002</v>
      </c>
      <c r="E14" s="5">
        <f t="shared" si="0"/>
        <v>99.910917438271625</v>
      </c>
      <c r="F14" s="5">
        <f t="shared" si="1"/>
        <v>-1.1545099999998456</v>
      </c>
    </row>
    <row r="15" spans="1:6" s="6" customFormat="1" ht="15.75" customHeight="1">
      <c r="A15" s="7">
        <v>1060100000</v>
      </c>
      <c r="B15" s="11" t="s">
        <v>8</v>
      </c>
      <c r="C15" s="9">
        <v>406</v>
      </c>
      <c r="D15" s="10">
        <v>463.41651000000002</v>
      </c>
      <c r="E15" s="9">
        <f t="shared" si="0"/>
        <v>114.14199753694582</v>
      </c>
      <c r="F15" s="9">
        <f>SUM(D15-C15)</f>
        <v>57.416510000000017</v>
      </c>
    </row>
    <row r="16" spans="1:6" ht="15.75" customHeight="1">
      <c r="A16" s="7">
        <v>1060600000</v>
      </c>
      <c r="B16" s="11" t="s">
        <v>7</v>
      </c>
      <c r="C16" s="9">
        <v>890</v>
      </c>
      <c r="D16" s="10">
        <v>831.42898000000002</v>
      </c>
      <c r="E16" s="9">
        <f t="shared" si="0"/>
        <v>93.418986516853934</v>
      </c>
      <c r="F16" s="9">
        <f t="shared" si="1"/>
        <v>-58.571019999999976</v>
      </c>
    </row>
    <row r="17" spans="1:6" s="6" customFormat="1">
      <c r="A17" s="3">
        <v>1080000000</v>
      </c>
      <c r="B17" s="4" t="s">
        <v>10</v>
      </c>
      <c r="C17" s="5">
        <f>C18</f>
        <v>4</v>
      </c>
      <c r="D17" s="5">
        <f>D18</f>
        <v>3.05</v>
      </c>
      <c r="E17" s="5">
        <f t="shared" si="0"/>
        <v>76.25</v>
      </c>
      <c r="F17" s="5">
        <f t="shared" si="1"/>
        <v>-0.95000000000000018</v>
      </c>
    </row>
    <row r="18" spans="1:6" ht="21.75" customHeight="1">
      <c r="A18" s="7">
        <v>1080400001</v>
      </c>
      <c r="B18" s="8" t="s">
        <v>220</v>
      </c>
      <c r="C18" s="9">
        <v>4</v>
      </c>
      <c r="D18" s="10">
        <v>3.05</v>
      </c>
      <c r="E18" s="9">
        <f t="shared" si="0"/>
        <v>76.25</v>
      </c>
      <c r="F18" s="9">
        <f t="shared" si="1"/>
        <v>-0.95000000000000018</v>
      </c>
    </row>
    <row r="19" spans="1:6" ht="0.7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118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119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120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121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5.75" customHeight="1">
      <c r="A24" s="7">
        <v>1090700000</v>
      </c>
      <c r="B24" s="8" t="s">
        <v>122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C26+C30+C33+C39+C36</f>
        <v>1419.11814</v>
      </c>
      <c r="D25" s="5">
        <f>D26+D30+D33+D39+D36</f>
        <v>1274.4343799999999</v>
      </c>
      <c r="E25" s="5">
        <f t="shared" si="0"/>
        <v>89.804671230543207</v>
      </c>
      <c r="F25" s="5">
        <f t="shared" si="1"/>
        <v>-144.68376000000012</v>
      </c>
    </row>
    <row r="26" spans="1:6" s="6" customFormat="1" ht="30" customHeight="1">
      <c r="A26" s="68">
        <v>1110000000</v>
      </c>
      <c r="B26" s="69" t="s">
        <v>123</v>
      </c>
      <c r="C26" s="5">
        <f>C27+C28+C29</f>
        <v>270</v>
      </c>
      <c r="D26" s="5">
        <f>D27+D28+D29</f>
        <v>330.41820999999999</v>
      </c>
      <c r="E26" s="5">
        <f t="shared" si="0"/>
        <v>122.37711481481482</v>
      </c>
      <c r="F26" s="5">
        <f t="shared" si="1"/>
        <v>60.418209999999988</v>
      </c>
    </row>
    <row r="27" spans="1:6">
      <c r="A27" s="16">
        <v>1110501101</v>
      </c>
      <c r="B27" s="17" t="s">
        <v>218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 ht="79.5" customHeight="1">
      <c r="A28" s="16">
        <v>1110502510</v>
      </c>
      <c r="B28" s="18" t="s">
        <v>279</v>
      </c>
      <c r="C28" s="12">
        <v>250</v>
      </c>
      <c r="D28" s="10">
        <v>284.21055999999999</v>
      </c>
      <c r="E28" s="9">
        <f t="shared" si="0"/>
        <v>113.684224</v>
      </c>
      <c r="F28" s="9">
        <f t="shared" si="1"/>
        <v>34.210559999999987</v>
      </c>
    </row>
    <row r="29" spans="1:6" ht="18" customHeight="1">
      <c r="A29" s="7">
        <v>1110503505</v>
      </c>
      <c r="B29" s="11" t="s">
        <v>217</v>
      </c>
      <c r="C29" s="12">
        <v>20</v>
      </c>
      <c r="D29" s="10">
        <v>46.207650000000001</v>
      </c>
      <c r="E29" s="9">
        <f t="shared" si="0"/>
        <v>231.03825000000003</v>
      </c>
      <c r="F29" s="9">
        <f t="shared" si="1"/>
        <v>26.207650000000001</v>
      </c>
    </row>
    <row r="30" spans="1:6" s="15" customFormat="1" ht="15.75" customHeight="1">
      <c r="A30" s="68">
        <v>1130000000</v>
      </c>
      <c r="B30" s="69" t="s">
        <v>125</v>
      </c>
      <c r="C30" s="5">
        <f>C31</f>
        <v>30</v>
      </c>
      <c r="D30" s="5">
        <f>D31+D32</f>
        <v>85.460000000000008</v>
      </c>
      <c r="E30" s="5">
        <f t="shared" si="0"/>
        <v>284.86666666666667</v>
      </c>
      <c r="F30" s="5">
        <f t="shared" si="1"/>
        <v>55.460000000000008</v>
      </c>
    </row>
    <row r="31" spans="1:6" ht="15" customHeight="1">
      <c r="A31" s="7">
        <v>1130206510</v>
      </c>
      <c r="B31" s="8" t="s">
        <v>397</v>
      </c>
      <c r="C31" s="9">
        <v>30</v>
      </c>
      <c r="D31" s="10">
        <v>81.84</v>
      </c>
      <c r="E31" s="9">
        <f t="shared" si="0"/>
        <v>272.8</v>
      </c>
      <c r="F31" s="9">
        <f t="shared" si="1"/>
        <v>51.84</v>
      </c>
    </row>
    <row r="32" spans="1:6" ht="14.25" customHeight="1">
      <c r="A32" s="7">
        <v>1130299000</v>
      </c>
      <c r="B32" s="8" t="s">
        <v>309</v>
      </c>
      <c r="C32" s="9">
        <v>0</v>
      </c>
      <c r="D32" s="10">
        <v>3.62</v>
      </c>
      <c r="E32" s="9" t="e">
        <f t="shared" si="0"/>
        <v>#DIV/0!</v>
      </c>
      <c r="F32" s="9">
        <f t="shared" si="1"/>
        <v>3.62</v>
      </c>
    </row>
    <row r="33" spans="1:7" ht="14.25" customHeight="1">
      <c r="A33" s="70">
        <v>1140000000</v>
      </c>
      <c r="B33" s="71" t="s">
        <v>126</v>
      </c>
      <c r="C33" s="5">
        <f>C35</f>
        <v>0</v>
      </c>
      <c r="D33" s="5">
        <f>D34+D35</f>
        <v>0</v>
      </c>
      <c r="E33" s="5" t="e">
        <f t="shared" si="0"/>
        <v>#DIV/0!</v>
      </c>
      <c r="F33" s="5">
        <f t="shared" si="1"/>
        <v>0</v>
      </c>
    </row>
    <row r="34" spans="1:7" ht="12.75" customHeight="1">
      <c r="A34" s="16">
        <v>1140200000</v>
      </c>
      <c r="B34" s="18" t="s">
        <v>127</v>
      </c>
      <c r="C34" s="9">
        <v>0</v>
      </c>
      <c r="D34" s="10">
        <v>0</v>
      </c>
      <c r="E34" s="9" t="e">
        <f t="shared" si="0"/>
        <v>#DIV/0!</v>
      </c>
      <c r="F34" s="9">
        <f t="shared" si="1"/>
        <v>0</v>
      </c>
    </row>
    <row r="35" spans="1:7" ht="14.25" hidden="1" customHeight="1">
      <c r="A35" s="7">
        <v>1140600000</v>
      </c>
      <c r="B35" s="8" t="s">
        <v>215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17.25" customHeight="1">
      <c r="A36" s="3">
        <v>1160000000</v>
      </c>
      <c r="B36" s="13" t="s">
        <v>237</v>
      </c>
      <c r="C36" s="5">
        <f>C38+C37</f>
        <v>82.901759999999996</v>
      </c>
      <c r="D36" s="5">
        <f>D38+D37</f>
        <v>85.202449999999999</v>
      </c>
      <c r="E36" s="5">
        <f t="shared" si="0"/>
        <v>102.77520043000294</v>
      </c>
      <c r="F36" s="5">
        <f t="shared" si="1"/>
        <v>2.300690000000003</v>
      </c>
    </row>
    <row r="37" spans="1:7" ht="15" customHeight="1">
      <c r="A37" s="7">
        <v>1160701000</v>
      </c>
      <c r="B37" s="8" t="s">
        <v>406</v>
      </c>
      <c r="C37" s="9">
        <v>82.901759999999996</v>
      </c>
      <c r="D37" s="9">
        <v>85.202449999999999</v>
      </c>
      <c r="E37" s="9">
        <f>SUM(D37/C37*100)</f>
        <v>102.77520043000294</v>
      </c>
      <c r="F37" s="9">
        <f>SUM(D37-C37)</f>
        <v>2.300690000000003</v>
      </c>
    </row>
    <row r="38" spans="1:7" ht="17.25" hidden="1" customHeight="1">
      <c r="A38" s="7">
        <v>1169005010</v>
      </c>
      <c r="B38" s="8" t="s">
        <v>302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ht="15.75" customHeight="1">
      <c r="A39" s="3">
        <v>1170000000</v>
      </c>
      <c r="B39" s="13" t="s">
        <v>129</v>
      </c>
      <c r="C39" s="5">
        <f>SUM(C40)</f>
        <v>1036.2163800000001</v>
      </c>
      <c r="D39" s="5">
        <f>SUM(D40)</f>
        <v>773.35371999999995</v>
      </c>
      <c r="E39" s="9">
        <f t="shared" si="0"/>
        <v>74.632454661641219</v>
      </c>
      <c r="F39" s="5">
        <f t="shared" si="1"/>
        <v>-262.86266000000012</v>
      </c>
    </row>
    <row r="40" spans="1:7" ht="31.5">
      <c r="A40" s="7">
        <v>1171503010</v>
      </c>
      <c r="B40" s="8" t="s">
        <v>407</v>
      </c>
      <c r="C40" s="9">
        <v>1036.2163800000001</v>
      </c>
      <c r="D40" s="9">
        <v>773.35371999999995</v>
      </c>
      <c r="E40" s="9">
        <f t="shared" si="0"/>
        <v>74.632454661641219</v>
      </c>
      <c r="F40" s="9">
        <f t="shared" si="1"/>
        <v>-262.86266000000012</v>
      </c>
    </row>
    <row r="41" spans="1:7" s="6" customFormat="1" ht="15" customHeight="1">
      <c r="A41" s="3">
        <v>1000000000</v>
      </c>
      <c r="B41" s="4" t="s">
        <v>16</v>
      </c>
      <c r="C41" s="125">
        <f>SUM(C4,C25)</f>
        <v>3627.0881399999998</v>
      </c>
      <c r="D41" s="125">
        <f>D4+D25</f>
        <v>3559.9952499999999</v>
      </c>
      <c r="E41" s="5">
        <f t="shared" si="0"/>
        <v>98.150227195747163</v>
      </c>
      <c r="F41" s="5">
        <f t="shared" si="1"/>
        <v>-67.092889999999898</v>
      </c>
    </row>
    <row r="42" spans="1:7" s="6" customFormat="1">
      <c r="A42" s="3">
        <v>2000000000</v>
      </c>
      <c r="B42" s="4" t="s">
        <v>17</v>
      </c>
      <c r="C42" s="224">
        <f>C43+C45+C47+C48+C49+C50+C44+C46</f>
        <v>15010.93842</v>
      </c>
      <c r="D42" s="247">
        <f>D43+D45+D47+D48+D49+D50+D44+D46</f>
        <v>13718.994060000001</v>
      </c>
      <c r="E42" s="5">
        <f t="shared" si="0"/>
        <v>91.393313836537615</v>
      </c>
      <c r="F42" s="5">
        <f t="shared" si="1"/>
        <v>-1291.9443599999995</v>
      </c>
      <c r="G42" s="19"/>
    </row>
    <row r="43" spans="1:7">
      <c r="A43" s="16">
        <v>2021000000</v>
      </c>
      <c r="B43" s="17" t="s">
        <v>18</v>
      </c>
      <c r="C43" s="376">
        <v>2693</v>
      </c>
      <c r="D43" s="20">
        <v>2693</v>
      </c>
      <c r="E43" s="9">
        <f t="shared" si="0"/>
        <v>100</v>
      </c>
      <c r="F43" s="9">
        <f t="shared" si="1"/>
        <v>0</v>
      </c>
    </row>
    <row r="44" spans="1:7" hidden="1">
      <c r="A44" s="16">
        <v>2021500200</v>
      </c>
      <c r="B44" s="17" t="s">
        <v>224</v>
      </c>
      <c r="C44" s="12"/>
      <c r="D44" s="20">
        <v>0</v>
      </c>
      <c r="E44" s="9" t="e">
        <f t="shared" si="0"/>
        <v>#DIV/0!</v>
      </c>
      <c r="F44" s="9">
        <f t="shared" si="1"/>
        <v>0</v>
      </c>
    </row>
    <row r="45" spans="1:7" ht="15" customHeight="1">
      <c r="A45" s="16">
        <v>2022000000</v>
      </c>
      <c r="B45" s="17" t="s">
        <v>19</v>
      </c>
      <c r="C45" s="12">
        <v>10312.837320000001</v>
      </c>
      <c r="D45" s="10">
        <v>9111.3296599999994</v>
      </c>
      <c r="E45" s="9">
        <f t="shared" si="0"/>
        <v>88.349397719385323</v>
      </c>
      <c r="F45" s="9">
        <f t="shared" si="1"/>
        <v>-1201.5076600000011</v>
      </c>
    </row>
    <row r="46" spans="1:7" ht="15" hidden="1" customHeight="1">
      <c r="A46" s="16">
        <v>2022999910</v>
      </c>
      <c r="B46" s="18" t="s">
        <v>324</v>
      </c>
      <c r="C46" s="12"/>
      <c r="D46" s="10">
        <v>0</v>
      </c>
      <c r="E46" s="9" t="e">
        <f>SUM(D46/C46*100)</f>
        <v>#DIV/0!</v>
      </c>
      <c r="F46" s="9">
        <f>SUM(D46-C46)</f>
        <v>0</v>
      </c>
    </row>
    <row r="47" spans="1:7" ht="15.75" customHeight="1">
      <c r="A47" s="16">
        <v>2023000000</v>
      </c>
      <c r="B47" s="17" t="s">
        <v>20</v>
      </c>
      <c r="C47" s="12">
        <v>126.63952</v>
      </c>
      <c r="D47" s="180">
        <v>126.63952</v>
      </c>
      <c r="E47" s="9">
        <f>SUM(D47/C47*100)</f>
        <v>100</v>
      </c>
      <c r="F47" s="9">
        <f>SUM(D47-C47)</f>
        <v>0</v>
      </c>
    </row>
    <row r="48" spans="1:7" ht="15.75" customHeight="1">
      <c r="A48" s="16">
        <v>2024000000</v>
      </c>
      <c r="B48" s="17" t="s">
        <v>21</v>
      </c>
      <c r="C48" s="12">
        <v>1878.4615799999999</v>
      </c>
      <c r="D48" s="181">
        <v>1788.0248799999999</v>
      </c>
      <c r="E48" s="9">
        <f t="shared" si="0"/>
        <v>95.185597567558446</v>
      </c>
      <c r="F48" s="9">
        <f t="shared" si="1"/>
        <v>-90.436699999999973</v>
      </c>
    </row>
    <row r="49" spans="1:8" ht="30" customHeight="1">
      <c r="A49" s="16">
        <v>2020700000</v>
      </c>
      <c r="B49" s="18" t="s">
        <v>22</v>
      </c>
      <c r="C49" s="12"/>
      <c r="D49" s="181"/>
      <c r="E49" s="9" t="e">
        <f t="shared" si="0"/>
        <v>#DIV/0!</v>
      </c>
      <c r="F49" s="9">
        <f t="shared" si="1"/>
        <v>0</v>
      </c>
    </row>
    <row r="50" spans="1:8" ht="21" hidden="1" customHeight="1">
      <c r="A50" s="7">
        <v>2190500005</v>
      </c>
      <c r="B50" s="11" t="s">
        <v>23</v>
      </c>
      <c r="C50" s="10">
        <v>0</v>
      </c>
      <c r="D50" s="10">
        <v>0</v>
      </c>
      <c r="E50" s="9" t="e">
        <f t="shared" si="0"/>
        <v>#DIV/0!</v>
      </c>
      <c r="F50" s="9">
        <f>SUM(D50-C50)</f>
        <v>0</v>
      </c>
    </row>
    <row r="51" spans="1:8" s="6" customFormat="1" ht="23.25" customHeight="1">
      <c r="A51" s="3"/>
      <c r="B51" s="4" t="s">
        <v>25</v>
      </c>
      <c r="C51" s="224">
        <f>C41+C42</f>
        <v>18638.026559999998</v>
      </c>
      <c r="D51" s="395">
        <f>D41+D42</f>
        <v>17278.989310000001</v>
      </c>
      <c r="E51" s="5">
        <f t="shared" si="0"/>
        <v>92.7082556427047</v>
      </c>
      <c r="F51" s="5">
        <f t="shared" si="1"/>
        <v>-1359.0372499999976</v>
      </c>
      <c r="G51" s="93"/>
      <c r="H51" s="93"/>
    </row>
    <row r="52" spans="1:8" s="6" customFormat="1">
      <c r="A52" s="3"/>
      <c r="B52" s="21" t="s">
        <v>300</v>
      </c>
      <c r="C52" s="5">
        <f>C51-C100</f>
        <v>-1106.9668700000002</v>
      </c>
      <c r="D52" s="5">
        <f>D51-D100</f>
        <v>-527.49764000000141</v>
      </c>
      <c r="E52" s="22"/>
      <c r="F52" s="22"/>
    </row>
    <row r="53" spans="1:8" ht="32.25" customHeight="1">
      <c r="A53" s="23"/>
      <c r="B53" s="24"/>
      <c r="C53" s="177"/>
      <c r="D53" s="25"/>
      <c r="E53" s="26"/>
      <c r="F53" s="27"/>
    </row>
    <row r="54" spans="1:8" ht="63">
      <c r="A54" s="28" t="s">
        <v>0</v>
      </c>
      <c r="B54" s="28" t="s">
        <v>26</v>
      </c>
      <c r="C54" s="72" t="s">
        <v>396</v>
      </c>
      <c r="D54" s="400" t="s">
        <v>411</v>
      </c>
      <c r="E54" s="72" t="s">
        <v>2</v>
      </c>
      <c r="F54" s="73" t="s">
        <v>3</v>
      </c>
    </row>
    <row r="55" spans="1:8">
      <c r="A55" s="88">
        <v>1</v>
      </c>
      <c r="B55" s="28">
        <v>2</v>
      </c>
      <c r="C55" s="86">
        <v>3</v>
      </c>
      <c r="D55" s="86">
        <v>4</v>
      </c>
      <c r="E55" s="86">
        <v>5</v>
      </c>
      <c r="F55" s="86">
        <v>6</v>
      </c>
    </row>
    <row r="56" spans="1:8" s="6" customFormat="1" ht="18" customHeight="1">
      <c r="A56" s="30" t="s">
        <v>27</v>
      </c>
      <c r="B56" s="31" t="s">
        <v>28</v>
      </c>
      <c r="C56" s="22">
        <f>C57+C58+C59+C60+C61+C63+C62</f>
        <v>1513.7356600000001</v>
      </c>
      <c r="D56" s="101">
        <f>D57+D58+D59+D60+D61+D63+D62</f>
        <v>1451.2435</v>
      </c>
      <c r="E56" s="34">
        <f>SUM(D56/C56*100)</f>
        <v>95.871659652914559</v>
      </c>
      <c r="F56" s="34">
        <f>SUM(D56-C56)</f>
        <v>-62.492160000000013</v>
      </c>
    </row>
    <row r="57" spans="1:8" s="6" customFormat="1" ht="1.5" hidden="1" customHeight="1">
      <c r="A57" s="35" t="s">
        <v>29</v>
      </c>
      <c r="B57" s="36" t="s">
        <v>30</v>
      </c>
      <c r="C57" s="91">
        <v>0</v>
      </c>
      <c r="D57" s="91">
        <v>0</v>
      </c>
      <c r="E57" s="38" t="e">
        <f>SUM(D57/C57*100)</f>
        <v>#DIV/0!</v>
      </c>
      <c r="F57" s="38">
        <f>SUM(D57-C57)</f>
        <v>0</v>
      </c>
    </row>
    <row r="58" spans="1:8" ht="13.5" customHeight="1">
      <c r="A58" s="35" t="s">
        <v>31</v>
      </c>
      <c r="B58" s="39" t="s">
        <v>32</v>
      </c>
      <c r="C58" s="91">
        <v>1501.3076599999999</v>
      </c>
      <c r="D58" s="91">
        <v>1439.8154999999999</v>
      </c>
      <c r="E58" s="38">
        <f t="shared" ref="E58:E100" si="3">SUM(D58/C58*100)</f>
        <v>95.904093368843533</v>
      </c>
      <c r="F58" s="38">
        <f t="shared" ref="F58:F100" si="4">SUM(D58-C58)</f>
        <v>-61.492160000000013</v>
      </c>
    </row>
    <row r="59" spans="1:8" ht="16.5" hidden="1" customHeight="1">
      <c r="A59" s="35" t="s">
        <v>33</v>
      </c>
      <c r="B59" s="39" t="s">
        <v>34</v>
      </c>
      <c r="C59" s="91"/>
      <c r="D59" s="91"/>
      <c r="E59" s="38"/>
      <c r="F59" s="38">
        <f t="shared" si="4"/>
        <v>0</v>
      </c>
    </row>
    <row r="60" spans="1:8" ht="31.5" hidden="1" customHeight="1">
      <c r="A60" s="35" t="s">
        <v>35</v>
      </c>
      <c r="B60" s="39" t="s">
        <v>36</v>
      </c>
      <c r="C60" s="91"/>
      <c r="D60" s="91"/>
      <c r="E60" s="38" t="e">
        <f t="shared" si="3"/>
        <v>#DIV/0!</v>
      </c>
      <c r="F60" s="38">
        <f t="shared" si="4"/>
        <v>0</v>
      </c>
    </row>
    <row r="61" spans="1:8" ht="19.5" hidden="1" customHeight="1">
      <c r="A61" s="35" t="s">
        <v>37</v>
      </c>
      <c r="B61" s="39" t="s">
        <v>38</v>
      </c>
      <c r="C61" s="91">
        <v>0</v>
      </c>
      <c r="D61" s="91">
        <v>0</v>
      </c>
      <c r="E61" s="38" t="e">
        <f t="shared" si="3"/>
        <v>#DIV/0!</v>
      </c>
      <c r="F61" s="38">
        <f t="shared" si="4"/>
        <v>0</v>
      </c>
    </row>
    <row r="62" spans="1:8" ht="15.75" customHeight="1">
      <c r="A62" s="35" t="s">
        <v>39</v>
      </c>
      <c r="B62" s="39" t="s">
        <v>40</v>
      </c>
      <c r="C62" s="102">
        <v>1</v>
      </c>
      <c r="D62" s="102">
        <v>0</v>
      </c>
      <c r="E62" s="38">
        <f t="shared" si="3"/>
        <v>0</v>
      </c>
      <c r="F62" s="38">
        <f t="shared" si="4"/>
        <v>-1</v>
      </c>
    </row>
    <row r="63" spans="1:8" ht="14.25" customHeight="1">
      <c r="A63" s="35" t="s">
        <v>41</v>
      </c>
      <c r="B63" s="39" t="s">
        <v>42</v>
      </c>
      <c r="C63" s="91">
        <v>11.428000000000001</v>
      </c>
      <c r="D63" s="91">
        <v>11.428000000000001</v>
      </c>
      <c r="E63" s="38">
        <f t="shared" si="3"/>
        <v>100</v>
      </c>
      <c r="F63" s="38">
        <f t="shared" si="4"/>
        <v>0</v>
      </c>
    </row>
    <row r="64" spans="1:8" s="6" customFormat="1">
      <c r="A64" s="41" t="s">
        <v>43</v>
      </c>
      <c r="B64" s="42" t="s">
        <v>44</v>
      </c>
      <c r="C64" s="22">
        <f>C65</f>
        <v>112.34692</v>
      </c>
      <c r="D64" s="22">
        <f>D65</f>
        <v>112.34692</v>
      </c>
      <c r="E64" s="34">
        <f t="shared" si="3"/>
        <v>100</v>
      </c>
      <c r="F64" s="34">
        <f t="shared" si="4"/>
        <v>0</v>
      </c>
    </row>
    <row r="65" spans="1:7" ht="15" customHeight="1">
      <c r="A65" s="43" t="s">
        <v>45</v>
      </c>
      <c r="B65" s="44" t="s">
        <v>46</v>
      </c>
      <c r="C65" s="91">
        <v>112.34692</v>
      </c>
      <c r="D65" s="91">
        <v>112.34692</v>
      </c>
      <c r="E65" s="38">
        <f t="shared" si="3"/>
        <v>100</v>
      </c>
      <c r="F65" s="38">
        <f t="shared" si="4"/>
        <v>0</v>
      </c>
    </row>
    <row r="66" spans="1:7" s="6" customFormat="1" ht="18" customHeight="1">
      <c r="A66" s="30" t="s">
        <v>47</v>
      </c>
      <c r="B66" s="31" t="s">
        <v>48</v>
      </c>
      <c r="C66" s="22">
        <f>C69+C70+C71</f>
        <v>27.511340000000001</v>
      </c>
      <c r="D66" s="22">
        <f>D69+D70+D71</f>
        <v>27.511340000000001</v>
      </c>
      <c r="E66" s="34">
        <f t="shared" si="3"/>
        <v>100</v>
      </c>
      <c r="F66" s="34">
        <f t="shared" si="4"/>
        <v>0</v>
      </c>
    </row>
    <row r="67" spans="1:7" ht="0.75" hidden="1" customHeight="1">
      <c r="A67" s="35" t="s">
        <v>49</v>
      </c>
      <c r="B67" s="39" t="s">
        <v>50</v>
      </c>
      <c r="C67" s="91"/>
      <c r="D67" s="91"/>
      <c r="E67" s="34" t="e">
        <f t="shared" si="3"/>
        <v>#DIV/0!</v>
      </c>
      <c r="F67" s="34">
        <f t="shared" si="4"/>
        <v>0</v>
      </c>
    </row>
    <row r="68" spans="1:7" ht="18" hidden="1" customHeight="1">
      <c r="A68" s="45" t="s">
        <v>51</v>
      </c>
      <c r="B68" s="39" t="s">
        <v>52</v>
      </c>
      <c r="C68" s="91"/>
      <c r="D68" s="91"/>
      <c r="E68" s="34" t="e">
        <f t="shared" si="3"/>
        <v>#DIV/0!</v>
      </c>
      <c r="F68" s="34">
        <f t="shared" si="4"/>
        <v>0</v>
      </c>
    </row>
    <row r="69" spans="1:7" ht="17.25" customHeight="1">
      <c r="A69" s="46" t="s">
        <v>53</v>
      </c>
      <c r="B69" s="47" t="s">
        <v>54</v>
      </c>
      <c r="C69" s="91">
        <v>2.83134</v>
      </c>
      <c r="D69" s="91">
        <v>2.83134</v>
      </c>
      <c r="E69" s="34">
        <f t="shared" si="3"/>
        <v>100</v>
      </c>
      <c r="F69" s="34">
        <f t="shared" si="4"/>
        <v>0</v>
      </c>
    </row>
    <row r="70" spans="1:7" ht="17.25" customHeight="1">
      <c r="A70" s="46" t="s">
        <v>211</v>
      </c>
      <c r="B70" s="47" t="s">
        <v>212</v>
      </c>
      <c r="C70" s="91">
        <v>22.68</v>
      </c>
      <c r="D70" s="91">
        <v>22.68</v>
      </c>
      <c r="E70" s="38">
        <f t="shared" si="3"/>
        <v>100</v>
      </c>
      <c r="F70" s="38">
        <f t="shared" si="4"/>
        <v>0</v>
      </c>
    </row>
    <row r="71" spans="1:7" ht="17.25" customHeight="1">
      <c r="A71" s="46" t="s">
        <v>332</v>
      </c>
      <c r="B71" s="47" t="s">
        <v>383</v>
      </c>
      <c r="C71" s="91">
        <v>2</v>
      </c>
      <c r="D71" s="91">
        <v>2</v>
      </c>
      <c r="E71" s="38">
        <f>SUM(D71/C71*100)</f>
        <v>100</v>
      </c>
      <c r="F71" s="38">
        <f>SUM(D71-C71)</f>
        <v>0</v>
      </c>
    </row>
    <row r="72" spans="1:7" s="6" customFormat="1" ht="19.5" customHeight="1">
      <c r="A72" s="30" t="s">
        <v>55</v>
      </c>
      <c r="B72" s="31" t="s">
        <v>56</v>
      </c>
      <c r="C72" s="103">
        <f>C74+C75+C76+C73</f>
        <v>10038.50814</v>
      </c>
      <c r="D72" s="103">
        <f>SUM(D73:D76)</f>
        <v>9454.438180000001</v>
      </c>
      <c r="E72" s="34">
        <f t="shared" si="3"/>
        <v>94.181705569648528</v>
      </c>
      <c r="F72" s="34">
        <f t="shared" si="4"/>
        <v>-584.0699599999989</v>
      </c>
    </row>
    <row r="73" spans="1:7" ht="17.25" customHeight="1">
      <c r="A73" s="35" t="s">
        <v>57</v>
      </c>
      <c r="B73" s="39" t="s">
        <v>58</v>
      </c>
      <c r="C73" s="104">
        <v>14.3093</v>
      </c>
      <c r="D73" s="91">
        <v>14.2926</v>
      </c>
      <c r="E73" s="38">
        <f t="shared" si="3"/>
        <v>99.883292683779075</v>
      </c>
      <c r="F73" s="38">
        <f t="shared" si="4"/>
        <v>-1.6700000000000159E-2</v>
      </c>
    </row>
    <row r="74" spans="1:7" s="6" customFormat="1" ht="17.25" hidden="1" customHeight="1">
      <c r="A74" s="35" t="s">
        <v>59</v>
      </c>
      <c r="B74" s="39" t="s">
        <v>60</v>
      </c>
      <c r="C74" s="104">
        <v>0</v>
      </c>
      <c r="D74" s="91">
        <v>0</v>
      </c>
      <c r="E74" s="38" t="e">
        <f t="shared" si="3"/>
        <v>#DIV/0!</v>
      </c>
      <c r="F74" s="38">
        <f t="shared" si="4"/>
        <v>0</v>
      </c>
      <c r="G74" s="50"/>
    </row>
    <row r="75" spans="1:7" ht="16.5" customHeight="1">
      <c r="A75" s="35" t="s">
        <v>61</v>
      </c>
      <c r="B75" s="39" t="s">
        <v>62</v>
      </c>
      <c r="C75" s="104">
        <v>9662.6988399999991</v>
      </c>
      <c r="D75" s="91">
        <v>9078.6455800000003</v>
      </c>
      <c r="E75" s="38">
        <f t="shared" si="3"/>
        <v>93.955588705898251</v>
      </c>
      <c r="F75" s="38">
        <f t="shared" si="4"/>
        <v>-584.05325999999877</v>
      </c>
    </row>
    <row r="76" spans="1:7" ht="16.5" customHeight="1">
      <c r="A76" s="35" t="s">
        <v>63</v>
      </c>
      <c r="B76" s="39" t="s">
        <v>64</v>
      </c>
      <c r="C76" s="104">
        <v>361.5</v>
      </c>
      <c r="D76" s="91">
        <v>361.5</v>
      </c>
      <c r="E76" s="38">
        <f t="shared" si="3"/>
        <v>100</v>
      </c>
      <c r="F76" s="38">
        <f t="shared" si="4"/>
        <v>0</v>
      </c>
    </row>
    <row r="77" spans="1:7" ht="15.75" hidden="1" customHeight="1">
      <c r="A77" s="30" t="s">
        <v>47</v>
      </c>
      <c r="B77" s="31" t="s">
        <v>48</v>
      </c>
      <c r="C77" s="103">
        <v>0</v>
      </c>
      <c r="D77" s="91"/>
      <c r="E77" s="38"/>
      <c r="F77" s="38"/>
    </row>
    <row r="78" spans="1:7" ht="15.75" hidden="1" customHeight="1">
      <c r="A78" s="46" t="s">
        <v>211</v>
      </c>
      <c r="B78" s="47" t="s">
        <v>212</v>
      </c>
      <c r="C78" s="104">
        <v>0</v>
      </c>
      <c r="D78" s="91"/>
      <c r="E78" s="38"/>
      <c r="F78" s="38"/>
    </row>
    <row r="79" spans="1:7" s="6" customFormat="1" ht="19.5" customHeight="1">
      <c r="A79" s="30" t="s">
        <v>65</v>
      </c>
      <c r="B79" s="31" t="s">
        <v>66</v>
      </c>
      <c r="C79" s="22">
        <f>SUM(C80:C82)</f>
        <v>5947.4370499999995</v>
      </c>
      <c r="D79" s="22">
        <f>SUM(D80:D82)</f>
        <v>4655.49269</v>
      </c>
      <c r="E79" s="34">
        <f t="shared" si="3"/>
        <v>78.277292401102429</v>
      </c>
      <c r="F79" s="34">
        <f t="shared" si="4"/>
        <v>-1291.9443599999995</v>
      </c>
    </row>
    <row r="80" spans="1:7" hidden="1">
      <c r="A80" s="35" t="s">
        <v>67</v>
      </c>
      <c r="B80" s="51" t="s">
        <v>68</v>
      </c>
      <c r="C80" s="91"/>
      <c r="D80" s="91"/>
      <c r="E80" s="38" t="e">
        <f t="shared" si="3"/>
        <v>#DIV/0!</v>
      </c>
      <c r="F80" s="38">
        <f t="shared" si="4"/>
        <v>0</v>
      </c>
    </row>
    <row r="81" spans="1:6">
      <c r="A81" s="35" t="s">
        <v>69</v>
      </c>
      <c r="B81" s="51" t="s">
        <v>70</v>
      </c>
      <c r="C81" s="91">
        <v>5342.5472499999996</v>
      </c>
      <c r="D81" s="91">
        <v>4050.6028900000001</v>
      </c>
      <c r="E81" s="38">
        <f t="shared" si="3"/>
        <v>75.817820609822405</v>
      </c>
      <c r="F81" s="38">
        <f t="shared" si="4"/>
        <v>-1291.9443599999995</v>
      </c>
    </row>
    <row r="82" spans="1:6" ht="18" customHeight="1">
      <c r="A82" s="35" t="s">
        <v>71</v>
      </c>
      <c r="B82" s="39" t="s">
        <v>72</v>
      </c>
      <c r="C82" s="91">
        <v>604.88980000000004</v>
      </c>
      <c r="D82" s="91">
        <v>604.88980000000004</v>
      </c>
      <c r="E82" s="38">
        <f t="shared" si="3"/>
        <v>100</v>
      </c>
      <c r="F82" s="38">
        <f t="shared" si="4"/>
        <v>0</v>
      </c>
    </row>
    <row r="83" spans="1:6" s="6" customFormat="1" ht="16.5" customHeight="1">
      <c r="A83" s="30" t="s">
        <v>81</v>
      </c>
      <c r="B83" s="31" t="s">
        <v>82</v>
      </c>
      <c r="C83" s="22">
        <f>C84</f>
        <v>2099.4523199999999</v>
      </c>
      <c r="D83" s="22">
        <f>SUM(D84)</f>
        <v>2099.4523199999999</v>
      </c>
      <c r="E83" s="34">
        <f t="shared" si="3"/>
        <v>100</v>
      </c>
      <c r="F83" s="34">
        <f t="shared" si="4"/>
        <v>0</v>
      </c>
    </row>
    <row r="84" spans="1:6" ht="14.25" customHeight="1">
      <c r="A84" s="35" t="s">
        <v>83</v>
      </c>
      <c r="B84" s="39" t="s">
        <v>226</v>
      </c>
      <c r="C84" s="91">
        <v>2099.4523199999999</v>
      </c>
      <c r="D84" s="91">
        <v>2099.4523199999999</v>
      </c>
      <c r="E84" s="38">
        <f t="shared" si="3"/>
        <v>100</v>
      </c>
      <c r="F84" s="38">
        <f t="shared" si="4"/>
        <v>0</v>
      </c>
    </row>
    <row r="85" spans="1:6" s="6" customFormat="1" ht="12" hidden="1" customHeight="1">
      <c r="A85" s="52">
        <v>1000</v>
      </c>
      <c r="B85" s="31" t="s">
        <v>84</v>
      </c>
      <c r="C85" s="22">
        <f>SUM(C86:C89)</f>
        <v>0</v>
      </c>
      <c r="D85" s="22">
        <f>SUM(D86:D89)</f>
        <v>0</v>
      </c>
      <c r="E85" s="34" t="e">
        <f t="shared" si="3"/>
        <v>#DIV/0!</v>
      </c>
      <c r="F85" s="34">
        <f t="shared" si="4"/>
        <v>0</v>
      </c>
    </row>
    <row r="86" spans="1:6" ht="9" hidden="1" customHeight="1">
      <c r="A86" s="53">
        <v>1001</v>
      </c>
      <c r="B86" s="54" t="s">
        <v>85</v>
      </c>
      <c r="C86" s="91"/>
      <c r="D86" s="91"/>
      <c r="E86" s="38" t="e">
        <f t="shared" si="3"/>
        <v>#DIV/0!</v>
      </c>
      <c r="F86" s="38">
        <f t="shared" si="4"/>
        <v>0</v>
      </c>
    </row>
    <row r="87" spans="1:6" ht="12" hidden="1" customHeight="1">
      <c r="A87" s="53">
        <v>1003</v>
      </c>
      <c r="B87" s="54" t="s">
        <v>86</v>
      </c>
      <c r="C87" s="91">
        <v>0</v>
      </c>
      <c r="D87" s="91">
        <v>0</v>
      </c>
      <c r="E87" s="38" t="e">
        <f t="shared" si="3"/>
        <v>#DIV/0!</v>
      </c>
      <c r="F87" s="38">
        <f t="shared" si="4"/>
        <v>0</v>
      </c>
    </row>
    <row r="88" spans="1:6" ht="12.75" hidden="1" customHeight="1">
      <c r="A88" s="53">
        <v>1004</v>
      </c>
      <c r="B88" s="54" t="s">
        <v>87</v>
      </c>
      <c r="C88" s="91">
        <v>0</v>
      </c>
      <c r="D88" s="183">
        <v>0</v>
      </c>
      <c r="E88" s="38" t="e">
        <f t="shared" si="3"/>
        <v>#DIV/0!</v>
      </c>
      <c r="F88" s="38">
        <f t="shared" si="4"/>
        <v>0</v>
      </c>
    </row>
    <row r="89" spans="1:6" ht="19.5" hidden="1" customHeight="1">
      <c r="A89" s="35" t="s">
        <v>88</v>
      </c>
      <c r="B89" s="39" t="s">
        <v>89</v>
      </c>
      <c r="C89" s="91">
        <v>0</v>
      </c>
      <c r="D89" s="91">
        <v>0</v>
      </c>
      <c r="E89" s="38"/>
      <c r="F89" s="38">
        <f t="shared" si="4"/>
        <v>0</v>
      </c>
    </row>
    <row r="90" spans="1:6" ht="15" customHeight="1">
      <c r="A90" s="30" t="s">
        <v>90</v>
      </c>
      <c r="B90" s="31" t="s">
        <v>91</v>
      </c>
      <c r="C90" s="22">
        <f>C91+C92+C93+C94+C95</f>
        <v>6.0019999999999998</v>
      </c>
      <c r="D90" s="22">
        <f>D91+D92+D93+D94+D95</f>
        <v>6.0019999999999998</v>
      </c>
      <c r="E90" s="38">
        <f t="shared" si="3"/>
        <v>100</v>
      </c>
      <c r="F90" s="22">
        <f>F91+F92+F93+F94+F95</f>
        <v>0</v>
      </c>
    </row>
    <row r="91" spans="1:6" ht="19.5" customHeight="1">
      <c r="A91" s="35" t="s">
        <v>92</v>
      </c>
      <c r="B91" s="39" t="s">
        <v>93</v>
      </c>
      <c r="C91" s="91">
        <v>6.0019999999999998</v>
      </c>
      <c r="D91" s="91">
        <v>6.0019999999999998</v>
      </c>
      <c r="E91" s="38">
        <f t="shared" si="3"/>
        <v>100</v>
      </c>
      <c r="F91" s="38">
        <f>SUM(D91-C91)</f>
        <v>0</v>
      </c>
    </row>
    <row r="92" spans="1:6" ht="15" hidden="1" customHeight="1">
      <c r="A92" s="35" t="s">
        <v>94</v>
      </c>
      <c r="B92" s="39" t="s">
        <v>95</v>
      </c>
      <c r="C92" s="91"/>
      <c r="D92" s="91"/>
      <c r="E92" s="38" t="e">
        <f t="shared" si="3"/>
        <v>#DIV/0!</v>
      </c>
      <c r="F92" s="38">
        <f>SUM(D92-C92)</f>
        <v>0</v>
      </c>
    </row>
    <row r="93" spans="1:6" ht="15" hidden="1" customHeight="1">
      <c r="A93" s="35" t="s">
        <v>96</v>
      </c>
      <c r="B93" s="39" t="s">
        <v>97</v>
      </c>
      <c r="C93" s="91"/>
      <c r="D93" s="91"/>
      <c r="E93" s="38" t="e">
        <f t="shared" si="3"/>
        <v>#DIV/0!</v>
      </c>
      <c r="F93" s="38"/>
    </row>
    <row r="94" spans="1:6" ht="15" hidden="1" customHeight="1">
      <c r="A94" s="35" t="s">
        <v>98</v>
      </c>
      <c r="B94" s="39" t="s">
        <v>99</v>
      </c>
      <c r="C94" s="91"/>
      <c r="D94" s="91"/>
      <c r="E94" s="38" t="e">
        <f t="shared" si="3"/>
        <v>#DIV/0!</v>
      </c>
      <c r="F94" s="38"/>
    </row>
    <row r="95" spans="1:6" ht="57.75" hidden="1" customHeight="1">
      <c r="A95" s="35" t="s">
        <v>100</v>
      </c>
      <c r="B95" s="39" t="s">
        <v>101</v>
      </c>
      <c r="C95" s="91"/>
      <c r="D95" s="91"/>
      <c r="E95" s="38" t="e">
        <f t="shared" si="3"/>
        <v>#DIV/0!</v>
      </c>
      <c r="F95" s="38"/>
    </row>
    <row r="96" spans="1:6" s="6" customFormat="1" ht="15" hidden="1" customHeight="1">
      <c r="A96" s="52">
        <v>1400</v>
      </c>
      <c r="B96" s="56" t="s">
        <v>110</v>
      </c>
      <c r="C96" s="103">
        <f>C97+C98+C99</f>
        <v>0</v>
      </c>
      <c r="D96" s="103">
        <f>SUM(D97:D99)</f>
        <v>0</v>
      </c>
      <c r="E96" s="34" t="e">
        <f t="shared" si="3"/>
        <v>#DIV/0!</v>
      </c>
      <c r="F96" s="34">
        <f t="shared" si="4"/>
        <v>0</v>
      </c>
    </row>
    <row r="97" spans="1:6" ht="16.5" hidden="1" customHeight="1">
      <c r="A97" s="53">
        <v>1401</v>
      </c>
      <c r="B97" s="54" t="s">
        <v>111</v>
      </c>
      <c r="C97" s="91">
        <v>0</v>
      </c>
      <c r="D97" s="91">
        <v>0</v>
      </c>
      <c r="E97" s="38" t="e">
        <f t="shared" si="3"/>
        <v>#DIV/0!</v>
      </c>
      <c r="F97" s="38">
        <f t="shared" si="4"/>
        <v>0</v>
      </c>
    </row>
    <row r="98" spans="1:6" ht="20.25" hidden="1" customHeight="1">
      <c r="A98" s="53">
        <v>1402</v>
      </c>
      <c r="B98" s="54" t="s">
        <v>112</v>
      </c>
      <c r="C98" s="104">
        <v>0</v>
      </c>
      <c r="D98" s="91">
        <v>0</v>
      </c>
      <c r="E98" s="38" t="e">
        <f t="shared" si="3"/>
        <v>#DIV/0!</v>
      </c>
      <c r="F98" s="38">
        <f t="shared" si="4"/>
        <v>0</v>
      </c>
    </row>
    <row r="99" spans="1:6" ht="13.5" hidden="1" customHeight="1">
      <c r="A99" s="53">
        <v>1403</v>
      </c>
      <c r="B99" s="54" t="s">
        <v>113</v>
      </c>
      <c r="C99" s="104">
        <v>0</v>
      </c>
      <c r="D99" s="91">
        <v>0</v>
      </c>
      <c r="E99" s="38" t="e">
        <f t="shared" si="3"/>
        <v>#DIV/0!</v>
      </c>
      <c r="F99" s="38">
        <f t="shared" si="4"/>
        <v>0</v>
      </c>
    </row>
    <row r="100" spans="1:6" s="6" customFormat="1">
      <c r="A100" s="52"/>
      <c r="B100" s="57" t="s">
        <v>114</v>
      </c>
      <c r="C100" s="387">
        <f>C56+C64+C66+C72+C79+C83+C85+C90+C77</f>
        <v>19744.993429999999</v>
      </c>
      <c r="D100" s="387">
        <f>D56+D64+D66+D72+D79+D83+D90+D85</f>
        <v>17806.486950000002</v>
      </c>
      <c r="E100" s="34">
        <f t="shared" si="3"/>
        <v>90.182288553944602</v>
      </c>
      <c r="F100" s="34">
        <f t="shared" si="4"/>
        <v>-1938.5064799999964</v>
      </c>
    </row>
    <row r="101" spans="1:6" ht="5.25" customHeight="1">
      <c r="C101" s="118"/>
      <c r="D101" s="61"/>
    </row>
    <row r="102" spans="1:6" s="65" customFormat="1" ht="12.75">
      <c r="A102" s="63" t="s">
        <v>115</v>
      </c>
      <c r="B102" s="63"/>
      <c r="C102" s="114"/>
      <c r="D102" s="64"/>
    </row>
    <row r="103" spans="1:6" s="65" customFormat="1" ht="12.75">
      <c r="A103" s="66" t="s">
        <v>116</v>
      </c>
      <c r="B103" s="66"/>
      <c r="C103" s="65" t="s">
        <v>117</v>
      </c>
    </row>
    <row r="104" spans="1:6">
      <c r="C104" s="118"/>
    </row>
    <row r="142" hidden="1"/>
  </sheetData>
  <customSheetViews>
    <customSheetView guid="{61528DAC-5C4C-48F4-ADE2-8A724B05A086}" scale="70" showPageBreaks="1" fitToPage="1" printArea="1" hiddenRows="1" state="hidden" view="pageBreakPreview" topLeftCell="A4">
      <selection activeCell="D29" sqref="D29"/>
      <pageMargins left="0.70866141732283472" right="0.70866141732283472" top="0.74803149606299213" bottom="0.74803149606299213" header="0.31496062992125984" footer="0.31496062992125984"/>
      <pageSetup paperSize="9" scale="56" orientation="portrait" r:id="rId1"/>
    </customSheetView>
    <customSheetView guid="{5C539BE6-C8E0-453F-AB5E-9E58094195EA}" scale="70" showPageBreaks="1" fitToPage="1" printArea="1" hiddenRows="1" view="pageBreakPreview" topLeftCell="A36">
      <selection activeCell="C85" sqref="C85"/>
      <pageMargins left="0.70866141732283472" right="0.70866141732283472" top="0.74803149606299213" bottom="0.74803149606299213" header="0.31496062992125984" footer="0.31496062992125984"/>
      <pageSetup paperSize="9" scale="53" orientation="portrait" r:id="rId2"/>
    </customSheetView>
    <customSheetView guid="{42584DC0-1D41-4C93-9B38-C388E7B8DAC4}" scale="70" showPageBreaks="1" printArea="1" hiddenRows="1" view="pageBreakPreview" topLeftCell="A40">
      <selection activeCell="A51" sqref="A51:B51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A54C432C-6C68-4B53-A75C-446EB3A61B2B}" scale="70" showPageBreaks="1" printArea="1" hiddenRows="1" view="pageBreakPreview" topLeftCell="A46">
      <selection activeCell="C72" sqref="C72"/>
      <pageMargins left="0.70866141732283472" right="0.70866141732283472" top="0.74803149606299213" bottom="0.74803149606299213" header="0.31496062992125984" footer="0.31496062992125984"/>
      <pageSetup paperSize="9" scale="63" orientation="portrait" r:id="rId4"/>
    </customSheetView>
    <customSheetView guid="{1A52382B-3765-4E8C-903F-6B8919B7242E}" scale="89" showPageBreaks="1" printArea="1" hiddenRows="1" view="pageBreakPreview" topLeftCell="A44">
      <selection activeCell="D76" sqref="D76"/>
      <pageMargins left="0.7" right="0.7" top="0.75" bottom="0.75" header="0.3" footer="0.3"/>
      <pageSetup paperSize="9" scale="48" orientation="portrait" r:id="rId5"/>
    </customSheetView>
    <customSheetView guid="{B31C8DB7-3E78-4144-A6B5-8DE36DE63F0E}" scale="89" showPageBreaks="1" printArea="1" hiddenRows="1" view="pageBreakPreview" topLeftCell="A10">
      <selection activeCell="C38" sqref="C38"/>
      <pageMargins left="0.7" right="0.7" top="0.75" bottom="0.75" header="0.3" footer="0.3"/>
      <pageSetup paperSize="9" scale="47" orientation="portrait" r:id="rId6"/>
    </customSheetView>
    <customSheetView guid="{5BFCA170-DEAE-4D2C-98A0-1E68B427AC01}" scale="89" showPageBreaks="1" printArea="1" hiddenRows="1" view="pageBreakPreview" topLeftCell="A49">
      <selection activeCell="D76" sqref="D76"/>
      <pageMargins left="0.7" right="0.7" top="0.75" bottom="0.75" header="0.3" footer="0.3"/>
      <pageSetup paperSize="9" scale="48" orientation="portrait" r:id="rId7"/>
    </customSheetView>
    <customSheetView guid="{B30CE22D-C12F-4E12-8BB9-3AAE0A6991CC}" scale="70" showPageBreaks="1" fitToPage="1" printArea="1" hiddenRows="1" view="pageBreakPreview" topLeftCell="A34">
      <selection activeCell="D102" sqref="C102:D102"/>
      <pageMargins left="0.70866141732283472" right="0.70866141732283472" top="0.74803149606299213" bottom="0.74803149606299213" header="0.31496062992125984" footer="0.31496062992125984"/>
      <pageSetup paperSize="9" scale="53" orientation="portrait" r:id="rId8"/>
    </customSheetView>
    <customSheetView guid="{1718F1EE-9F48-4DBE-9531-3B70F9C4A5DD}" scale="70" showPageBreaks="1" printArea="1" hiddenRows="1" view="pageBreakPreview" topLeftCell="A37">
      <selection activeCell="C100" sqref="C100"/>
      <pageMargins left="0.7" right="0.7" top="0.75" bottom="0.75" header="0.3" footer="0.3"/>
      <pageSetup paperSize="9" scale="39" orientation="portrait" r:id="rId9"/>
    </customSheetView>
    <customSheetView guid="{3DCB9AAA-F09C-4EA6-B992-F93E466D374A}" printArea="1" topLeftCell="A47">
      <selection activeCell="B100" sqref="B100"/>
      <pageMargins left="0.7" right="0.7" top="0.75" bottom="0.75" header="0.3" footer="0.3"/>
      <pageSetup paperSize="9" scale="56" orientation="portrait" r:id="rId10"/>
    </customSheetView>
    <customSheetView guid="{F85EE840-0C31-454A-8951-832C2E9E0600}" scale="70" showPageBreaks="1" fitToPage="1" printArea="1" state="hidden" view="pageBreakPreview" topLeftCell="A33">
      <selection activeCell="D94" sqref="D94"/>
      <pageMargins left="0.70866141732283472" right="0.70866141732283472" top="0.74803149606299213" bottom="0.74803149606299213" header="0.31496062992125984" footer="0.31496062992125984"/>
      <pageSetup paperSize="9" scale="39" orientation="portrait" r:id="rId11"/>
    </customSheetView>
    <customSheetView guid="{F1E84C44-1ACD-474A-BDE0-C7088DB6C590}" scale="70" showPageBreaks="1" fitToPage="1" printArea="1" hiddenRows="1" state="hidden" view="pageBreakPreview" topLeftCell="A4">
      <selection activeCell="D29" sqref="D29"/>
      <pageMargins left="0.70866141732283472" right="0.70866141732283472" top="0.74803149606299213" bottom="0.74803149606299213" header="0.31496062992125984" footer="0.31496062992125984"/>
      <pageSetup paperSize="9" scale="56" orientation="portrait" r:id="rId12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6" orientation="portrait" r:id="rId13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7"/>
  <dimension ref="A1:H142"/>
  <sheetViews>
    <sheetView view="pageBreakPreview" topLeftCell="A25" zoomScale="70" zoomScaleNormal="100" zoomScaleSheetLayoutView="70" workbookViewId="0">
      <selection activeCell="C88" sqref="C88"/>
    </sheetView>
  </sheetViews>
  <sheetFormatPr defaultRowHeight="15.75"/>
  <cols>
    <col min="1" max="1" width="14.7109375" style="58" customWidth="1"/>
    <col min="2" max="2" width="57.5703125" style="59" customWidth="1"/>
    <col min="3" max="3" width="17.85546875" style="62" customWidth="1"/>
    <col min="4" max="4" width="18" style="62" customWidth="1"/>
    <col min="5" max="5" width="11" style="62" customWidth="1"/>
    <col min="6" max="6" width="10.85546875" style="62" customWidth="1"/>
    <col min="7" max="7" width="15.42578125" style="1" bestFit="1" customWidth="1"/>
    <col min="8" max="8" width="10.710937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97" t="s">
        <v>424</v>
      </c>
      <c r="B1" s="597"/>
      <c r="C1" s="597"/>
      <c r="D1" s="597"/>
      <c r="E1" s="597"/>
      <c r="F1" s="597"/>
    </row>
    <row r="2" spans="1:6">
      <c r="A2" s="597"/>
      <c r="B2" s="597"/>
      <c r="C2" s="597"/>
      <c r="D2" s="597"/>
      <c r="E2" s="597"/>
      <c r="F2" s="597"/>
    </row>
    <row r="3" spans="1:6" ht="63">
      <c r="A3" s="2" t="s">
        <v>0</v>
      </c>
      <c r="B3" s="2" t="s">
        <v>1</v>
      </c>
      <c r="C3" s="72" t="s">
        <v>396</v>
      </c>
      <c r="D3" s="400" t="s">
        <v>411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187">
        <f>C5+C12+C14+C17+C20+C7</f>
        <v>5123.3099999999995</v>
      </c>
      <c r="D4" s="187">
        <f>D5+D12+D14+D17+D20+D7</f>
        <v>5832.8704600000001</v>
      </c>
      <c r="E4" s="5">
        <f>SUM(D4/C4*100)</f>
        <v>113.84964915259863</v>
      </c>
      <c r="F4" s="5">
        <f>SUM(D4-C4)</f>
        <v>709.5604600000006</v>
      </c>
    </row>
    <row r="5" spans="1:6" s="6" customFormat="1">
      <c r="A5" s="68">
        <v>1010000000</v>
      </c>
      <c r="B5" s="67" t="s">
        <v>5</v>
      </c>
      <c r="C5" s="187">
        <f>C6</f>
        <v>594</v>
      </c>
      <c r="D5" s="187">
        <f>D6</f>
        <v>769.03701000000001</v>
      </c>
      <c r="E5" s="5">
        <f t="shared" ref="E5:E50" si="0">SUM(D5/C5*100)</f>
        <v>129.46751010101011</v>
      </c>
      <c r="F5" s="5">
        <f t="shared" ref="F5:F50" si="1">SUM(D5-C5)</f>
        <v>175.03701000000001</v>
      </c>
    </row>
    <row r="6" spans="1:6">
      <c r="A6" s="7">
        <v>1010200001</v>
      </c>
      <c r="B6" s="8" t="s">
        <v>221</v>
      </c>
      <c r="C6" s="211">
        <v>594</v>
      </c>
      <c r="D6" s="212">
        <v>769.03701000000001</v>
      </c>
      <c r="E6" s="9">
        <f t="shared" ref="E6:E11" si="2">SUM(D6/C6*100)</f>
        <v>129.46751010101011</v>
      </c>
      <c r="F6" s="9">
        <f t="shared" si="1"/>
        <v>175.03701000000001</v>
      </c>
    </row>
    <row r="7" spans="1:6" ht="31.5">
      <c r="A7" s="3">
        <v>1030000000</v>
      </c>
      <c r="B7" s="13" t="s">
        <v>260</v>
      </c>
      <c r="C7" s="256">
        <f>C8+C10+C9</f>
        <v>971.31</v>
      </c>
      <c r="D7" s="187">
        <f>D8+D10+D9+D11</f>
        <v>1094.3040699999999</v>
      </c>
      <c r="E7" s="5">
        <f t="shared" si="2"/>
        <v>112.66269985895336</v>
      </c>
      <c r="F7" s="5">
        <f t="shared" si="1"/>
        <v>122.99406999999997</v>
      </c>
    </row>
    <row r="8" spans="1:6">
      <c r="A8" s="7">
        <v>1030223001</v>
      </c>
      <c r="B8" s="8" t="s">
        <v>262</v>
      </c>
      <c r="C8" s="211">
        <v>390.95299999999997</v>
      </c>
      <c r="D8" s="212">
        <v>548.58234000000004</v>
      </c>
      <c r="E8" s="9">
        <f t="shared" si="2"/>
        <v>140.31925576731732</v>
      </c>
      <c r="F8" s="9">
        <f t="shared" si="1"/>
        <v>157.62934000000007</v>
      </c>
    </row>
    <row r="9" spans="1:6">
      <c r="A9" s="7">
        <v>1030224001</v>
      </c>
      <c r="B9" s="8" t="s">
        <v>268</v>
      </c>
      <c r="C9" s="211">
        <v>3.702</v>
      </c>
      <c r="D9" s="212">
        <v>2.9632000000000001</v>
      </c>
      <c r="E9" s="9">
        <f t="shared" si="2"/>
        <v>80.043219881145333</v>
      </c>
      <c r="F9" s="9">
        <f t="shared" si="1"/>
        <v>-0.7387999999999999</v>
      </c>
    </row>
    <row r="10" spans="1:6">
      <c r="A10" s="7">
        <v>1030225001</v>
      </c>
      <c r="B10" s="8" t="s">
        <v>261</v>
      </c>
      <c r="C10" s="211">
        <v>576.65499999999997</v>
      </c>
      <c r="D10" s="212">
        <v>605.69683999999995</v>
      </c>
      <c r="E10" s="9">
        <f t="shared" si="2"/>
        <v>105.0362591150688</v>
      </c>
      <c r="F10" s="9">
        <f t="shared" si="1"/>
        <v>29.041839999999979</v>
      </c>
    </row>
    <row r="11" spans="1:6">
      <c r="A11" s="7">
        <v>1030226001</v>
      </c>
      <c r="B11" s="8" t="s">
        <v>269</v>
      </c>
      <c r="C11" s="211">
        <v>0</v>
      </c>
      <c r="D11" s="210">
        <v>-62.938310000000001</v>
      </c>
      <c r="E11" s="9" t="e">
        <f t="shared" si="2"/>
        <v>#DIV/0!</v>
      </c>
      <c r="F11" s="9">
        <f t="shared" si="1"/>
        <v>-62.938310000000001</v>
      </c>
    </row>
    <row r="12" spans="1:6" s="6" customFormat="1">
      <c r="A12" s="68">
        <v>1050000000</v>
      </c>
      <c r="B12" s="67" t="s">
        <v>6</v>
      </c>
      <c r="C12" s="187">
        <f>SUM(C13:C13)</f>
        <v>75</v>
      </c>
      <c r="D12" s="187">
        <f>D13</f>
        <v>139.50817000000001</v>
      </c>
      <c r="E12" s="5">
        <f t="shared" si="0"/>
        <v>186.01089333333334</v>
      </c>
      <c r="F12" s="5">
        <f t="shared" si="1"/>
        <v>64.508170000000007</v>
      </c>
    </row>
    <row r="13" spans="1:6" ht="15.75" customHeight="1">
      <c r="A13" s="7">
        <v>1050300000</v>
      </c>
      <c r="B13" s="11" t="s">
        <v>222</v>
      </c>
      <c r="C13" s="213">
        <v>75</v>
      </c>
      <c r="D13" s="212">
        <v>139.50817000000001</v>
      </c>
      <c r="E13" s="9">
        <f t="shared" si="0"/>
        <v>186.01089333333334</v>
      </c>
      <c r="F13" s="9">
        <f t="shared" si="1"/>
        <v>64.508170000000007</v>
      </c>
    </row>
    <row r="14" spans="1:6" s="6" customFormat="1" ht="15.75" customHeight="1">
      <c r="A14" s="68">
        <v>1060000000</v>
      </c>
      <c r="B14" s="67" t="s">
        <v>130</v>
      </c>
      <c r="C14" s="187">
        <f>C15+C16</f>
        <v>3473</v>
      </c>
      <c r="D14" s="187">
        <f>D15+D16</f>
        <v>3822.6212100000002</v>
      </c>
      <c r="E14" s="5">
        <f t="shared" si="0"/>
        <v>110.06683587676361</v>
      </c>
      <c r="F14" s="5">
        <f t="shared" si="1"/>
        <v>349.62121000000025</v>
      </c>
    </row>
    <row r="15" spans="1:6" s="6" customFormat="1" ht="15.75" customHeight="1">
      <c r="A15" s="7">
        <v>1060100000</v>
      </c>
      <c r="B15" s="11" t="s">
        <v>8</v>
      </c>
      <c r="C15" s="211">
        <v>473</v>
      </c>
      <c r="D15" s="212">
        <v>558.89953000000003</v>
      </c>
      <c r="E15" s="9">
        <f t="shared" si="0"/>
        <v>118.16057716701904</v>
      </c>
      <c r="F15" s="9">
        <f>SUM(D15-C15)</f>
        <v>85.899530000000027</v>
      </c>
    </row>
    <row r="16" spans="1:6" ht="15.75" customHeight="1">
      <c r="A16" s="7">
        <v>1060600000</v>
      </c>
      <c r="B16" s="11" t="s">
        <v>7</v>
      </c>
      <c r="C16" s="211">
        <v>3000</v>
      </c>
      <c r="D16" s="212">
        <v>3263.7216800000001</v>
      </c>
      <c r="E16" s="9">
        <f t="shared" si="0"/>
        <v>108.79072266666667</v>
      </c>
      <c r="F16" s="9">
        <f t="shared" si="1"/>
        <v>263.72168000000011</v>
      </c>
    </row>
    <row r="17" spans="1:6" s="6" customFormat="1">
      <c r="A17" s="3">
        <v>1080000000</v>
      </c>
      <c r="B17" s="4" t="s">
        <v>10</v>
      </c>
      <c r="C17" s="187">
        <f>C18</f>
        <v>10</v>
      </c>
      <c r="D17" s="187">
        <f>D18</f>
        <v>7.4</v>
      </c>
      <c r="E17" s="5">
        <f t="shared" si="0"/>
        <v>74</v>
      </c>
      <c r="F17" s="5">
        <f t="shared" si="1"/>
        <v>-2.5999999999999996</v>
      </c>
    </row>
    <row r="18" spans="1:6" ht="18" customHeight="1">
      <c r="A18" s="7">
        <v>1080400001</v>
      </c>
      <c r="B18" s="8" t="s">
        <v>220</v>
      </c>
      <c r="C18" s="211">
        <v>10</v>
      </c>
      <c r="D18" s="212">
        <v>7.4</v>
      </c>
      <c r="E18" s="9">
        <f t="shared" si="0"/>
        <v>74</v>
      </c>
      <c r="F18" s="9">
        <f t="shared" si="1"/>
        <v>-2.5999999999999996</v>
      </c>
    </row>
    <row r="19" spans="1:6" ht="47.25" hidden="1" customHeight="1">
      <c r="A19" s="7">
        <v>1080714001</v>
      </c>
      <c r="B19" s="8" t="s">
        <v>11</v>
      </c>
      <c r="C19" s="211"/>
      <c r="D19" s="212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118</v>
      </c>
      <c r="C20" s="187">
        <f>C21+C22+C23+C24</f>
        <v>0</v>
      </c>
      <c r="D20" s="187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119</v>
      </c>
      <c r="C21" s="187"/>
      <c r="D21" s="2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120</v>
      </c>
      <c r="C22" s="187"/>
      <c r="D22" s="2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121</v>
      </c>
      <c r="C23" s="187"/>
      <c r="D23" s="2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122</v>
      </c>
      <c r="C24" s="187"/>
      <c r="D24" s="2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187">
        <f>C26+C29+C31+C36</f>
        <v>1066.00226</v>
      </c>
      <c r="D25" s="92">
        <f>D26+D29+D31+D36+D34</f>
        <v>2019.09275</v>
      </c>
      <c r="E25" s="5">
        <f t="shared" si="0"/>
        <v>189.40792395693421</v>
      </c>
      <c r="F25" s="5">
        <f t="shared" si="1"/>
        <v>953.09049000000005</v>
      </c>
    </row>
    <row r="26" spans="1:6" s="6" customFormat="1" ht="30" customHeight="1">
      <c r="A26" s="68">
        <v>1110000000</v>
      </c>
      <c r="B26" s="69" t="s">
        <v>123</v>
      </c>
      <c r="C26" s="187">
        <f>C27+C28</f>
        <v>212</v>
      </c>
      <c r="D26" s="92">
        <f>D27+D28</f>
        <v>265.834</v>
      </c>
      <c r="E26" s="5">
        <f t="shared" si="0"/>
        <v>125.39339622641509</v>
      </c>
      <c r="F26" s="5">
        <f t="shared" si="1"/>
        <v>53.834000000000003</v>
      </c>
    </row>
    <row r="27" spans="1:6" ht="15" customHeight="1">
      <c r="A27" s="16">
        <v>1110502510</v>
      </c>
      <c r="B27" s="17" t="s">
        <v>218</v>
      </c>
      <c r="C27" s="213">
        <v>200</v>
      </c>
      <c r="D27" s="210">
        <v>247.834</v>
      </c>
      <c r="E27" s="9">
        <f t="shared" si="0"/>
        <v>123.91700000000002</v>
      </c>
      <c r="F27" s="9">
        <f t="shared" si="1"/>
        <v>47.834000000000003</v>
      </c>
    </row>
    <row r="28" spans="1:6" ht="15.75" customHeight="1">
      <c r="A28" s="7">
        <v>1110503505</v>
      </c>
      <c r="B28" s="11" t="s">
        <v>217</v>
      </c>
      <c r="C28" s="12">
        <v>12</v>
      </c>
      <c r="D28" s="10">
        <v>18</v>
      </c>
      <c r="E28" s="9">
        <f t="shared" si="0"/>
        <v>150</v>
      </c>
      <c r="F28" s="9">
        <f t="shared" si="1"/>
        <v>6</v>
      </c>
    </row>
    <row r="29" spans="1:6" s="15" customFormat="1" ht="29.25">
      <c r="A29" s="68">
        <v>1130000000</v>
      </c>
      <c r="B29" s="69" t="s">
        <v>125</v>
      </c>
      <c r="C29" s="5">
        <f>C30</f>
        <v>30</v>
      </c>
      <c r="D29" s="5">
        <f>D30</f>
        <v>80.341700000000003</v>
      </c>
      <c r="E29" s="5">
        <f t="shared" si="0"/>
        <v>267.8056666666667</v>
      </c>
      <c r="F29" s="5">
        <f t="shared" si="1"/>
        <v>50.341700000000003</v>
      </c>
    </row>
    <row r="30" spans="1:6" ht="17.25" customHeight="1">
      <c r="A30" s="7">
        <v>1130206000</v>
      </c>
      <c r="B30" s="8" t="s">
        <v>216</v>
      </c>
      <c r="C30" s="9">
        <v>30</v>
      </c>
      <c r="D30" s="10">
        <v>80.341700000000003</v>
      </c>
      <c r="E30" s="9">
        <f t="shared" si="0"/>
        <v>267.8056666666667</v>
      </c>
      <c r="F30" s="9">
        <f t="shared" si="1"/>
        <v>50.341700000000003</v>
      </c>
    </row>
    <row r="31" spans="1:6" ht="28.5" hidden="1">
      <c r="A31" s="70">
        <v>1140000000</v>
      </c>
      <c r="B31" s="71" t="s">
        <v>126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idden="1">
      <c r="A32" s="16">
        <v>1140200000</v>
      </c>
      <c r="B32" s="18" t="s">
        <v>214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idden="1">
      <c r="A33" s="7">
        <v>1140600000</v>
      </c>
      <c r="B33" s="8" t="s">
        <v>215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5.75" customHeight="1">
      <c r="A34" s="3">
        <v>1160000000</v>
      </c>
      <c r="B34" s="13" t="s">
        <v>237</v>
      </c>
      <c r="C34" s="5">
        <f>C35</f>
        <v>0</v>
      </c>
      <c r="D34" s="5">
        <f>D35</f>
        <v>15.28323</v>
      </c>
      <c r="E34" s="5" t="e">
        <f>SUM(D34/C34*100)</f>
        <v>#DIV/0!</v>
      </c>
      <c r="F34" s="5">
        <f>SUM(D34-C34)</f>
        <v>15.28323</v>
      </c>
    </row>
    <row r="35" spans="1:7" ht="15.75" customHeight="1">
      <c r="A35" s="7">
        <v>1160701010</v>
      </c>
      <c r="B35" s="8" t="s">
        <v>404</v>
      </c>
      <c r="C35" s="9">
        <v>0</v>
      </c>
      <c r="D35" s="10">
        <v>15.28323</v>
      </c>
      <c r="E35" s="9" t="e">
        <f>SUM(D35/C35*100)</f>
        <v>#DIV/0!</v>
      </c>
      <c r="F35" s="9">
        <f>SUM(D35-C35)</f>
        <v>15.28323</v>
      </c>
    </row>
    <row r="36" spans="1:7" ht="16.5" customHeight="1">
      <c r="A36" s="3">
        <v>1170000000</v>
      </c>
      <c r="B36" s="13" t="s">
        <v>129</v>
      </c>
      <c r="C36" s="5">
        <f>C37+C38</f>
        <v>824.00225999999998</v>
      </c>
      <c r="D36" s="5">
        <f>D37</f>
        <v>1657.63382</v>
      </c>
      <c r="E36" s="5">
        <f t="shared" si="0"/>
        <v>201.16860116378808</v>
      </c>
      <c r="F36" s="5">
        <f t="shared" si="1"/>
        <v>833.63156000000004</v>
      </c>
    </row>
    <row r="37" spans="1:7" ht="30" customHeight="1">
      <c r="A37" s="7">
        <v>1171503010</v>
      </c>
      <c r="B37" s="8" t="s">
        <v>407</v>
      </c>
      <c r="C37" s="9">
        <v>824.00225999999998</v>
      </c>
      <c r="D37" s="9">
        <v>1657.63382</v>
      </c>
      <c r="E37" s="9">
        <f t="shared" si="0"/>
        <v>201.16860116378808</v>
      </c>
      <c r="F37" s="9">
        <f t="shared" si="1"/>
        <v>833.63156000000004</v>
      </c>
    </row>
    <row r="38" spans="1:7" ht="17.25" hidden="1" customHeight="1">
      <c r="A38" s="7">
        <v>1170505005</v>
      </c>
      <c r="B38" s="11" t="s">
        <v>213</v>
      </c>
      <c r="C38" s="211">
        <v>0</v>
      </c>
      <c r="D38" s="212">
        <v>0</v>
      </c>
      <c r="E38" s="9" t="e">
        <f t="shared" si="0"/>
        <v>#DIV/0!</v>
      </c>
      <c r="F38" s="9">
        <f t="shared" si="1"/>
        <v>0</v>
      </c>
    </row>
    <row r="39" spans="1:7" s="6" customFormat="1" ht="15" customHeight="1">
      <c r="A39" s="3">
        <v>1000000000</v>
      </c>
      <c r="B39" s="4" t="s">
        <v>16</v>
      </c>
      <c r="C39" s="215">
        <f>SUM(C4,C25)</f>
        <v>6189.3122599999997</v>
      </c>
      <c r="D39" s="215">
        <f>D4+D25</f>
        <v>7851.9632099999999</v>
      </c>
      <c r="E39" s="5">
        <f t="shared" si="0"/>
        <v>126.8632584713055</v>
      </c>
      <c r="F39" s="5">
        <f t="shared" si="1"/>
        <v>1662.6509500000002</v>
      </c>
    </row>
    <row r="40" spans="1:7" s="6" customFormat="1">
      <c r="A40" s="3">
        <v>2000000000</v>
      </c>
      <c r="B40" s="4" t="s">
        <v>17</v>
      </c>
      <c r="C40" s="187">
        <f>C41+C43+C45+C46+C47+C48+C42+C44</f>
        <v>6805.852609999999</v>
      </c>
      <c r="D40" s="187">
        <f>D41+D43+D45+D46+D47+D48+D42+D44</f>
        <v>6805.852609999999</v>
      </c>
      <c r="E40" s="5">
        <f t="shared" si="0"/>
        <v>100</v>
      </c>
      <c r="F40" s="5">
        <f t="shared" si="1"/>
        <v>0</v>
      </c>
      <c r="G40" s="19"/>
    </row>
    <row r="41" spans="1:7">
      <c r="A41" s="16">
        <v>2021000000</v>
      </c>
      <c r="B41" s="17" t="s">
        <v>18</v>
      </c>
      <c r="C41" s="216">
        <v>2418.1</v>
      </c>
      <c r="D41" s="217">
        <v>2418.1</v>
      </c>
      <c r="E41" s="9">
        <f t="shared" si="0"/>
        <v>100</v>
      </c>
      <c r="F41" s="9">
        <f t="shared" si="1"/>
        <v>0</v>
      </c>
    </row>
    <row r="42" spans="1:7" ht="17.25" hidden="1" customHeight="1">
      <c r="A42" s="16">
        <v>2021500200</v>
      </c>
      <c r="B42" s="17" t="s">
        <v>224</v>
      </c>
      <c r="C42" s="216">
        <v>0</v>
      </c>
      <c r="D42" s="217">
        <v>0</v>
      </c>
      <c r="E42" s="9" t="e">
        <f>SUM(D42/C42*100)</f>
        <v>#DIV/0!</v>
      </c>
      <c r="F42" s="9">
        <f>SUM(D42-C42)</f>
        <v>0</v>
      </c>
    </row>
    <row r="43" spans="1:7" ht="15.75" customHeight="1">
      <c r="A43" s="16">
        <v>2022000000</v>
      </c>
      <c r="B43" s="17" t="s">
        <v>19</v>
      </c>
      <c r="C43" s="216">
        <v>3774.8609999999999</v>
      </c>
      <c r="D43" s="212">
        <v>3774.8609999999999</v>
      </c>
      <c r="E43" s="9">
        <f t="shared" si="0"/>
        <v>100</v>
      </c>
      <c r="F43" s="9">
        <f t="shared" si="1"/>
        <v>0</v>
      </c>
    </row>
    <row r="44" spans="1:7" ht="15.75" hidden="1" customHeight="1">
      <c r="A44" s="16">
        <v>2022999910</v>
      </c>
      <c r="B44" s="18" t="s">
        <v>324</v>
      </c>
      <c r="C44" s="380">
        <v>0</v>
      </c>
      <c r="D44" s="381">
        <v>0</v>
      </c>
      <c r="E44" s="9" t="e">
        <f>SUM(D44/C44*100)</f>
        <v>#DIV/0!</v>
      </c>
      <c r="F44" s="9">
        <f>SUM(D44-C44)</f>
        <v>0</v>
      </c>
    </row>
    <row r="45" spans="1:7" ht="15.75" customHeight="1">
      <c r="A45" s="16">
        <v>2023000000</v>
      </c>
      <c r="B45" s="17" t="s">
        <v>20</v>
      </c>
      <c r="C45" s="213">
        <v>280.75860999999998</v>
      </c>
      <c r="D45" s="218">
        <v>280.75860999999998</v>
      </c>
      <c r="E45" s="9">
        <f t="shared" si="0"/>
        <v>100</v>
      </c>
      <c r="F45" s="9">
        <f t="shared" si="1"/>
        <v>0</v>
      </c>
    </row>
    <row r="46" spans="1:7" ht="17.25" customHeight="1">
      <c r="A46" s="16">
        <v>2020400000</v>
      </c>
      <c r="B46" s="17" t="s">
        <v>21</v>
      </c>
      <c r="C46" s="213">
        <v>332.13299999999998</v>
      </c>
      <c r="D46" s="219">
        <v>332.13299999999998</v>
      </c>
      <c r="E46" s="9">
        <f t="shared" si="0"/>
        <v>100</v>
      </c>
      <c r="F46" s="9">
        <f t="shared" si="1"/>
        <v>0</v>
      </c>
    </row>
    <row r="47" spans="1:7" ht="17.25" customHeight="1">
      <c r="A47" s="7">
        <v>2070500010</v>
      </c>
      <c r="B47" s="17" t="s">
        <v>325</v>
      </c>
      <c r="C47" s="213"/>
      <c r="D47" s="219"/>
      <c r="E47" s="9" t="e">
        <f t="shared" si="0"/>
        <v>#DIV/0!</v>
      </c>
      <c r="F47" s="9">
        <f t="shared" si="1"/>
        <v>0</v>
      </c>
    </row>
    <row r="48" spans="1:7" ht="21" hidden="1" customHeight="1">
      <c r="A48" s="7">
        <v>2190500005</v>
      </c>
      <c r="B48" s="11" t="s">
        <v>23</v>
      </c>
      <c r="C48" s="214"/>
      <c r="D48" s="214"/>
      <c r="E48" s="5"/>
      <c r="F48" s="5">
        <f>SUM(D48-C48)</f>
        <v>0</v>
      </c>
    </row>
    <row r="49" spans="1:8" s="6" customFormat="1" ht="19.5" customHeight="1">
      <c r="A49" s="3">
        <v>3000000000</v>
      </c>
      <c r="B49" s="13" t="s">
        <v>24</v>
      </c>
      <c r="C49" s="220">
        <v>0</v>
      </c>
      <c r="D49" s="214">
        <v>0</v>
      </c>
      <c r="E49" s="5" t="e">
        <f t="shared" si="0"/>
        <v>#DIV/0!</v>
      </c>
      <c r="F49" s="5">
        <f t="shared" si="1"/>
        <v>0</v>
      </c>
    </row>
    <row r="50" spans="1:8" s="6" customFormat="1" ht="18" customHeight="1">
      <c r="A50" s="3"/>
      <c r="B50" s="4" t="s">
        <v>25</v>
      </c>
      <c r="C50" s="243">
        <f>C39+C40</f>
        <v>12995.164869999999</v>
      </c>
      <c r="D50" s="241">
        <f>D39+D40</f>
        <v>14657.81582</v>
      </c>
      <c r="E50" s="187">
        <f t="shared" si="0"/>
        <v>112.79438134592903</v>
      </c>
      <c r="F50" s="92">
        <f t="shared" si="1"/>
        <v>1662.6509500000011</v>
      </c>
      <c r="G50" s="146"/>
      <c r="H50" s="193"/>
    </row>
    <row r="51" spans="1:8" s="6" customFormat="1">
      <c r="A51" s="3"/>
      <c r="B51" s="21" t="s">
        <v>300</v>
      </c>
      <c r="C51" s="92">
        <f>C50-C97</f>
        <v>-2080.3982800000031</v>
      </c>
      <c r="D51" s="92">
        <f>D50-D97</f>
        <v>-152.19908000000032</v>
      </c>
      <c r="E51" s="32"/>
      <c r="F51" s="32"/>
    </row>
    <row r="52" spans="1:8">
      <c r="A52" s="23"/>
      <c r="B52" s="24"/>
      <c r="C52" s="208"/>
      <c r="D52" s="208"/>
      <c r="E52" s="26"/>
      <c r="F52" s="27"/>
    </row>
    <row r="53" spans="1:8" ht="45.75" customHeight="1">
      <c r="A53" s="28" t="s">
        <v>0</v>
      </c>
      <c r="B53" s="28" t="s">
        <v>26</v>
      </c>
      <c r="C53" s="72" t="s">
        <v>396</v>
      </c>
      <c r="D53" s="400" t="s">
        <v>411</v>
      </c>
      <c r="E53" s="72" t="s">
        <v>2</v>
      </c>
      <c r="F53" s="73" t="s">
        <v>3</v>
      </c>
    </row>
    <row r="54" spans="1:8">
      <c r="A54" s="29">
        <v>1</v>
      </c>
      <c r="B54" s="28">
        <v>2</v>
      </c>
      <c r="C54" s="86">
        <v>3</v>
      </c>
      <c r="D54" s="86">
        <v>4</v>
      </c>
      <c r="E54" s="86">
        <v>5</v>
      </c>
      <c r="F54" s="86">
        <v>6</v>
      </c>
    </row>
    <row r="55" spans="1:8" s="6" customFormat="1" ht="29.25" customHeight="1">
      <c r="A55" s="30" t="s">
        <v>27</v>
      </c>
      <c r="B55" s="31" t="s">
        <v>28</v>
      </c>
      <c r="C55" s="32">
        <f>C56+C57+C58+C59+C60+C62+C61</f>
        <v>2356.4079999999999</v>
      </c>
      <c r="D55" s="32">
        <f>D56+D57+D58+D59+D60+D62+D61</f>
        <v>2283.46083</v>
      </c>
      <c r="E55" s="34">
        <f>SUM(D55/C55*100)</f>
        <v>96.904306469847342</v>
      </c>
      <c r="F55" s="34">
        <f>SUM(D55-C55)</f>
        <v>-72.947169999999915</v>
      </c>
    </row>
    <row r="56" spans="1:8" s="6" customFormat="1" ht="31.5" hidden="1">
      <c r="A56" s="35" t="s">
        <v>29</v>
      </c>
      <c r="B56" s="36" t="s">
        <v>30</v>
      </c>
      <c r="C56" s="37"/>
      <c r="D56" s="37"/>
      <c r="E56" s="38"/>
      <c r="F56" s="38"/>
    </row>
    <row r="57" spans="1:8" ht="15.75" customHeight="1">
      <c r="A57" s="35" t="s">
        <v>31</v>
      </c>
      <c r="B57" s="39" t="s">
        <v>32</v>
      </c>
      <c r="C57" s="37">
        <v>2223.308</v>
      </c>
      <c r="D57" s="37">
        <v>2161.1443300000001</v>
      </c>
      <c r="E57" s="38">
        <f t="shared" ref="E57:E69" si="3">SUM(D57/C57*100)</f>
        <v>97.204000975123563</v>
      </c>
      <c r="F57" s="38">
        <f t="shared" ref="F57:F69" si="4">SUM(D57-C57)</f>
        <v>-62.163669999999911</v>
      </c>
    </row>
    <row r="58" spans="1:8" ht="0.75" hidden="1" customHeight="1">
      <c r="A58" s="35" t="s">
        <v>33</v>
      </c>
      <c r="B58" s="39" t="s">
        <v>34</v>
      </c>
      <c r="C58" s="37"/>
      <c r="D58" s="37"/>
      <c r="E58" s="38"/>
      <c r="F58" s="38">
        <f t="shared" si="4"/>
        <v>0</v>
      </c>
    </row>
    <row r="59" spans="1:8" ht="31.5" hidden="1" customHeight="1">
      <c r="A59" s="35" t="s">
        <v>35</v>
      </c>
      <c r="B59" s="39" t="s">
        <v>36</v>
      </c>
      <c r="C59" s="37"/>
      <c r="D59" s="37"/>
      <c r="E59" s="38" t="e">
        <f t="shared" si="3"/>
        <v>#DIV/0!</v>
      </c>
      <c r="F59" s="38">
        <f t="shared" si="4"/>
        <v>0</v>
      </c>
    </row>
    <row r="60" spans="1:8" ht="18" hidden="1" customHeight="1">
      <c r="A60" s="35" t="s">
        <v>37</v>
      </c>
      <c r="B60" s="39" t="s">
        <v>38</v>
      </c>
      <c r="C60" s="37">
        <v>0</v>
      </c>
      <c r="D60" s="37">
        <v>0</v>
      </c>
      <c r="E60" s="38" t="e">
        <f t="shared" si="3"/>
        <v>#DIV/0!</v>
      </c>
      <c r="F60" s="38">
        <f t="shared" si="4"/>
        <v>0</v>
      </c>
    </row>
    <row r="61" spans="1:8" ht="17.25" customHeight="1">
      <c r="A61" s="35" t="s">
        <v>39</v>
      </c>
      <c r="B61" s="39" t="s">
        <v>40</v>
      </c>
      <c r="C61" s="37">
        <v>10</v>
      </c>
      <c r="D61" s="32">
        <v>0</v>
      </c>
      <c r="E61" s="38">
        <f t="shared" si="3"/>
        <v>0</v>
      </c>
      <c r="F61" s="38">
        <f t="shared" si="4"/>
        <v>-10</v>
      </c>
    </row>
    <row r="62" spans="1:8" ht="15" customHeight="1">
      <c r="A62" s="35" t="s">
        <v>41</v>
      </c>
      <c r="B62" s="39" t="s">
        <v>42</v>
      </c>
      <c r="C62" s="37">
        <v>123.1</v>
      </c>
      <c r="D62" s="37">
        <v>122.3165</v>
      </c>
      <c r="E62" s="38">
        <f t="shared" si="3"/>
        <v>99.363525588952086</v>
      </c>
      <c r="F62" s="38">
        <f t="shared" si="4"/>
        <v>-0.78349999999998943</v>
      </c>
    </row>
    <row r="63" spans="1:8" s="6" customFormat="1">
      <c r="A63" s="41" t="s">
        <v>43</v>
      </c>
      <c r="B63" s="42" t="s">
        <v>44</v>
      </c>
      <c r="C63" s="32">
        <f>C64</f>
        <v>280.75860999999998</v>
      </c>
      <c r="D63" s="32">
        <f>D64</f>
        <v>280.75860999999998</v>
      </c>
      <c r="E63" s="34">
        <f t="shared" si="3"/>
        <v>100</v>
      </c>
      <c r="F63" s="34">
        <f t="shared" si="4"/>
        <v>0</v>
      </c>
    </row>
    <row r="64" spans="1:8">
      <c r="A64" s="43" t="s">
        <v>45</v>
      </c>
      <c r="B64" s="44" t="s">
        <v>46</v>
      </c>
      <c r="C64" s="37">
        <v>280.75860999999998</v>
      </c>
      <c r="D64" s="37">
        <v>280.75860999999998</v>
      </c>
      <c r="E64" s="38">
        <f t="shared" si="3"/>
        <v>100</v>
      </c>
      <c r="F64" s="38">
        <f t="shared" si="4"/>
        <v>0</v>
      </c>
    </row>
    <row r="65" spans="1:7" s="6" customFormat="1" ht="15.75" customHeight="1">
      <c r="A65" s="30" t="s">
        <v>47</v>
      </c>
      <c r="B65" s="31" t="s">
        <v>48</v>
      </c>
      <c r="C65" s="32">
        <f>C68+C69+C70</f>
        <v>7.8</v>
      </c>
      <c r="D65" s="32">
        <f>SUM(D68+D69+D70)</f>
        <v>7.6313399999999998</v>
      </c>
      <c r="E65" s="34">
        <f t="shared" si="3"/>
        <v>97.837692307692308</v>
      </c>
      <c r="F65" s="34">
        <f t="shared" si="4"/>
        <v>-0.16866000000000003</v>
      </c>
    </row>
    <row r="66" spans="1:7" hidden="1">
      <c r="A66" s="35" t="s">
        <v>49</v>
      </c>
      <c r="B66" s="39" t="s">
        <v>50</v>
      </c>
      <c r="C66" s="37"/>
      <c r="D66" s="37"/>
      <c r="E66" s="34" t="e">
        <f t="shared" si="3"/>
        <v>#DIV/0!</v>
      </c>
      <c r="F66" s="34">
        <f t="shared" si="4"/>
        <v>0</v>
      </c>
    </row>
    <row r="67" spans="1:7" hidden="1">
      <c r="A67" s="45" t="s">
        <v>51</v>
      </c>
      <c r="B67" s="39" t="s">
        <v>52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t="17.25" customHeight="1">
      <c r="A68" s="46" t="s">
        <v>53</v>
      </c>
      <c r="B68" s="47" t="s">
        <v>54</v>
      </c>
      <c r="C68" s="37">
        <v>3</v>
      </c>
      <c r="D68" s="37">
        <v>2.83134</v>
      </c>
      <c r="E68" s="34">
        <f t="shared" si="3"/>
        <v>94.378</v>
      </c>
      <c r="F68" s="34">
        <f t="shared" si="4"/>
        <v>-0.16866000000000003</v>
      </c>
    </row>
    <row r="69" spans="1:7" s="6" customFormat="1" ht="15.75" customHeight="1">
      <c r="A69" s="46" t="s">
        <v>211</v>
      </c>
      <c r="B69" s="47" t="s">
        <v>212</v>
      </c>
      <c r="C69" s="37">
        <v>2.8</v>
      </c>
      <c r="D69" s="37">
        <v>2.8</v>
      </c>
      <c r="E69" s="38">
        <f t="shared" si="3"/>
        <v>100</v>
      </c>
      <c r="F69" s="38">
        <f t="shared" si="4"/>
        <v>0</v>
      </c>
    </row>
    <row r="70" spans="1:7" s="6" customFormat="1" ht="15.75" customHeight="1">
      <c r="A70" s="46" t="s">
        <v>332</v>
      </c>
      <c r="B70" s="47" t="s">
        <v>386</v>
      </c>
      <c r="C70" s="37">
        <v>2</v>
      </c>
      <c r="D70" s="37">
        <v>2</v>
      </c>
      <c r="E70" s="38">
        <f>SUM(D70/C70*100)</f>
        <v>100</v>
      </c>
      <c r="F70" s="38">
        <f>SUM(D70-C70)</f>
        <v>0</v>
      </c>
    </row>
    <row r="71" spans="1:7" ht="15" customHeight="1">
      <c r="A71" s="30" t="s">
        <v>55</v>
      </c>
      <c r="B71" s="31" t="s">
        <v>56</v>
      </c>
      <c r="C71" s="48">
        <f>SUM(C72:C75)</f>
        <v>5183.3580400000001</v>
      </c>
      <c r="D71" s="48">
        <f>SUM(D72:D75)</f>
        <v>5128.8054899999997</v>
      </c>
      <c r="E71" s="34">
        <f t="shared" ref="E71:E86" si="5">SUM(D71/C71*100)</f>
        <v>98.947544244888775</v>
      </c>
      <c r="F71" s="34">
        <f t="shared" ref="F71:F86" si="6">SUM(D71-C71)</f>
        <v>-54.552550000000338</v>
      </c>
    </row>
    <row r="72" spans="1:7" s="6" customFormat="1" ht="17.25" hidden="1" customHeight="1">
      <c r="A72" s="35" t="s">
        <v>57</v>
      </c>
      <c r="B72" s="39" t="s">
        <v>58</v>
      </c>
      <c r="C72" s="49">
        <v>0</v>
      </c>
      <c r="D72" s="37">
        <v>0</v>
      </c>
      <c r="E72" s="38" t="e">
        <f t="shared" si="5"/>
        <v>#DIV/0!</v>
      </c>
      <c r="F72" s="38">
        <f t="shared" si="6"/>
        <v>0</v>
      </c>
      <c r="G72" s="50"/>
    </row>
    <row r="73" spans="1:7" ht="0.75" customHeight="1">
      <c r="A73" s="35" t="s">
        <v>59</v>
      </c>
      <c r="B73" s="39" t="s">
        <v>60</v>
      </c>
      <c r="C73" s="49">
        <v>0</v>
      </c>
      <c r="D73" s="37">
        <v>0</v>
      </c>
      <c r="E73" s="38" t="e">
        <f t="shared" si="5"/>
        <v>#DIV/0!</v>
      </c>
      <c r="F73" s="38">
        <f t="shared" si="6"/>
        <v>0</v>
      </c>
    </row>
    <row r="74" spans="1:7">
      <c r="A74" s="35" t="s">
        <v>61</v>
      </c>
      <c r="B74" s="39" t="s">
        <v>62</v>
      </c>
      <c r="C74" s="49">
        <v>5108.1980400000002</v>
      </c>
      <c r="D74" s="37">
        <v>5056.3054899999997</v>
      </c>
      <c r="E74" s="38">
        <f t="shared" si="5"/>
        <v>98.9841319856111</v>
      </c>
      <c r="F74" s="38">
        <f t="shared" si="6"/>
        <v>-51.892550000000483</v>
      </c>
    </row>
    <row r="75" spans="1:7" s="6" customFormat="1">
      <c r="A75" s="35" t="s">
        <v>63</v>
      </c>
      <c r="B75" s="39" t="s">
        <v>64</v>
      </c>
      <c r="C75" s="49">
        <v>75.16</v>
      </c>
      <c r="D75" s="37">
        <v>72.5</v>
      </c>
      <c r="E75" s="38">
        <f t="shared" si="5"/>
        <v>96.460883448642903</v>
      </c>
      <c r="F75" s="38">
        <f t="shared" si="6"/>
        <v>-2.6599999999999966</v>
      </c>
    </row>
    <row r="76" spans="1:7" ht="17.25" customHeight="1">
      <c r="A76" s="30" t="s">
        <v>65</v>
      </c>
      <c r="B76" s="31" t="s">
        <v>66</v>
      </c>
      <c r="C76" s="32">
        <f>SUM(C77:C79)</f>
        <v>4934.9865</v>
      </c>
      <c r="D76" s="32">
        <f>SUM(D77:D79)</f>
        <v>4797.1322</v>
      </c>
      <c r="E76" s="34">
        <f t="shared" si="5"/>
        <v>97.206592155824552</v>
      </c>
      <c r="F76" s="34">
        <f t="shared" si="6"/>
        <v>-137.85429999999997</v>
      </c>
    </row>
    <row r="77" spans="1:7" ht="0.75" hidden="1" customHeight="1">
      <c r="A77" s="35" t="s">
        <v>67</v>
      </c>
      <c r="B77" s="51" t="s">
        <v>68</v>
      </c>
      <c r="C77" s="37">
        <v>0</v>
      </c>
      <c r="D77" s="37">
        <v>0</v>
      </c>
      <c r="E77" s="38" t="e">
        <f t="shared" si="5"/>
        <v>#DIV/0!</v>
      </c>
      <c r="F77" s="38">
        <f t="shared" si="6"/>
        <v>0</v>
      </c>
    </row>
    <row r="78" spans="1:7" ht="14.25" customHeight="1">
      <c r="A78" s="35" t="s">
        <v>69</v>
      </c>
      <c r="B78" s="51" t="s">
        <v>70</v>
      </c>
      <c r="C78" s="37">
        <v>3080.0614999999998</v>
      </c>
      <c r="D78" s="37">
        <v>3042.5770900000002</v>
      </c>
      <c r="E78" s="38">
        <f t="shared" si="5"/>
        <v>98.782998001825632</v>
      </c>
      <c r="F78" s="38">
        <f t="shared" si="6"/>
        <v>-37.484409999999571</v>
      </c>
    </row>
    <row r="79" spans="1:7" s="6" customFormat="1">
      <c r="A79" s="35" t="s">
        <v>71</v>
      </c>
      <c r="B79" s="39" t="s">
        <v>72</v>
      </c>
      <c r="C79" s="37">
        <v>1854.925</v>
      </c>
      <c r="D79" s="37">
        <v>1754.55511</v>
      </c>
      <c r="E79" s="38">
        <f t="shared" si="5"/>
        <v>94.589005485396981</v>
      </c>
      <c r="F79" s="38">
        <f t="shared" si="6"/>
        <v>-100.36988999999994</v>
      </c>
    </row>
    <row r="80" spans="1:7">
      <c r="A80" s="30" t="s">
        <v>81</v>
      </c>
      <c r="B80" s="31" t="s">
        <v>82</v>
      </c>
      <c r="C80" s="32">
        <f>C81</f>
        <v>2312.252</v>
      </c>
      <c r="D80" s="32">
        <f>D81</f>
        <v>2312.2264300000002</v>
      </c>
      <c r="E80" s="34">
        <f t="shared" si="5"/>
        <v>99.998894151675515</v>
      </c>
      <c r="F80" s="34">
        <f t="shared" si="6"/>
        <v>-2.5569999999788706E-2</v>
      </c>
    </row>
    <row r="81" spans="1:6" s="6" customFormat="1" ht="15" customHeight="1">
      <c r="A81" s="35" t="s">
        <v>83</v>
      </c>
      <c r="B81" s="39" t="s">
        <v>226</v>
      </c>
      <c r="C81" s="37">
        <v>2312.252</v>
      </c>
      <c r="D81" s="37">
        <v>2312.2264300000002</v>
      </c>
      <c r="E81" s="38">
        <f t="shared" si="5"/>
        <v>99.998894151675515</v>
      </c>
      <c r="F81" s="38">
        <f t="shared" si="6"/>
        <v>-2.5569999999788706E-2</v>
      </c>
    </row>
    <row r="82" spans="1:6" ht="20.25" hidden="1" customHeight="1">
      <c r="A82" s="52">
        <v>1000</v>
      </c>
      <c r="B82" s="31" t="s">
        <v>84</v>
      </c>
      <c r="C82" s="32">
        <f>SUM(C83:C86)</f>
        <v>0</v>
      </c>
      <c r="D82" s="32">
        <f>SUM(D83:D86)</f>
        <v>0</v>
      </c>
      <c r="E82" s="34" t="e">
        <f t="shared" si="5"/>
        <v>#DIV/0!</v>
      </c>
      <c r="F82" s="34">
        <f t="shared" si="6"/>
        <v>0</v>
      </c>
    </row>
    <row r="83" spans="1:6" ht="18" hidden="1" customHeight="1">
      <c r="A83" s="53">
        <v>1001</v>
      </c>
      <c r="B83" s="54" t="s">
        <v>85</v>
      </c>
      <c r="C83" s="37">
        <v>0</v>
      </c>
      <c r="D83" s="37">
        <v>0</v>
      </c>
      <c r="E83" s="38" t="e">
        <f t="shared" si="5"/>
        <v>#DIV/0!</v>
      </c>
      <c r="F83" s="38">
        <f t="shared" si="6"/>
        <v>0</v>
      </c>
    </row>
    <row r="84" spans="1:6" ht="17.25" hidden="1" customHeight="1">
      <c r="A84" s="53">
        <v>1003</v>
      </c>
      <c r="B84" s="54" t="s">
        <v>86</v>
      </c>
      <c r="C84" s="37">
        <v>0</v>
      </c>
      <c r="D84" s="37">
        <v>0</v>
      </c>
      <c r="E84" s="38" t="e">
        <f t="shared" si="5"/>
        <v>#DIV/0!</v>
      </c>
      <c r="F84" s="38">
        <f t="shared" si="6"/>
        <v>0</v>
      </c>
    </row>
    <row r="85" spans="1:6" ht="17.25" hidden="1" customHeight="1">
      <c r="A85" s="53">
        <v>1004</v>
      </c>
      <c r="B85" s="54" t="s">
        <v>87</v>
      </c>
      <c r="C85" s="37">
        <v>0</v>
      </c>
      <c r="D85" s="55">
        <v>0</v>
      </c>
      <c r="E85" s="38" t="e">
        <f t="shared" si="5"/>
        <v>#DIV/0!</v>
      </c>
      <c r="F85" s="38">
        <f t="shared" si="6"/>
        <v>0</v>
      </c>
    </row>
    <row r="86" spans="1:6" ht="21.75" hidden="1" customHeight="1">
      <c r="A86" s="35" t="s">
        <v>88</v>
      </c>
      <c r="B86" s="39" t="s">
        <v>89</v>
      </c>
      <c r="C86" s="37">
        <v>0</v>
      </c>
      <c r="D86" s="37"/>
      <c r="E86" s="38" t="e">
        <f t="shared" si="5"/>
        <v>#DIV/0!</v>
      </c>
      <c r="F86" s="38">
        <f t="shared" si="6"/>
        <v>0</v>
      </c>
    </row>
    <row r="87" spans="1:6">
      <c r="A87" s="30" t="s">
        <v>90</v>
      </c>
      <c r="B87" s="31" t="s">
        <v>91</v>
      </c>
      <c r="C87" s="32">
        <f>C88+C89+C90+C91+C92</f>
        <v>0</v>
      </c>
      <c r="D87" s="32">
        <f>D88+D89+D90+D91+D92</f>
        <v>0</v>
      </c>
      <c r="E87" s="38" t="e">
        <f t="shared" ref="E87:E97" si="7">SUM(D87/C87*100)</f>
        <v>#DIV/0!</v>
      </c>
      <c r="F87" s="22">
        <f>F88+F89+F90+F91+F92</f>
        <v>0</v>
      </c>
    </row>
    <row r="88" spans="1:6" ht="15.75" customHeight="1">
      <c r="A88" s="35" t="s">
        <v>92</v>
      </c>
      <c r="B88" s="39" t="s">
        <v>93</v>
      </c>
      <c r="C88" s="37">
        <v>0</v>
      </c>
      <c r="D88" s="37">
        <v>0</v>
      </c>
      <c r="E88" s="38" t="e">
        <f t="shared" si="7"/>
        <v>#DIV/0!</v>
      </c>
      <c r="F88" s="38">
        <f>SUM(D88-C88)</f>
        <v>0</v>
      </c>
    </row>
    <row r="89" spans="1:6" ht="15" hidden="1" customHeight="1">
      <c r="A89" s="35" t="s">
        <v>94</v>
      </c>
      <c r="B89" s="39" t="s">
        <v>95</v>
      </c>
      <c r="C89" s="37"/>
      <c r="D89" s="37"/>
      <c r="E89" s="38" t="e">
        <f t="shared" si="7"/>
        <v>#DIV/0!</v>
      </c>
      <c r="F89" s="38">
        <f>SUM(D89-C89)</f>
        <v>0</v>
      </c>
    </row>
    <row r="90" spans="1:6" ht="15" hidden="1" customHeight="1">
      <c r="A90" s="35" t="s">
        <v>96</v>
      </c>
      <c r="B90" s="39" t="s">
        <v>97</v>
      </c>
      <c r="C90" s="37"/>
      <c r="D90" s="37"/>
      <c r="E90" s="38" t="e">
        <f t="shared" si="7"/>
        <v>#DIV/0!</v>
      </c>
      <c r="F90" s="38"/>
    </row>
    <row r="91" spans="1:6" ht="15" hidden="1" customHeight="1">
      <c r="A91" s="35" t="s">
        <v>98</v>
      </c>
      <c r="B91" s="39" t="s">
        <v>99</v>
      </c>
      <c r="C91" s="37"/>
      <c r="D91" s="37"/>
      <c r="E91" s="38" t="e">
        <f t="shared" si="7"/>
        <v>#DIV/0!</v>
      </c>
      <c r="F91" s="38"/>
    </row>
    <row r="92" spans="1:6" s="6" customFormat="1" ht="15" hidden="1" customHeight="1">
      <c r="A92" s="35" t="s">
        <v>100</v>
      </c>
      <c r="B92" s="39" t="s">
        <v>101</v>
      </c>
      <c r="C92" s="37"/>
      <c r="D92" s="37"/>
      <c r="E92" s="38" t="e">
        <f t="shared" si="7"/>
        <v>#DIV/0!</v>
      </c>
      <c r="F92" s="38"/>
    </row>
    <row r="93" spans="1:6" ht="18.75" hidden="1" customHeight="1">
      <c r="A93" s="52">
        <v>1400</v>
      </c>
      <c r="B93" s="56" t="s">
        <v>110</v>
      </c>
      <c r="C93" s="48">
        <f>C94+C95+C96</f>
        <v>0</v>
      </c>
      <c r="D93" s="48">
        <f>SUM(D94:D96)</f>
        <v>0</v>
      </c>
      <c r="E93" s="34" t="e">
        <f t="shared" si="7"/>
        <v>#DIV/0!</v>
      </c>
      <c r="F93" s="34">
        <f>SUM(D93-C93)</f>
        <v>0</v>
      </c>
    </row>
    <row r="94" spans="1:6" ht="18" hidden="1" customHeight="1">
      <c r="A94" s="53">
        <v>1401</v>
      </c>
      <c r="B94" s="54" t="s">
        <v>111</v>
      </c>
      <c r="C94" s="49"/>
      <c r="D94" s="37"/>
      <c r="E94" s="38" t="e">
        <f t="shared" si="7"/>
        <v>#DIV/0!</v>
      </c>
      <c r="F94" s="38">
        <f>SUM(D94-C94)</f>
        <v>0</v>
      </c>
    </row>
    <row r="95" spans="1:6" ht="18" hidden="1" customHeight="1">
      <c r="A95" s="53">
        <v>1402</v>
      </c>
      <c r="B95" s="54" t="s">
        <v>112</v>
      </c>
      <c r="C95" s="49"/>
      <c r="D95" s="37"/>
      <c r="E95" s="38" t="e">
        <f t="shared" si="7"/>
        <v>#DIV/0!</v>
      </c>
      <c r="F95" s="38">
        <f>SUM(D95-C95)</f>
        <v>0</v>
      </c>
    </row>
    <row r="96" spans="1:6" s="6" customFormat="1" ht="18" hidden="1" customHeight="1">
      <c r="A96" s="53">
        <v>1403</v>
      </c>
      <c r="B96" s="54" t="s">
        <v>113</v>
      </c>
      <c r="C96" s="49"/>
      <c r="D96" s="37"/>
      <c r="E96" s="38" t="e">
        <f t="shared" si="7"/>
        <v>#DIV/0!</v>
      </c>
      <c r="F96" s="38">
        <f>SUM(D96-C96)</f>
        <v>0</v>
      </c>
    </row>
    <row r="97" spans="1:6" ht="15" customHeight="1">
      <c r="A97" s="52"/>
      <c r="B97" s="57" t="s">
        <v>114</v>
      </c>
      <c r="C97" s="243">
        <f>C55+C63+C65+C71+C76+C80+C82+C87+C93</f>
        <v>15075.563150000002</v>
      </c>
      <c r="D97" s="243">
        <f>D55+D63+D65+D71+D76+D80+D82+D87+D93</f>
        <v>14810.0149</v>
      </c>
      <c r="E97" s="34">
        <f t="shared" si="7"/>
        <v>98.238551705446568</v>
      </c>
      <c r="F97" s="34">
        <f>SUM(D97-C97)</f>
        <v>-265.54825000000164</v>
      </c>
    </row>
    <row r="98" spans="1:6" s="65" customFormat="1" ht="22.5" customHeight="1">
      <c r="A98" s="63" t="s">
        <v>115</v>
      </c>
      <c r="B98" s="63"/>
      <c r="C98" s="178"/>
      <c r="D98" s="178"/>
    </row>
    <row r="99" spans="1:6" ht="16.5" customHeight="1">
      <c r="A99" s="66" t="s">
        <v>116</v>
      </c>
      <c r="B99" s="66"/>
      <c r="C99" s="178" t="s">
        <v>117</v>
      </c>
      <c r="D99" s="178"/>
      <c r="E99" s="65"/>
      <c r="F99" s="65"/>
    </row>
    <row r="100" spans="1:6" ht="20.25" customHeight="1">
      <c r="C100" s="118"/>
    </row>
    <row r="101" spans="1:6" ht="13.5" customHeight="1"/>
    <row r="102" spans="1:6" ht="5.25" customHeight="1"/>
    <row r="142" hidden="1"/>
  </sheetData>
  <customSheetViews>
    <customSheetView guid="{61528DAC-5C4C-48F4-ADE2-8A724B05A086}" scale="70" showPageBreaks="1" hiddenRows="1" state="hidden" view="pageBreakPreview" topLeftCell="A25">
      <selection activeCell="C88" sqref="C88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5C539BE6-C8E0-453F-AB5E-9E58094195EA}" scale="70" showPageBreaks="1" hiddenRows="1" view="pageBreakPreview" topLeftCell="A25">
      <selection activeCell="D88" sqref="D88"/>
      <pageMargins left="0.70866141732283472" right="0.70866141732283472" top="0.74803149606299213" bottom="0.74803149606299213" header="0.31496062992125984" footer="0.31496062992125984"/>
      <pageSetup paperSize="9" scale="60" orientation="portrait" r:id="rId2"/>
    </customSheetView>
    <customSheetView guid="{42584DC0-1D41-4C93-9B38-C388E7B8DAC4}" scale="70" showPageBreaks="1" hiddenRows="1" view="pageBreakPreview" topLeftCell="A53">
      <selection activeCell="C74" sqref="C74"/>
      <pageMargins left="0.70866141732283472" right="0.70866141732283472" top="0.74803149606299213" bottom="0.74803149606299213" header="0.31496062992125984" footer="0.31496062992125984"/>
      <pageSetup paperSize="9" scale="65" orientation="portrait" r:id="rId3"/>
    </customSheetView>
    <customSheetView guid="{A54C432C-6C68-4B53-A75C-446EB3A61B2B}" scale="70" showPageBreaks="1" hiddenRows="1" view="pageBreakPreview" topLeftCell="A47">
      <selection activeCell="G51" sqref="G51"/>
      <pageMargins left="0.70866141732283472" right="0.70866141732283472" top="0.74803149606299213" bottom="0.74803149606299213" header="0.31496062992125984" footer="0.31496062992125984"/>
      <pageSetup paperSize="9" scale="65" orientation="portrait" r:id="rId4"/>
    </customSheetView>
    <customSheetView guid="{1A52382B-3765-4E8C-903F-6B8919B7242E}" hiddenRows="1">
      <selection activeCell="A70" sqref="A70:XFD70"/>
      <pageMargins left="0.7" right="0.7" top="0.75" bottom="0.75" header="0.3" footer="0.3"/>
      <pageSetup paperSize="9" scale="54" orientation="portrait" r:id="rId5"/>
    </customSheetView>
    <customSheetView guid="{B31C8DB7-3E78-4144-A6B5-8DE36DE63F0E}" hiddenRows="1" topLeftCell="A15">
      <selection activeCell="D31" sqref="D31"/>
      <pageMargins left="0.7" right="0.7" top="0.75" bottom="0.75" header="0.3" footer="0.3"/>
      <pageSetup paperSize="9" scale="54" orientation="portrait" r:id="rId6"/>
    </customSheetView>
    <customSheetView guid="{5BFCA170-DEAE-4D2C-98A0-1E68B427AC01}" showPageBreaks="1" hiddenRows="1" topLeftCell="A48">
      <selection activeCell="C96" sqref="C96"/>
      <pageMargins left="0.7" right="0.7" top="0.75" bottom="0.75" header="0.3" footer="0.3"/>
      <pageSetup paperSize="9" scale="54" orientation="portrait" r:id="rId7"/>
    </customSheetView>
    <customSheetView guid="{B30CE22D-C12F-4E12-8BB9-3AAE0A6991CC}" scale="70" showPageBreaks="1" hiddenRows="1" view="pageBreakPreview">
      <selection activeCell="C46" sqref="C46"/>
      <pageMargins left="0.70866141732283472" right="0.70866141732283472" top="0.74803149606299213" bottom="0.74803149606299213" header="0.31496062992125984" footer="0.31496062992125984"/>
      <pageSetup paperSize="9" scale="60" orientation="portrait" r:id="rId8"/>
    </customSheetView>
    <customSheetView guid="{1718F1EE-9F48-4DBE-9531-3B70F9C4A5DD}" scale="70" showPageBreaks="1" hiddenRows="1" view="pageBreakPreview">
      <selection activeCell="D3" sqref="D3"/>
      <pageMargins left="0.7" right="0.7" top="0.75" bottom="0.75" header="0.3" footer="0.3"/>
      <pageSetup paperSize="9" scale="42" orientation="portrait" r:id="rId9"/>
    </customSheetView>
    <customSheetView guid="{3DCB9AAA-F09C-4EA6-B992-F93E466D374A}" hiddenRows="1" topLeftCell="A50">
      <selection activeCell="B100" sqref="B100"/>
      <pageMargins left="0.7" right="0.7" top="0.75" bottom="0.75" header="0.3" footer="0.3"/>
      <pageSetup paperSize="9" scale="54" orientation="portrait" r:id="rId10"/>
    </customSheetView>
    <customSheetView guid="{F85EE840-0C31-454A-8951-832C2E9E0600}" scale="70" showPageBreaks="1" hiddenRows="1" state="hidden" view="pageBreakPreview" topLeftCell="A40">
      <selection activeCell="C97" sqref="C97"/>
      <pageMargins left="0.70866141732283472" right="0.70866141732283472" top="0.74803149606299213" bottom="0.74803149606299213" header="0.31496062992125984" footer="0.31496062992125984"/>
      <pageSetup paperSize="9" scale="60" orientation="portrait" r:id="rId11"/>
    </customSheetView>
    <customSheetView guid="{F1E84C44-1ACD-474A-BDE0-C7088DB6C590}" scale="70" showPageBreaks="1" hiddenRows="1" state="hidden" view="pageBreakPreview" topLeftCell="A25">
      <selection activeCell="C88" sqref="C88"/>
      <pageMargins left="0.70866141732283472" right="0.70866141732283472" top="0.74803149606299213" bottom="0.74803149606299213" header="0.31496062992125984" footer="0.31496062992125984"/>
      <pageSetup paperSize="9" scale="60" orientation="portrait" r:id="rId12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3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8"/>
  <dimension ref="A1:G142"/>
  <sheetViews>
    <sheetView view="pageBreakPreview" topLeftCell="A31" zoomScale="70" zoomScaleNormal="100" zoomScaleSheetLayoutView="70" workbookViewId="0">
      <selection activeCell="C90" sqref="C90"/>
    </sheetView>
  </sheetViews>
  <sheetFormatPr defaultRowHeight="15.75"/>
  <cols>
    <col min="1" max="1" width="14.7109375" style="58" customWidth="1"/>
    <col min="2" max="2" width="58.140625" style="59" customWidth="1"/>
    <col min="3" max="3" width="16.85546875" style="62" customWidth="1"/>
    <col min="4" max="4" width="16.42578125" style="62" customWidth="1"/>
    <col min="5" max="5" width="12.5703125" style="62" customWidth="1"/>
    <col min="6" max="6" width="13.7109375" style="62" customWidth="1"/>
    <col min="7" max="7" width="19.1406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97" t="s">
        <v>423</v>
      </c>
      <c r="B1" s="597"/>
      <c r="C1" s="597"/>
      <c r="D1" s="597"/>
      <c r="E1" s="597"/>
      <c r="F1" s="597"/>
    </row>
    <row r="2" spans="1:6">
      <c r="A2" s="597"/>
      <c r="B2" s="597"/>
      <c r="C2" s="597"/>
      <c r="D2" s="597"/>
      <c r="E2" s="597"/>
      <c r="F2" s="597"/>
    </row>
    <row r="3" spans="1:6" ht="63">
      <c r="A3" s="2" t="s">
        <v>0</v>
      </c>
      <c r="B3" s="2" t="s">
        <v>1</v>
      </c>
      <c r="C3" s="72" t="s">
        <v>396</v>
      </c>
      <c r="D3" s="400" t="s">
        <v>411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C5+C12+C14+C17+C20+C7</f>
        <v>5784.1004000000003</v>
      </c>
      <c r="D4" s="5">
        <f>D5+D12+D14+D7+D20+D17</f>
        <v>5365.8486599999997</v>
      </c>
      <c r="E4" s="5">
        <f>SUM(D4/C4*100)</f>
        <v>92.76894052530622</v>
      </c>
      <c r="F4" s="5">
        <f>SUM(D4-C4)</f>
        <v>-418.25174000000061</v>
      </c>
    </row>
    <row r="5" spans="1:6" s="6" customFormat="1">
      <c r="A5" s="68">
        <v>1010000000</v>
      </c>
      <c r="B5" s="67" t="s">
        <v>5</v>
      </c>
      <c r="C5" s="5">
        <f>C6</f>
        <v>2181</v>
      </c>
      <c r="D5" s="5">
        <f>D6</f>
        <v>2334.3494999999998</v>
      </c>
      <c r="E5" s="5">
        <f t="shared" ref="E5:E51" si="0">SUM(D5/C5*100)</f>
        <v>107.03115543328747</v>
      </c>
      <c r="F5" s="5">
        <f t="shared" ref="F5:F51" si="1">SUM(D5-C5)</f>
        <v>153.34949999999981</v>
      </c>
    </row>
    <row r="6" spans="1:6">
      <c r="A6" s="7">
        <v>1010200001</v>
      </c>
      <c r="B6" s="8" t="s">
        <v>221</v>
      </c>
      <c r="C6" s="90">
        <v>2181</v>
      </c>
      <c r="D6" s="10">
        <v>2334.3494999999998</v>
      </c>
      <c r="E6" s="9">
        <f t="shared" ref="E6:E11" si="2">SUM(D6/C6*100)</f>
        <v>107.03115543328747</v>
      </c>
      <c r="F6" s="9">
        <f t="shared" si="1"/>
        <v>153.34949999999981</v>
      </c>
    </row>
    <row r="7" spans="1:6">
      <c r="A7" s="3">
        <v>1030200001</v>
      </c>
      <c r="B7" s="13" t="s">
        <v>259</v>
      </c>
      <c r="C7" s="5">
        <f>C8+C10+C9</f>
        <v>557.10040000000004</v>
      </c>
      <c r="D7" s="5">
        <f>D8+D9+D10+D11</f>
        <v>540.43851999999993</v>
      </c>
      <c r="E7" s="9">
        <f t="shared" si="2"/>
        <v>97.00917823789031</v>
      </c>
      <c r="F7" s="9">
        <f t="shared" si="1"/>
        <v>-16.66188000000011</v>
      </c>
    </row>
    <row r="8" spans="1:6">
      <c r="A8" s="7">
        <v>1030223001</v>
      </c>
      <c r="B8" s="8" t="s">
        <v>262</v>
      </c>
      <c r="C8" s="9">
        <v>270.49939999999998</v>
      </c>
      <c r="D8" s="10">
        <v>270.92563000000001</v>
      </c>
      <c r="E8" s="9">
        <f t="shared" si="2"/>
        <v>100.15757151402185</v>
      </c>
      <c r="F8" s="9">
        <f t="shared" si="1"/>
        <v>0.42623000000003231</v>
      </c>
    </row>
    <row r="9" spans="1:6">
      <c r="A9" s="7">
        <v>1030224001</v>
      </c>
      <c r="B9" s="8" t="s">
        <v>268</v>
      </c>
      <c r="C9" s="9">
        <v>1.8280000000000001</v>
      </c>
      <c r="D9" s="10">
        <v>1.4634100000000001</v>
      </c>
      <c r="E9" s="9">
        <f t="shared" si="2"/>
        <v>80.055251641137858</v>
      </c>
      <c r="F9" s="9">
        <f t="shared" si="1"/>
        <v>-0.36458999999999997</v>
      </c>
    </row>
    <row r="10" spans="1:6">
      <c r="A10" s="7">
        <v>1030225001</v>
      </c>
      <c r="B10" s="8" t="s">
        <v>261</v>
      </c>
      <c r="C10" s="9">
        <v>284.77300000000002</v>
      </c>
      <c r="D10" s="10">
        <v>299.13249999999999</v>
      </c>
      <c r="E10" s="9">
        <f t="shared" si="2"/>
        <v>105.04243730971685</v>
      </c>
      <c r="F10" s="9">
        <f t="shared" si="1"/>
        <v>14.359499999999969</v>
      </c>
    </row>
    <row r="11" spans="1:6">
      <c r="A11" s="7">
        <v>1030226001</v>
      </c>
      <c r="B11" s="8" t="s">
        <v>270</v>
      </c>
      <c r="C11" s="9">
        <v>0</v>
      </c>
      <c r="D11" s="10">
        <v>-31.083020000000001</v>
      </c>
      <c r="E11" s="9" t="e">
        <f t="shared" si="2"/>
        <v>#DIV/0!</v>
      </c>
      <c r="F11" s="9">
        <f t="shared" si="1"/>
        <v>-31.083020000000001</v>
      </c>
    </row>
    <row r="12" spans="1:6" s="6" customFormat="1" ht="15" customHeight="1">
      <c r="A12" s="68">
        <v>1050000000</v>
      </c>
      <c r="B12" s="67" t="s">
        <v>6</v>
      </c>
      <c r="C12" s="5">
        <f>SUM(C13:C13)</f>
        <v>80</v>
      </c>
      <c r="D12" s="5">
        <f>SUM(D13:D13)</f>
        <v>53.986499999999999</v>
      </c>
      <c r="E12" s="5">
        <f t="shared" si="0"/>
        <v>67.483125000000001</v>
      </c>
      <c r="F12" s="5">
        <f t="shared" si="1"/>
        <v>-26.013500000000001</v>
      </c>
    </row>
    <row r="13" spans="1:6" ht="15.75" customHeight="1">
      <c r="A13" s="7">
        <v>1050300000</v>
      </c>
      <c r="B13" s="11" t="s">
        <v>222</v>
      </c>
      <c r="C13" s="12">
        <v>80</v>
      </c>
      <c r="D13" s="10">
        <v>53.986499999999999</v>
      </c>
      <c r="E13" s="9">
        <f t="shared" si="0"/>
        <v>67.483125000000001</v>
      </c>
      <c r="F13" s="9">
        <f t="shared" si="1"/>
        <v>-26.013500000000001</v>
      </c>
    </row>
    <row r="14" spans="1:6" s="6" customFormat="1" ht="15.75" customHeight="1">
      <c r="A14" s="68">
        <v>1060000000</v>
      </c>
      <c r="B14" s="67" t="s">
        <v>130</v>
      </c>
      <c r="C14" s="5">
        <f>C15+C16</f>
        <v>2966</v>
      </c>
      <c r="D14" s="5">
        <f>D15+D16</f>
        <v>2437.0741399999997</v>
      </c>
      <c r="E14" s="5">
        <f t="shared" si="0"/>
        <v>82.16703101820633</v>
      </c>
      <c r="F14" s="5">
        <f t="shared" si="1"/>
        <v>-528.92586000000028</v>
      </c>
    </row>
    <row r="15" spans="1:6" s="6" customFormat="1" ht="15" customHeight="1">
      <c r="A15" s="7">
        <v>1060100000</v>
      </c>
      <c r="B15" s="11" t="s">
        <v>239</v>
      </c>
      <c r="C15" s="9">
        <v>1266</v>
      </c>
      <c r="D15" s="10">
        <v>1456.0142499999999</v>
      </c>
      <c r="E15" s="9">
        <f t="shared" si="0"/>
        <v>115.00902448657186</v>
      </c>
      <c r="F15" s="9">
        <f>SUM(D15-C15)</f>
        <v>190.01424999999995</v>
      </c>
    </row>
    <row r="16" spans="1:6" ht="17.25" customHeight="1">
      <c r="A16" s="7">
        <v>1060600000</v>
      </c>
      <c r="B16" s="11" t="s">
        <v>7</v>
      </c>
      <c r="C16" s="9">
        <v>1700</v>
      </c>
      <c r="D16" s="10">
        <v>981.05989</v>
      </c>
      <c r="E16" s="9">
        <f t="shared" si="0"/>
        <v>57.709405294117644</v>
      </c>
      <c r="F16" s="9">
        <f t="shared" si="1"/>
        <v>-718.94011</v>
      </c>
    </row>
    <row r="17" spans="1:6" s="6" customFormat="1" ht="0.75" hidden="1" customHeight="1">
      <c r="A17" s="3">
        <v>1080000000</v>
      </c>
      <c r="B17" s="4" t="s">
        <v>10</v>
      </c>
      <c r="C17" s="5">
        <f>C18</f>
        <v>0</v>
      </c>
      <c r="D17" s="5">
        <f>D18</f>
        <v>0</v>
      </c>
      <c r="E17" s="5" t="e">
        <f t="shared" si="0"/>
        <v>#DIV/0!</v>
      </c>
      <c r="F17" s="5">
        <f t="shared" si="1"/>
        <v>0</v>
      </c>
    </row>
    <row r="18" spans="1:6" ht="15.75" hidden="1" customHeight="1">
      <c r="A18" s="7">
        <v>1080400001</v>
      </c>
      <c r="B18" s="8" t="s">
        <v>220</v>
      </c>
      <c r="C18" s="9">
        <v>0</v>
      </c>
      <c r="D18" s="10">
        <v>0</v>
      </c>
      <c r="E18" s="9" t="e">
        <f t="shared" si="0"/>
        <v>#DIV/0!</v>
      </c>
      <c r="F18" s="9">
        <f t="shared" si="1"/>
        <v>0</v>
      </c>
    </row>
    <row r="19" spans="1:6" ht="47.25" hidden="1" customHeight="1">
      <c r="A19" s="7">
        <v>1080714001</v>
      </c>
      <c r="B19" s="8" t="s">
        <v>11</v>
      </c>
      <c r="C19" s="9">
        <v>0</v>
      </c>
      <c r="D19" s="10">
        <v>0</v>
      </c>
      <c r="E19" s="9" t="e">
        <f t="shared" si="0"/>
        <v>#DIV/0!</v>
      </c>
      <c r="F19" s="9">
        <f t="shared" si="1"/>
        <v>0</v>
      </c>
    </row>
    <row r="20" spans="1:6" s="15" customFormat="1" ht="29.25" hidden="1" customHeight="1">
      <c r="A20" s="68">
        <v>1090000000</v>
      </c>
      <c r="B20" s="69" t="s">
        <v>118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0.75" hidden="1" customHeight="1">
      <c r="A21" s="7">
        <v>1090100000</v>
      </c>
      <c r="B21" s="8" t="s">
        <v>119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8.75" hidden="1" customHeight="1">
      <c r="A22" s="7">
        <v>1090400000</v>
      </c>
      <c r="B22" s="8" t="s">
        <v>225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1.5" hidden="1" customHeight="1">
      <c r="A23" s="7">
        <v>1090600000</v>
      </c>
      <c r="B23" s="8" t="s">
        <v>121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6.5" hidden="1" customHeight="1">
      <c r="A24" s="7">
        <v>1090700000</v>
      </c>
      <c r="B24" s="8" t="s">
        <v>122</v>
      </c>
      <c r="C24" s="9">
        <v>0</v>
      </c>
      <c r="D24" s="10">
        <v>0</v>
      </c>
      <c r="E24" s="9" t="e">
        <f t="shared" si="0"/>
        <v>#DIV/0!</v>
      </c>
      <c r="F24" s="9">
        <f t="shared" si="1"/>
        <v>0</v>
      </c>
    </row>
    <row r="25" spans="1:6" s="6" customFormat="1" ht="20.25" customHeight="1">
      <c r="A25" s="3"/>
      <c r="B25" s="4" t="s">
        <v>12</v>
      </c>
      <c r="C25" s="5">
        <f>C26+C29+C31+C34+C36</f>
        <v>210.66771</v>
      </c>
      <c r="D25" s="5">
        <f>D26+D29+D31+D34+D36</f>
        <v>760.69497999999999</v>
      </c>
      <c r="E25" s="5">
        <f t="shared" si="0"/>
        <v>361.08760094273583</v>
      </c>
      <c r="F25" s="5">
        <f t="shared" si="1"/>
        <v>550.02727000000004</v>
      </c>
    </row>
    <row r="26" spans="1:6" s="6" customFormat="1" ht="32.25" customHeight="1">
      <c r="A26" s="68">
        <v>1110000000</v>
      </c>
      <c r="B26" s="69" t="s">
        <v>123</v>
      </c>
      <c r="C26" s="5">
        <f>C27+C28</f>
        <v>0</v>
      </c>
      <c r="D26" s="5">
        <f>D27+D28</f>
        <v>0</v>
      </c>
      <c r="E26" s="5" t="e">
        <f t="shared" si="0"/>
        <v>#DIV/0!</v>
      </c>
      <c r="F26" s="5">
        <f t="shared" si="1"/>
        <v>0</v>
      </c>
    </row>
    <row r="27" spans="1:6" ht="17.25" hidden="1" customHeight="1">
      <c r="A27" s="16">
        <v>1110502501</v>
      </c>
      <c r="B27" s="17" t="s">
        <v>218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>
      <c r="A28" s="7">
        <v>1110503505</v>
      </c>
      <c r="B28" s="11" t="s">
        <v>217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29.25">
      <c r="A29" s="68">
        <v>1130000000</v>
      </c>
      <c r="B29" s="69" t="s">
        <v>125</v>
      </c>
      <c r="C29" s="5">
        <f>C30</f>
        <v>0</v>
      </c>
      <c r="D29" s="5">
        <f>D30</f>
        <v>70</v>
      </c>
      <c r="E29" s="5" t="e">
        <f t="shared" si="0"/>
        <v>#DIV/0!</v>
      </c>
      <c r="F29" s="5">
        <f t="shared" si="1"/>
        <v>70</v>
      </c>
    </row>
    <row r="30" spans="1:6" ht="18" customHeight="1">
      <c r="A30" s="7">
        <v>1130299000</v>
      </c>
      <c r="B30" s="8" t="s">
        <v>400</v>
      </c>
      <c r="C30" s="9">
        <v>0</v>
      </c>
      <c r="D30" s="10">
        <v>70</v>
      </c>
      <c r="E30" s="9" t="e">
        <f t="shared" si="0"/>
        <v>#DIV/0!</v>
      </c>
      <c r="F30" s="9">
        <f t="shared" si="1"/>
        <v>70</v>
      </c>
    </row>
    <row r="31" spans="1:6" ht="17.25" customHeight="1">
      <c r="A31" s="70">
        <v>1140000000</v>
      </c>
      <c r="B31" s="71" t="s">
        <v>126</v>
      </c>
      <c r="C31" s="5">
        <f>C32+C33</f>
        <v>0</v>
      </c>
      <c r="D31" s="5">
        <f>D32+D33</f>
        <v>15.811</v>
      </c>
      <c r="E31" s="5" t="e">
        <f t="shared" si="0"/>
        <v>#DIV/0!</v>
      </c>
      <c r="F31" s="5">
        <f t="shared" si="1"/>
        <v>15.811</v>
      </c>
    </row>
    <row r="32" spans="1:6" ht="17.25" customHeight="1">
      <c r="A32" s="16">
        <v>1140200000</v>
      </c>
      <c r="B32" s="18" t="s">
        <v>127</v>
      </c>
      <c r="C32" s="9">
        <v>0</v>
      </c>
      <c r="D32" s="10">
        <v>15.811</v>
      </c>
      <c r="E32" s="9" t="e">
        <f t="shared" si="0"/>
        <v>#DIV/0!</v>
      </c>
      <c r="F32" s="9">
        <f t="shared" si="1"/>
        <v>15.811</v>
      </c>
    </row>
    <row r="33" spans="1:7" ht="18" customHeight="1">
      <c r="A33" s="7">
        <v>1140600000</v>
      </c>
      <c r="B33" s="8" t="s">
        <v>215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>
      <c r="A34" s="3">
        <v>1160000000</v>
      </c>
      <c r="B34" s="13" t="s">
        <v>237</v>
      </c>
      <c r="C34" s="5">
        <f>C35</f>
        <v>0</v>
      </c>
      <c r="D34" s="14">
        <f>D35</f>
        <v>0</v>
      </c>
      <c r="E34" s="5" t="e">
        <f t="shared" si="0"/>
        <v>#DIV/0!</v>
      </c>
      <c r="F34" s="5">
        <f t="shared" si="1"/>
        <v>0</v>
      </c>
    </row>
    <row r="35" spans="1:7" ht="47.25">
      <c r="A35" s="7">
        <v>1163305010</v>
      </c>
      <c r="B35" s="8" t="s">
        <v>252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20.25" customHeight="1">
      <c r="A36" s="3">
        <v>1170000000</v>
      </c>
      <c r="B36" s="13" t="s">
        <v>129</v>
      </c>
      <c r="C36" s="5">
        <f>C37+C38</f>
        <v>210.66771</v>
      </c>
      <c r="D36" s="5">
        <f>D37+D38</f>
        <v>674.88397999999995</v>
      </c>
      <c r="E36" s="5">
        <v>0</v>
      </c>
      <c r="F36" s="5">
        <f t="shared" si="1"/>
        <v>464.21626999999995</v>
      </c>
    </row>
    <row r="37" spans="1:7" ht="15" customHeight="1">
      <c r="A37" s="7">
        <v>1170105005</v>
      </c>
      <c r="B37" s="8" t="s">
        <v>15</v>
      </c>
      <c r="C37" s="9">
        <v>0</v>
      </c>
      <c r="D37" s="9">
        <v>0</v>
      </c>
      <c r="E37" s="9">
        <v>0</v>
      </c>
      <c r="F37" s="9">
        <f t="shared" si="1"/>
        <v>0</v>
      </c>
    </row>
    <row r="38" spans="1:7" ht="15" customHeight="1">
      <c r="A38" s="7">
        <v>1171503010</v>
      </c>
      <c r="B38" s="11" t="s">
        <v>408</v>
      </c>
      <c r="C38" s="9">
        <v>210.66771</v>
      </c>
      <c r="D38" s="10">
        <v>674.88397999999995</v>
      </c>
      <c r="E38" s="9">
        <v>0</v>
      </c>
      <c r="F38" s="9">
        <f t="shared" si="1"/>
        <v>464.21626999999995</v>
      </c>
    </row>
    <row r="39" spans="1:7" s="6" customFormat="1" ht="18" customHeight="1">
      <c r="A39" s="3">
        <v>1000000000</v>
      </c>
      <c r="B39" s="4" t="s">
        <v>16</v>
      </c>
      <c r="C39" s="125">
        <f>SUM(C4,C25)</f>
        <v>5994.76811</v>
      </c>
      <c r="D39" s="125">
        <f>D4+D25</f>
        <v>6126.5436399999999</v>
      </c>
      <c r="E39" s="5">
        <f t="shared" si="0"/>
        <v>102.19817560215854</v>
      </c>
      <c r="F39" s="5">
        <f t="shared" si="1"/>
        <v>131.77552999999989</v>
      </c>
    </row>
    <row r="40" spans="1:7" s="6" customFormat="1">
      <c r="A40" s="3">
        <v>2000000000</v>
      </c>
      <c r="B40" s="4" t="s">
        <v>17</v>
      </c>
      <c r="C40" s="224">
        <f>C41+C43+C45+C46+C47+C49+C42+C44+C48</f>
        <v>23611.258590000005</v>
      </c>
      <c r="D40" s="398">
        <f>D41+D43+D45+D46+D47+D49+D42+D48</f>
        <v>11525.579339999998</v>
      </c>
      <c r="E40" s="5">
        <f t="shared" si="0"/>
        <v>48.813913481432905</v>
      </c>
      <c r="F40" s="5">
        <f t="shared" si="1"/>
        <v>-12085.679250000007</v>
      </c>
      <c r="G40" s="19"/>
    </row>
    <row r="41" spans="1:7" ht="17.25" customHeight="1">
      <c r="A41" s="16">
        <v>2021000000</v>
      </c>
      <c r="B41" s="17" t="s">
        <v>18</v>
      </c>
      <c r="C41" s="12">
        <v>8286.2999999999993</v>
      </c>
      <c r="D41" s="20">
        <v>8286.2999999999993</v>
      </c>
      <c r="E41" s="9">
        <f t="shared" si="0"/>
        <v>100</v>
      </c>
      <c r="F41" s="9">
        <f t="shared" si="1"/>
        <v>0</v>
      </c>
    </row>
    <row r="42" spans="1:7" ht="15" customHeight="1">
      <c r="A42" s="16">
        <v>2021500210</v>
      </c>
      <c r="B42" s="17" t="s">
        <v>224</v>
      </c>
      <c r="C42" s="12">
        <v>0</v>
      </c>
      <c r="D42" s="20">
        <v>0</v>
      </c>
      <c r="E42" s="9" t="e">
        <f>SUM(D42/C42*100)</f>
        <v>#DIV/0!</v>
      </c>
      <c r="F42" s="9">
        <f>SUM(D42-C42)</f>
        <v>0</v>
      </c>
    </row>
    <row r="43" spans="1:7" ht="17.25" customHeight="1">
      <c r="A43" s="16">
        <v>2022000000</v>
      </c>
      <c r="B43" s="17" t="s">
        <v>19</v>
      </c>
      <c r="C43" s="186">
        <v>12879.85619</v>
      </c>
      <c r="D43" s="10">
        <v>1640.2046399999999</v>
      </c>
      <c r="E43" s="9">
        <f t="shared" si="0"/>
        <v>12.734650261650165</v>
      </c>
      <c r="F43" s="9">
        <f t="shared" si="1"/>
        <v>-11239.65155</v>
      </c>
    </row>
    <row r="44" spans="1:7" ht="15" hidden="1" customHeight="1">
      <c r="A44" s="16">
        <v>2022999910</v>
      </c>
      <c r="B44" s="18" t="s">
        <v>324</v>
      </c>
      <c r="C44" s="186">
        <v>0</v>
      </c>
      <c r="D44" s="10">
        <v>0</v>
      </c>
      <c r="E44" s="9" t="e">
        <f>SUM(D44/C44*100)</f>
        <v>#DIV/0!</v>
      </c>
      <c r="F44" s="9">
        <f>SUM(D44-C44)</f>
        <v>0</v>
      </c>
    </row>
    <row r="45" spans="1:7" ht="16.5" customHeight="1">
      <c r="A45" s="16">
        <v>2023000000</v>
      </c>
      <c r="B45" s="17" t="s">
        <v>20</v>
      </c>
      <c r="C45" s="12">
        <v>64.344399999999993</v>
      </c>
      <c r="D45" s="180">
        <v>64.316699999999997</v>
      </c>
      <c r="E45" s="9">
        <f t="shared" si="0"/>
        <v>99.956950410602957</v>
      </c>
      <c r="F45" s="9">
        <f t="shared" si="1"/>
        <v>-2.7699999999995839E-2</v>
      </c>
    </row>
    <row r="46" spans="1:7" ht="24" customHeight="1">
      <c r="A46" s="16">
        <v>2020400000</v>
      </c>
      <c r="B46" s="17" t="s">
        <v>21</v>
      </c>
      <c r="C46" s="12">
        <v>2380.7579999999998</v>
      </c>
      <c r="D46" s="181">
        <v>1534.758</v>
      </c>
      <c r="E46" s="9">
        <f t="shared" si="0"/>
        <v>64.465098930676717</v>
      </c>
      <c r="F46" s="9">
        <f t="shared" si="1"/>
        <v>-845.99999999999977</v>
      </c>
    </row>
    <row r="47" spans="1:7" ht="4.5" hidden="1" customHeight="1">
      <c r="A47" s="16">
        <v>2020900000</v>
      </c>
      <c r="B47" s="18" t="s">
        <v>22</v>
      </c>
      <c r="C47" s="12"/>
      <c r="D47" s="181"/>
      <c r="E47" s="9" t="e">
        <f>SUM(D47/C47*100)</f>
        <v>#DIV/0!</v>
      </c>
      <c r="F47" s="9">
        <f>SUM(D47-C47)</f>
        <v>0</v>
      </c>
    </row>
    <row r="48" spans="1:7" ht="18" customHeight="1">
      <c r="A48" s="7">
        <v>2070500010</v>
      </c>
      <c r="B48" s="18" t="s">
        <v>277</v>
      </c>
      <c r="C48" s="12">
        <v>0</v>
      </c>
      <c r="D48" s="181"/>
      <c r="E48" s="9" t="e">
        <f>SUM(D48/C48*100)</f>
        <v>#DIV/0!</v>
      </c>
      <c r="F48" s="9">
        <f>SUM(D48-C48)</f>
        <v>0</v>
      </c>
    </row>
    <row r="49" spans="1:7" ht="27.75" customHeight="1">
      <c r="A49" s="7">
        <v>2190500005</v>
      </c>
      <c r="B49" s="11" t="s">
        <v>23</v>
      </c>
      <c r="C49" s="14">
        <v>0</v>
      </c>
      <c r="D49" s="14">
        <v>0</v>
      </c>
      <c r="E49" s="9" t="e">
        <f>SUM(D49/C49*100)</f>
        <v>#DIV/0!</v>
      </c>
      <c r="F49" s="9">
        <f>SUM(D49-C49)</f>
        <v>0</v>
      </c>
    </row>
    <row r="50" spans="1:7" s="6" customFormat="1" ht="31.5">
      <c r="A50" s="3">
        <v>3000000000</v>
      </c>
      <c r="B50" s="13" t="s">
        <v>24</v>
      </c>
      <c r="C50" s="184">
        <v>0</v>
      </c>
      <c r="D50" s="14">
        <v>0</v>
      </c>
      <c r="E50" s="9" t="e">
        <f>SUM(D50/C50*100)</f>
        <v>#DIV/0!</v>
      </c>
      <c r="F50" s="9">
        <f>SUM(D50-C50)</f>
        <v>0</v>
      </c>
    </row>
    <row r="51" spans="1:7" s="6" customFormat="1" ht="15" customHeight="1">
      <c r="A51" s="3"/>
      <c r="B51" s="4" t="s">
        <v>25</v>
      </c>
      <c r="C51" s="240">
        <f>SUM(C39,C40,C50)</f>
        <v>29606.026700000006</v>
      </c>
      <c r="D51" s="241">
        <f>D39+D40</f>
        <v>17652.12298</v>
      </c>
      <c r="E51" s="92">
        <f t="shared" si="0"/>
        <v>59.62341099962596</v>
      </c>
      <c r="F51" s="92">
        <f t="shared" si="1"/>
        <v>-11953.903720000006</v>
      </c>
      <c r="G51" s="146">
        <f>18968.9976-D51</f>
        <v>1316.8746199999987</v>
      </c>
    </row>
    <row r="52" spans="1:7" s="6" customFormat="1" ht="23.25" customHeight="1">
      <c r="A52" s="3"/>
      <c r="B52" s="21" t="s">
        <v>300</v>
      </c>
      <c r="C52" s="92">
        <f>C51-C98</f>
        <v>-2305.2303199999951</v>
      </c>
      <c r="D52" s="92">
        <f>D51-D98</f>
        <v>-1336.3100200000008</v>
      </c>
      <c r="E52" s="188"/>
      <c r="F52" s="188"/>
    </row>
    <row r="53" spans="1:7">
      <c r="A53" s="23"/>
      <c r="B53" s="24"/>
      <c r="C53" s="25"/>
      <c r="D53" s="25"/>
      <c r="E53" s="26"/>
      <c r="F53" s="27"/>
    </row>
    <row r="54" spans="1:7" ht="32.25" customHeight="1">
      <c r="A54" s="28" t="s">
        <v>0</v>
      </c>
      <c r="B54" s="28" t="s">
        <v>26</v>
      </c>
      <c r="C54" s="72" t="s">
        <v>396</v>
      </c>
      <c r="D54" s="400" t="s">
        <v>411</v>
      </c>
      <c r="E54" s="72" t="s">
        <v>2</v>
      </c>
      <c r="F54" s="73" t="s">
        <v>3</v>
      </c>
    </row>
    <row r="55" spans="1:7">
      <c r="A55" s="29">
        <v>1</v>
      </c>
      <c r="B55" s="28">
        <v>2</v>
      </c>
      <c r="C55" s="86">
        <v>3</v>
      </c>
      <c r="D55" s="86">
        <v>4</v>
      </c>
      <c r="E55" s="86">
        <v>5</v>
      </c>
      <c r="F55" s="86">
        <v>6</v>
      </c>
    </row>
    <row r="56" spans="1:7" s="6" customFormat="1" ht="15" customHeight="1">
      <c r="A56" s="30" t="s">
        <v>27</v>
      </c>
      <c r="B56" s="31" t="s">
        <v>28</v>
      </c>
      <c r="C56" s="32">
        <f>C57+C58+C59+C60+C61+C63+C62+C65</f>
        <v>2428.6605100000002</v>
      </c>
      <c r="D56" s="33">
        <f>D57+D58+D59+D60+D61+D63+D62</f>
        <v>2288.1988799999999</v>
      </c>
      <c r="E56" s="34">
        <f>SUM(D56/C56*100)</f>
        <v>94.216497965786075</v>
      </c>
      <c r="F56" s="34">
        <f>SUM(D56-C56)</f>
        <v>-140.46163000000024</v>
      </c>
    </row>
    <row r="57" spans="1:7" s="6" customFormat="1" ht="0.75" hidden="1" customHeight="1">
      <c r="A57" s="35" t="s">
        <v>29</v>
      </c>
      <c r="B57" s="36" t="s">
        <v>30</v>
      </c>
      <c r="C57" s="37"/>
      <c r="D57" s="37"/>
      <c r="E57" s="38"/>
      <c r="F57" s="38"/>
    </row>
    <row r="58" spans="1:7" ht="16.5" customHeight="1">
      <c r="A58" s="35" t="s">
        <v>31</v>
      </c>
      <c r="B58" s="39" t="s">
        <v>32</v>
      </c>
      <c r="C58" s="96">
        <v>2389.4525100000001</v>
      </c>
      <c r="D58" s="37">
        <v>2268.9908799999998</v>
      </c>
      <c r="E58" s="38">
        <f t="shared" ref="E58:E98" si="3">SUM(D58/C58*100)</f>
        <v>94.958609577053267</v>
      </c>
      <c r="F58" s="38">
        <f t="shared" ref="F58:F98" si="4">SUM(D58-C58)</f>
        <v>-120.46163000000024</v>
      </c>
    </row>
    <row r="59" spans="1:7" ht="1.5" hidden="1" customHeight="1">
      <c r="A59" s="35" t="s">
        <v>33</v>
      </c>
      <c r="B59" s="39" t="s">
        <v>34</v>
      </c>
      <c r="C59" s="96"/>
      <c r="D59" s="37"/>
      <c r="E59" s="38"/>
      <c r="F59" s="38">
        <f t="shared" si="4"/>
        <v>0</v>
      </c>
    </row>
    <row r="60" spans="1:7" ht="17.25" hidden="1" customHeight="1">
      <c r="A60" s="35" t="s">
        <v>35</v>
      </c>
      <c r="B60" s="39" t="s">
        <v>36</v>
      </c>
      <c r="C60" s="96"/>
      <c r="D60" s="37"/>
      <c r="E60" s="38" t="e">
        <f t="shared" si="3"/>
        <v>#DIV/0!</v>
      </c>
      <c r="F60" s="38">
        <f t="shared" si="4"/>
        <v>0</v>
      </c>
    </row>
    <row r="61" spans="1:7" hidden="1">
      <c r="A61" s="35" t="s">
        <v>37</v>
      </c>
      <c r="B61" s="39" t="s">
        <v>38</v>
      </c>
      <c r="C61" s="96">
        <v>0</v>
      </c>
      <c r="D61" s="37">
        <v>0</v>
      </c>
      <c r="E61" s="38" t="e">
        <f t="shared" si="3"/>
        <v>#DIV/0!</v>
      </c>
      <c r="F61" s="38">
        <f t="shared" si="4"/>
        <v>0</v>
      </c>
    </row>
    <row r="62" spans="1:7" ht="18" customHeight="1">
      <c r="A62" s="35" t="s">
        <v>39</v>
      </c>
      <c r="B62" s="39" t="s">
        <v>40</v>
      </c>
      <c r="C62" s="144">
        <v>10</v>
      </c>
      <c r="D62" s="40">
        <v>0</v>
      </c>
      <c r="E62" s="38">
        <f t="shared" si="3"/>
        <v>0</v>
      </c>
      <c r="F62" s="38">
        <f t="shared" si="4"/>
        <v>-10</v>
      </c>
    </row>
    <row r="63" spans="1:7" ht="15.75" customHeight="1">
      <c r="A63" s="35" t="s">
        <v>41</v>
      </c>
      <c r="B63" s="39" t="s">
        <v>42</v>
      </c>
      <c r="C63" s="96">
        <v>29.207999999999998</v>
      </c>
      <c r="D63" s="37">
        <v>19.207999999999998</v>
      </c>
      <c r="E63" s="38">
        <f t="shared" si="3"/>
        <v>65.762804711038072</v>
      </c>
      <c r="F63" s="38">
        <f t="shared" si="4"/>
        <v>-10</v>
      </c>
    </row>
    <row r="64" spans="1:7" s="6" customFormat="1" ht="15.75" hidden="1" customHeight="1">
      <c r="A64" s="41" t="s">
        <v>43</v>
      </c>
      <c r="B64" s="42" t="s">
        <v>44</v>
      </c>
      <c r="C64" s="145">
        <f>C65</f>
        <v>0</v>
      </c>
      <c r="D64" s="32">
        <f>D65</f>
        <v>0</v>
      </c>
      <c r="E64" s="34" t="e">
        <f t="shared" si="3"/>
        <v>#DIV/0!</v>
      </c>
      <c r="F64" s="34">
        <f t="shared" si="4"/>
        <v>0</v>
      </c>
    </row>
    <row r="65" spans="1:7" ht="18" hidden="1" customHeight="1">
      <c r="A65" s="43" t="s">
        <v>45</v>
      </c>
      <c r="B65" s="44" t="s">
        <v>46</v>
      </c>
      <c r="C65" s="96">
        <v>0</v>
      </c>
      <c r="D65" s="37">
        <v>0</v>
      </c>
      <c r="E65" s="38" t="e">
        <f t="shared" si="3"/>
        <v>#DIV/0!</v>
      </c>
      <c r="F65" s="38">
        <f t="shared" si="4"/>
        <v>0</v>
      </c>
    </row>
    <row r="66" spans="1:7" s="6" customFormat="1" ht="18" customHeight="1">
      <c r="A66" s="30" t="s">
        <v>47</v>
      </c>
      <c r="B66" s="31" t="s">
        <v>48</v>
      </c>
      <c r="C66" s="145">
        <f>C69+C70+C71</f>
        <v>15</v>
      </c>
      <c r="D66" s="145">
        <f>SUM(D69+D70+D71)</f>
        <v>9.9</v>
      </c>
      <c r="E66" s="34">
        <f t="shared" si="3"/>
        <v>66</v>
      </c>
      <c r="F66" s="34">
        <f t="shared" si="4"/>
        <v>-5.0999999999999996</v>
      </c>
    </row>
    <row r="67" spans="1:7" ht="3.75" hidden="1" customHeight="1">
      <c r="A67" s="35" t="s">
        <v>49</v>
      </c>
      <c r="B67" s="39" t="s">
        <v>50</v>
      </c>
      <c r="C67" s="96"/>
      <c r="D67" s="37"/>
      <c r="E67" s="34" t="e">
        <f t="shared" si="3"/>
        <v>#DIV/0!</v>
      </c>
      <c r="F67" s="34">
        <f t="shared" si="4"/>
        <v>0</v>
      </c>
    </row>
    <row r="68" spans="1:7" ht="15.75" hidden="1" customHeight="1">
      <c r="A68" s="45" t="s">
        <v>51</v>
      </c>
      <c r="B68" s="39" t="s">
        <v>52</v>
      </c>
      <c r="C68" s="96"/>
      <c r="D68" s="37"/>
      <c r="E68" s="34" t="e">
        <f t="shared" si="3"/>
        <v>#DIV/0!</v>
      </c>
      <c r="F68" s="34">
        <f t="shared" si="4"/>
        <v>0</v>
      </c>
    </row>
    <row r="69" spans="1:7" ht="19.5" customHeight="1">
      <c r="A69" s="46" t="s">
        <v>53</v>
      </c>
      <c r="B69" s="47" t="s">
        <v>54</v>
      </c>
      <c r="C69" s="96">
        <v>3</v>
      </c>
      <c r="D69" s="37">
        <v>0</v>
      </c>
      <c r="E69" s="34">
        <f t="shared" si="3"/>
        <v>0</v>
      </c>
      <c r="F69" s="34">
        <f t="shared" si="4"/>
        <v>-3</v>
      </c>
    </row>
    <row r="70" spans="1:7" ht="17.25" customHeight="1">
      <c r="A70" s="46" t="s">
        <v>211</v>
      </c>
      <c r="B70" s="47" t="s">
        <v>212</v>
      </c>
      <c r="C70" s="96">
        <v>10</v>
      </c>
      <c r="D70" s="37">
        <v>7.9</v>
      </c>
      <c r="E70" s="34">
        <f t="shared" si="3"/>
        <v>79</v>
      </c>
      <c r="F70" s="34">
        <f t="shared" si="4"/>
        <v>-2.0999999999999996</v>
      </c>
    </row>
    <row r="71" spans="1:7" ht="17.25" customHeight="1">
      <c r="A71" s="46" t="s">
        <v>332</v>
      </c>
      <c r="B71" s="47" t="s">
        <v>387</v>
      </c>
      <c r="C71" s="96">
        <v>2</v>
      </c>
      <c r="D71" s="37">
        <v>2</v>
      </c>
      <c r="E71" s="34">
        <f>SUM(D71/C71*100)</f>
        <v>100</v>
      </c>
      <c r="F71" s="34">
        <f>SUM(D71-C71)</f>
        <v>0</v>
      </c>
    </row>
    <row r="72" spans="1:7" s="6" customFormat="1" ht="16.5" customHeight="1">
      <c r="A72" s="30" t="s">
        <v>55</v>
      </c>
      <c r="B72" s="31" t="s">
        <v>56</v>
      </c>
      <c r="C72" s="48">
        <f>SUM(C73:C76)</f>
        <v>3588.0214699999997</v>
      </c>
      <c r="D72" s="48">
        <f>SUM(D73:D76)</f>
        <v>3506.3091199999999</v>
      </c>
      <c r="E72" s="34">
        <f t="shared" si="3"/>
        <v>97.722634864835413</v>
      </c>
      <c r="F72" s="34">
        <f t="shared" si="4"/>
        <v>-81.712349999999788</v>
      </c>
    </row>
    <row r="73" spans="1:7" ht="15" customHeight="1">
      <c r="A73" s="35" t="s">
        <v>57</v>
      </c>
      <c r="B73" s="39" t="s">
        <v>58</v>
      </c>
      <c r="C73" s="49">
        <v>64.344399999999993</v>
      </c>
      <c r="D73" s="37">
        <v>64.316699999999997</v>
      </c>
      <c r="E73" s="38">
        <f t="shared" si="3"/>
        <v>99.956950410602957</v>
      </c>
      <c r="F73" s="38">
        <f t="shared" si="4"/>
        <v>-2.7699999999995839E-2</v>
      </c>
    </row>
    <row r="74" spans="1:7" s="6" customFormat="1" ht="15.75" customHeight="1">
      <c r="A74" s="35" t="s">
        <v>59</v>
      </c>
      <c r="B74" s="39" t="s">
        <v>60</v>
      </c>
      <c r="C74" s="49"/>
      <c r="D74" s="37"/>
      <c r="E74" s="38" t="e">
        <f t="shared" si="3"/>
        <v>#DIV/0!</v>
      </c>
      <c r="F74" s="38">
        <f t="shared" si="4"/>
        <v>0</v>
      </c>
      <c r="G74" s="50"/>
    </row>
    <row r="75" spans="1:7" ht="15" customHeight="1">
      <c r="A75" s="35" t="s">
        <v>61</v>
      </c>
      <c r="B75" s="39" t="s">
        <v>62</v>
      </c>
      <c r="C75" s="49">
        <v>3344.5917199999999</v>
      </c>
      <c r="D75" s="37">
        <v>3332.9070700000002</v>
      </c>
      <c r="E75" s="38">
        <f t="shared" si="3"/>
        <v>99.65064046741108</v>
      </c>
      <c r="F75" s="38">
        <f t="shared" si="4"/>
        <v>-11.684649999999692</v>
      </c>
    </row>
    <row r="76" spans="1:7" ht="18" customHeight="1">
      <c r="A76" s="35" t="s">
        <v>63</v>
      </c>
      <c r="B76" s="39" t="s">
        <v>64</v>
      </c>
      <c r="C76" s="49">
        <v>179.08535000000001</v>
      </c>
      <c r="D76" s="37">
        <v>109.08535000000001</v>
      </c>
      <c r="E76" s="38">
        <f t="shared" si="3"/>
        <v>60.912492283707188</v>
      </c>
      <c r="F76" s="38">
        <f t="shared" si="4"/>
        <v>-70</v>
      </c>
    </row>
    <row r="77" spans="1:7" s="6" customFormat="1" ht="17.25" customHeight="1">
      <c r="A77" s="30" t="s">
        <v>65</v>
      </c>
      <c r="B77" s="31" t="s">
        <v>66</v>
      </c>
      <c r="C77" s="32">
        <f>C78+C79+C80+C83</f>
        <v>19062.27504</v>
      </c>
      <c r="D77" s="32">
        <f>D78+D79+D80+D83</f>
        <v>6375.7250000000004</v>
      </c>
      <c r="E77" s="34">
        <f t="shared" si="3"/>
        <v>33.446820941473518</v>
      </c>
      <c r="F77" s="34">
        <f t="shared" si="4"/>
        <v>-12686.55004</v>
      </c>
    </row>
    <row r="78" spans="1:7" ht="18" hidden="1" customHeight="1">
      <c r="A78" s="35" t="s">
        <v>67</v>
      </c>
      <c r="B78" s="51" t="s">
        <v>68</v>
      </c>
      <c r="C78" s="37">
        <v>0</v>
      </c>
      <c r="D78" s="37">
        <v>0</v>
      </c>
      <c r="E78" s="38" t="e">
        <f t="shared" si="3"/>
        <v>#DIV/0!</v>
      </c>
      <c r="F78" s="38">
        <f t="shared" si="4"/>
        <v>0</v>
      </c>
    </row>
    <row r="79" spans="1:7" ht="15" customHeight="1">
      <c r="A79" s="35" t="s">
        <v>69</v>
      </c>
      <c r="B79" s="51" t="s">
        <v>70</v>
      </c>
      <c r="C79" s="37">
        <v>735</v>
      </c>
      <c r="D79" s="37">
        <v>713.20635000000004</v>
      </c>
      <c r="E79" s="38">
        <f t="shared" si="3"/>
        <v>97.034877551020415</v>
      </c>
      <c r="F79" s="38">
        <f t="shared" si="4"/>
        <v>-21.793649999999957</v>
      </c>
    </row>
    <row r="80" spans="1:7" ht="17.25" customHeight="1">
      <c r="A80" s="35" t="s">
        <v>71</v>
      </c>
      <c r="B80" s="39" t="s">
        <v>72</v>
      </c>
      <c r="C80" s="37">
        <v>18327.27504</v>
      </c>
      <c r="D80" s="37">
        <v>5662.51865</v>
      </c>
      <c r="E80" s="38">
        <f t="shared" si="3"/>
        <v>30.896675242998917</v>
      </c>
      <c r="F80" s="38">
        <f t="shared" si="4"/>
        <v>-12664.75639</v>
      </c>
    </row>
    <row r="81" spans="1:6" s="6" customFormat="1" ht="18.75" customHeight="1">
      <c r="A81" s="30" t="s">
        <v>81</v>
      </c>
      <c r="B81" s="31" t="s">
        <v>82</v>
      </c>
      <c r="C81" s="32">
        <f>C82</f>
        <v>6815.3</v>
      </c>
      <c r="D81" s="32">
        <f>D82</f>
        <v>6808.3</v>
      </c>
      <c r="E81" s="38">
        <f t="shared" si="3"/>
        <v>99.897289921206706</v>
      </c>
      <c r="F81" s="38">
        <f t="shared" si="4"/>
        <v>-7</v>
      </c>
    </row>
    <row r="82" spans="1:6" ht="19.5" customHeight="1">
      <c r="A82" s="35" t="s">
        <v>83</v>
      </c>
      <c r="B82" s="39" t="s">
        <v>226</v>
      </c>
      <c r="C82" s="37">
        <v>6815.3</v>
      </c>
      <c r="D82" s="37">
        <v>6808.3</v>
      </c>
      <c r="E82" s="38">
        <f t="shared" si="3"/>
        <v>99.897289921206706</v>
      </c>
      <c r="F82" s="38">
        <f t="shared" si="4"/>
        <v>-7</v>
      </c>
    </row>
    <row r="83" spans="1:6" ht="15" hidden="1" customHeight="1">
      <c r="A83" s="35" t="s">
        <v>248</v>
      </c>
      <c r="B83" s="39" t="s">
        <v>249</v>
      </c>
      <c r="C83" s="37">
        <v>0</v>
      </c>
      <c r="D83" s="37"/>
      <c r="E83" s="38" t="e">
        <f t="shared" si="3"/>
        <v>#DIV/0!</v>
      </c>
      <c r="F83" s="38">
        <f t="shared" si="4"/>
        <v>0</v>
      </c>
    </row>
    <row r="84" spans="1:6" s="6" customFormat="1" ht="12.75" hidden="1" customHeight="1">
      <c r="A84" s="52">
        <v>1000</v>
      </c>
      <c r="B84" s="31" t="s">
        <v>84</v>
      </c>
      <c r="C84" s="32">
        <f>SUM(C85:C88)</f>
        <v>0</v>
      </c>
      <c r="D84" s="32">
        <f>SUM(D85:D88)</f>
        <v>0</v>
      </c>
      <c r="E84" s="34" t="e">
        <f t="shared" si="3"/>
        <v>#DIV/0!</v>
      </c>
      <c r="F84" s="34">
        <f t="shared" si="4"/>
        <v>0</v>
      </c>
    </row>
    <row r="85" spans="1:6" ht="12.75" hidden="1" customHeight="1">
      <c r="A85" s="53">
        <v>1001</v>
      </c>
      <c r="B85" s="54" t="s">
        <v>85</v>
      </c>
      <c r="C85" s="37"/>
      <c r="D85" s="37"/>
      <c r="E85" s="38" t="e">
        <f t="shared" si="3"/>
        <v>#DIV/0!</v>
      </c>
      <c r="F85" s="38">
        <f t="shared" si="4"/>
        <v>0</v>
      </c>
    </row>
    <row r="86" spans="1:6" ht="15.75" hidden="1" customHeight="1">
      <c r="A86" s="53">
        <v>1003</v>
      </c>
      <c r="B86" s="54" t="s">
        <v>86</v>
      </c>
      <c r="C86" s="37">
        <v>0</v>
      </c>
      <c r="D86" s="37">
        <v>0</v>
      </c>
      <c r="E86" s="38" t="e">
        <f t="shared" si="3"/>
        <v>#DIV/0!</v>
      </c>
      <c r="F86" s="38">
        <f t="shared" si="4"/>
        <v>0</v>
      </c>
    </row>
    <row r="87" spans="1:6" ht="18.75" hidden="1" customHeight="1">
      <c r="A87" s="53">
        <v>1004</v>
      </c>
      <c r="B87" s="54" t="s">
        <v>87</v>
      </c>
      <c r="C87" s="37">
        <v>0</v>
      </c>
      <c r="D87" s="55">
        <v>0</v>
      </c>
      <c r="E87" s="38" t="e">
        <f t="shared" si="3"/>
        <v>#DIV/0!</v>
      </c>
      <c r="F87" s="38">
        <f t="shared" si="4"/>
        <v>0</v>
      </c>
    </row>
    <row r="88" spans="1:6" ht="17.25" hidden="1" customHeight="1">
      <c r="A88" s="35" t="s">
        <v>88</v>
      </c>
      <c r="B88" s="39" t="s">
        <v>89</v>
      </c>
      <c r="C88" s="37">
        <v>0</v>
      </c>
      <c r="D88" s="37">
        <v>0</v>
      </c>
      <c r="E88" s="38"/>
      <c r="F88" s="38">
        <f t="shared" si="4"/>
        <v>0</v>
      </c>
    </row>
    <row r="89" spans="1:6" ht="19.5" customHeight="1">
      <c r="A89" s="30" t="s">
        <v>90</v>
      </c>
      <c r="B89" s="31" t="s">
        <v>91</v>
      </c>
      <c r="C89" s="32">
        <f>C90+C91+C92+C93+C94</f>
        <v>2</v>
      </c>
      <c r="D89" s="32">
        <f>D90+D91+D92+D93+D94</f>
        <v>0</v>
      </c>
      <c r="E89" s="38">
        <f t="shared" si="3"/>
        <v>0</v>
      </c>
      <c r="F89" s="22">
        <f>F90+F91+F92+F93+F94</f>
        <v>-2</v>
      </c>
    </row>
    <row r="90" spans="1:6" ht="15.75" customHeight="1">
      <c r="A90" s="35" t="s">
        <v>92</v>
      </c>
      <c r="B90" s="39" t="s">
        <v>93</v>
      </c>
      <c r="C90" s="37">
        <v>2</v>
      </c>
      <c r="D90" s="37">
        <v>0</v>
      </c>
      <c r="E90" s="38">
        <f t="shared" si="3"/>
        <v>0</v>
      </c>
      <c r="F90" s="38">
        <f>SUM(D90-C90)</f>
        <v>-2</v>
      </c>
    </row>
    <row r="91" spans="1:6" ht="15" hidden="1" customHeight="1">
      <c r="A91" s="35" t="s">
        <v>94</v>
      </c>
      <c r="B91" s="39" t="s">
        <v>95</v>
      </c>
      <c r="C91" s="37"/>
      <c r="D91" s="37"/>
      <c r="E91" s="38" t="e">
        <f t="shared" si="3"/>
        <v>#DIV/0!</v>
      </c>
      <c r="F91" s="38">
        <f>SUM(D91-C91)</f>
        <v>0</v>
      </c>
    </row>
    <row r="92" spans="1:6" ht="15" hidden="1" customHeight="1">
      <c r="A92" s="35" t="s">
        <v>96</v>
      </c>
      <c r="B92" s="39" t="s">
        <v>97</v>
      </c>
      <c r="C92" s="37"/>
      <c r="D92" s="37"/>
      <c r="E92" s="38" t="e">
        <f t="shared" si="3"/>
        <v>#DIV/0!</v>
      </c>
      <c r="F92" s="38"/>
    </row>
    <row r="93" spans="1:6" ht="15" hidden="1" customHeight="1">
      <c r="A93" s="35" t="s">
        <v>98</v>
      </c>
      <c r="B93" s="39" t="s">
        <v>99</v>
      </c>
      <c r="C93" s="37"/>
      <c r="D93" s="37"/>
      <c r="E93" s="38" t="e">
        <f t="shared" si="3"/>
        <v>#DIV/0!</v>
      </c>
      <c r="F93" s="38"/>
    </row>
    <row r="94" spans="1:6" ht="15" hidden="1" customHeight="1">
      <c r="A94" s="35" t="s">
        <v>100</v>
      </c>
      <c r="B94" s="39" t="s">
        <v>101</v>
      </c>
      <c r="C94" s="37"/>
      <c r="D94" s="37"/>
      <c r="E94" s="38" t="e">
        <f t="shared" si="3"/>
        <v>#DIV/0!</v>
      </c>
      <c r="F94" s="38"/>
    </row>
    <row r="95" spans="1:6" s="6" customFormat="1" ht="18" hidden="1" customHeight="1">
      <c r="A95" s="52">
        <v>1400</v>
      </c>
      <c r="B95" s="56" t="s">
        <v>110</v>
      </c>
      <c r="C95" s="48">
        <f>SUM(C96+C97)</f>
        <v>0</v>
      </c>
      <c r="D95" s="48">
        <f>SUM(D96+D97)</f>
        <v>0</v>
      </c>
      <c r="E95" s="34" t="e">
        <f t="shared" si="3"/>
        <v>#DIV/0!</v>
      </c>
      <c r="F95" s="34">
        <f t="shared" si="4"/>
        <v>0</v>
      </c>
    </row>
    <row r="96" spans="1:6" ht="20.25" hidden="1" customHeight="1">
      <c r="A96" s="53">
        <v>1402</v>
      </c>
      <c r="B96" s="54" t="s">
        <v>112</v>
      </c>
      <c r="C96" s="170"/>
      <c r="D96" s="171"/>
      <c r="E96" s="38" t="e">
        <f t="shared" si="3"/>
        <v>#DIV/0!</v>
      </c>
      <c r="F96" s="38">
        <f t="shared" si="4"/>
        <v>0</v>
      </c>
    </row>
    <row r="97" spans="1:7" ht="15" hidden="1" customHeight="1">
      <c r="A97" s="53">
        <v>1403</v>
      </c>
      <c r="B97" s="54" t="s">
        <v>113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7" s="6" customFormat="1" ht="16.5" customHeight="1">
      <c r="A98" s="52"/>
      <c r="B98" s="57" t="s">
        <v>114</v>
      </c>
      <c r="C98" s="243">
        <f>C56+C72+C77+C84+C89+C95+C66+C81</f>
        <v>31911.257020000001</v>
      </c>
      <c r="D98" s="243">
        <f>SUM(D56+D66+D72+D77+D81+D89)</f>
        <v>18988.433000000001</v>
      </c>
      <c r="E98" s="34">
        <f t="shared" si="3"/>
        <v>59.503870336725463</v>
      </c>
      <c r="F98" s="34">
        <f t="shared" si="4"/>
        <v>-12922.82402</v>
      </c>
      <c r="G98" s="193"/>
    </row>
    <row r="99" spans="1:7" ht="20.25" customHeight="1">
      <c r="D99" s="175"/>
    </row>
    <row r="100" spans="1:7" s="65" customFormat="1" ht="13.5" customHeight="1">
      <c r="A100" s="63" t="s">
        <v>115</v>
      </c>
      <c r="B100" s="63"/>
      <c r="C100" s="117"/>
      <c r="D100" s="64"/>
    </row>
    <row r="101" spans="1:7" s="65" customFormat="1" ht="12.75">
      <c r="A101" s="66" t="s">
        <v>116</v>
      </c>
      <c r="B101" s="66"/>
      <c r="C101" s="132" t="s">
        <v>117</v>
      </c>
      <c r="D101" s="132"/>
    </row>
    <row r="102" spans="1:7" ht="5.25" customHeight="1"/>
    <row r="142" hidden="1"/>
  </sheetData>
  <customSheetViews>
    <customSheetView guid="{61528DAC-5C4C-48F4-ADE2-8A724B05A086}" scale="70" showPageBreaks="1" printArea="1" hiddenRows="1" state="hidden" view="pageBreakPreview" topLeftCell="A31">
      <selection activeCell="C90" sqref="C90"/>
      <pageMargins left="0.70866141732283472" right="0.70866141732283472" top="0.74803149606299213" bottom="0.74803149606299213" header="0.31496062992125984" footer="0.31496062992125984"/>
      <pageSetup paperSize="9" scale="58" orientation="portrait" r:id="rId1"/>
    </customSheetView>
    <customSheetView guid="{5C539BE6-C8E0-453F-AB5E-9E58094195EA}" scale="70" showPageBreaks="1" printArea="1" hiddenRows="1" view="pageBreakPreview" topLeftCell="A34">
      <selection activeCell="C77" sqref="C77"/>
      <pageMargins left="0.70866141732283472" right="0.70866141732283472" top="0.74803149606299213" bottom="0.74803149606299213" header="0.31496062992125984" footer="0.31496062992125984"/>
      <pageSetup paperSize="9" scale="58" orientation="portrait" r:id="rId2"/>
    </customSheetView>
    <customSheetView guid="{42584DC0-1D41-4C93-9B38-C388E7B8DAC4}" scale="70" showPageBreaks="1" printArea="1" hiddenRows="1" view="pageBreakPreview" topLeftCell="A54">
      <selection activeCell="C97" sqref="C97:D97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A54C432C-6C68-4B53-A75C-446EB3A61B2B}" scale="70" showPageBreaks="1" printArea="1" hiddenRows="1" view="pageBreakPreview" topLeftCell="A42">
      <selection activeCell="G97" sqref="G97"/>
      <pageMargins left="0.70866141732283472" right="0.70866141732283472" top="0.74803149606299213" bottom="0.74803149606299213" header="0.31496062992125984" footer="0.31496062992125984"/>
      <pageSetup paperSize="9" scale="65" orientation="portrait" r:id="rId4"/>
    </customSheetView>
    <customSheetView guid="{1A52382B-3765-4E8C-903F-6B8919B7242E}" scale="70" showPageBreaks="1" printArea="1" hiddenRows="1" view="pageBreakPreview" topLeftCell="A34">
      <selection activeCell="C69" sqref="C69"/>
      <pageMargins left="0.7" right="0.7" top="0.75" bottom="0.75" header="0.3" footer="0.3"/>
      <pageSetup paperSize="9" scale="50" orientation="portrait" r:id="rId5"/>
    </customSheetView>
    <customSheetView guid="{B31C8DB7-3E78-4144-A6B5-8DE36DE63F0E}" showPageBreaks="1" printArea="1" hiddenRows="1" topLeftCell="A32">
      <selection activeCell="D97" sqref="D97"/>
      <pageMargins left="0.7" right="0.7" top="0.75" bottom="0.75" header="0.3" footer="0.3"/>
      <pageSetup paperSize="9" scale="50" orientation="portrait" r:id="rId6"/>
    </customSheetView>
    <customSheetView guid="{5BFCA170-DEAE-4D2C-98A0-1E68B427AC01}" showPageBreaks="1" printArea="1" hiddenRows="1" topLeftCell="A41">
      <selection activeCell="D97" sqref="D97"/>
      <pageMargins left="0.7" right="0.7" top="0.75" bottom="0.75" header="0.3" footer="0.3"/>
      <pageSetup paperSize="9" scale="50" orientation="portrait" r:id="rId7"/>
    </customSheetView>
    <customSheetView guid="{B30CE22D-C12F-4E12-8BB9-3AAE0A6991CC}" scale="70" showPageBreaks="1" printArea="1" hiddenRows="1" view="pageBreakPreview">
      <selection activeCell="W45" sqref="W45"/>
      <pageMargins left="0.70866141732283472" right="0.70866141732283472" top="0.74803149606299213" bottom="0.74803149606299213" header="0.31496062992125984" footer="0.31496062992125984"/>
      <pageSetup paperSize="9" scale="60" orientation="portrait" r:id="rId8"/>
    </customSheetView>
    <customSheetView guid="{1718F1EE-9F48-4DBE-9531-3B70F9C4A5DD}" scale="70" showPageBreaks="1" printArea="1" hiddenRows="1" view="pageBreakPreview">
      <selection activeCell="D3" sqref="D3"/>
      <pageMargins left="0.7" right="0.7" top="0.75" bottom="0.75" header="0.3" footer="0.3"/>
      <pageSetup paperSize="9" scale="41" orientation="portrait" r:id="rId9"/>
    </customSheetView>
    <customSheetView guid="{3DCB9AAA-F09C-4EA6-B992-F93E466D374A}" printArea="1" hiddenRows="1" topLeftCell="A31">
      <selection activeCell="B100" sqref="B100"/>
      <pageMargins left="0.7" right="0.7" top="0.75" bottom="0.75" header="0.3" footer="0.3"/>
      <pageSetup paperSize="9" scale="50" orientation="portrait" r:id="rId10"/>
    </customSheetView>
    <customSheetView guid="{F85EE840-0C31-454A-8951-832C2E9E0600}" scale="70" showPageBreaks="1" printArea="1" hiddenRows="1" state="hidden" view="pageBreakPreview" topLeftCell="A37">
      <selection activeCell="C69" sqref="C69"/>
      <pageMargins left="0.70866141732283472" right="0.70866141732283472" top="0.74803149606299213" bottom="0.74803149606299213" header="0.31496062992125984" footer="0.31496062992125984"/>
      <pageSetup paperSize="9" scale="58" orientation="portrait" r:id="rId11"/>
    </customSheetView>
    <customSheetView guid="{F1E84C44-1ACD-474A-BDE0-C7088DB6C590}" scale="70" showPageBreaks="1" printArea="1" hiddenRows="1" state="hidden" view="pageBreakPreview" topLeftCell="A31">
      <selection activeCell="C90" sqref="C90"/>
      <pageMargins left="0.70866141732283472" right="0.70866141732283472" top="0.74803149606299213" bottom="0.74803149606299213" header="0.31496062992125984" footer="0.31496062992125984"/>
      <pageSetup paperSize="9" scale="58" orientation="portrait" r:id="rId12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8" orientation="portrait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25</vt:i4>
      </vt:variant>
      <vt:variant>
        <vt:lpstr>Именованные диапазоны</vt:lpstr>
      </vt:variant>
      <vt:variant>
        <vt:i4>10</vt:i4>
      </vt:variant>
    </vt:vector>
  </HeadingPairs>
  <TitlesOfParts>
    <vt:vector size="35" baseType="lpstr">
      <vt:lpstr>Консол</vt:lpstr>
      <vt:lpstr>Справка</vt:lpstr>
      <vt:lpstr>район</vt:lpstr>
      <vt:lpstr>Лист5</vt:lpstr>
      <vt:lpstr>Але</vt:lpstr>
      <vt:lpstr>Сун</vt:lpstr>
      <vt:lpstr>Иль</vt:lpstr>
      <vt:lpstr>Кад</vt:lpstr>
      <vt:lpstr>Мор</vt:lpstr>
      <vt:lpstr>Мос</vt:lpstr>
      <vt:lpstr>Ори</vt:lpstr>
      <vt:lpstr>Сят</vt:lpstr>
      <vt:lpstr>Тор</vt:lpstr>
      <vt:lpstr>Хор</vt:lpstr>
      <vt:lpstr>Чум</vt:lpstr>
      <vt:lpstr>Шать</vt:lpstr>
      <vt:lpstr>Юнг</vt:lpstr>
      <vt:lpstr>Юсь</vt:lpstr>
      <vt:lpstr>Яра</vt:lpstr>
      <vt:lpstr>Ярос</vt:lpstr>
      <vt:lpstr>Лист1</vt:lpstr>
      <vt:lpstr>Лист2</vt:lpstr>
      <vt:lpstr>Лист3</vt:lpstr>
      <vt:lpstr>Лист4</vt:lpstr>
      <vt:lpstr>Лист6</vt:lpstr>
      <vt:lpstr>Але!Область_печати</vt:lpstr>
      <vt:lpstr>Иль!Область_печати</vt:lpstr>
      <vt:lpstr>Консол!Область_печати</vt:lpstr>
      <vt:lpstr>Мор!Область_печати</vt:lpstr>
      <vt:lpstr>район!Область_печати</vt:lpstr>
      <vt:lpstr>Справка!Область_печати</vt:lpstr>
      <vt:lpstr>Сун!Область_печати</vt:lpstr>
      <vt:lpstr>Тор!Область_печати</vt:lpstr>
      <vt:lpstr>Юнг!Область_печати</vt:lpstr>
      <vt:lpstr>Яра!Область_печати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morgau_fin3</cp:lastModifiedBy>
  <cp:lastPrinted>2023-07-06T12:05:12Z</cp:lastPrinted>
  <dcterms:created xsi:type="dcterms:W3CDTF">1996-10-08T23:32:33Z</dcterms:created>
  <dcterms:modified xsi:type="dcterms:W3CDTF">2023-07-14T11:09:52Z</dcterms:modified>
</cp:coreProperties>
</file>