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920" yWindow="180" windowWidth="14790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оперативка!$A$1:$AC$309</definedName>
  </definedNames>
  <calcPr calcId="145621"/>
</workbook>
</file>

<file path=xl/calcChain.xml><?xml version="1.0" encoding="utf-8"?>
<calcChain xmlns="http://schemas.openxmlformats.org/spreadsheetml/2006/main">
  <c r="V204" i="1" l="1"/>
  <c r="Z160" i="1" l="1"/>
  <c r="X168" i="1" l="1"/>
  <c r="I243" i="1" l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2" i="1" l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X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Y268" i="1"/>
  <c r="Z268" i="1"/>
  <c r="AA268" i="1"/>
  <c r="AB268" i="1"/>
  <c r="AC268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2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60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2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7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3" i="1"/>
  <c r="I263" i="1"/>
  <c r="B267" i="1"/>
  <c r="B271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1" i="1" l="1"/>
  <c r="F284" i="1"/>
  <c r="F288" i="1"/>
  <c r="F289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7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8" i="1" l="1"/>
  <c r="AD280" i="1" s="1"/>
  <c r="J263" i="1" l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A267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1" i="1" s="1"/>
  <c r="E63" i="1"/>
  <c r="J92" i="1" l="1"/>
  <c r="E42" i="1"/>
  <c r="AC264" i="1" l="1"/>
  <c r="E258" i="1" l="1"/>
  <c r="G258" i="1" s="1"/>
  <c r="E261" i="1"/>
  <c r="E262" i="1"/>
  <c r="AE261" i="1" l="1"/>
  <c r="E264" i="1"/>
  <c r="G262" i="1"/>
  <c r="F258" i="1"/>
  <c r="AE258" i="1"/>
  <c r="F262" i="1"/>
  <c r="AE262" i="1"/>
  <c r="E263" i="1"/>
  <c r="F261" i="1"/>
  <c r="E265" i="1"/>
  <c r="F265" i="1" l="1"/>
  <c r="F264" i="1"/>
  <c r="G264" i="1"/>
  <c r="F263" i="1"/>
  <c r="G263" i="1"/>
  <c r="AE265" i="1"/>
  <c r="AE263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G202" i="1" s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G226" i="1" s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1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1" i="1"/>
  <c r="AE189" i="1" l="1"/>
  <c r="AD336" i="1"/>
  <c r="N36" i="1" l="1"/>
  <c r="X331" i="1" l="1"/>
  <c r="Z331" i="1" l="1"/>
  <c r="AA331" i="1"/>
  <c r="K331" i="1" l="1"/>
  <c r="N331" i="1"/>
  <c r="T331" i="1"/>
  <c r="U331" i="1"/>
  <c r="W331" i="1"/>
  <c r="Y331" i="1"/>
  <c r="AB331" i="1"/>
  <c r="Q331" i="1" l="1"/>
  <c r="V331" i="1"/>
  <c r="R331" i="1"/>
  <c r="AD63" i="1"/>
  <c r="E53" i="1" l="1"/>
  <c r="E52" i="1"/>
  <c r="P331" i="1" l="1"/>
  <c r="V11" i="1" l="1"/>
  <c r="L331" i="1" l="1"/>
  <c r="M331" i="1"/>
  <c r="S331" i="1"/>
  <c r="AC331" i="1"/>
  <c r="E331" i="1" l="1"/>
  <c r="E316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I317" i="1"/>
  <c r="E317" i="1" l="1"/>
  <c r="E30" i="1" l="1"/>
  <c r="AS30" i="1" l="1"/>
  <c r="E47" i="1"/>
  <c r="E48" i="1"/>
  <c r="E49" i="1"/>
  <c r="I44" i="1"/>
  <c r="AZ42" i="1" l="1"/>
  <c r="AZ45" i="1" s="1"/>
  <c r="AD42" i="1"/>
  <c r="Q321" i="1" l="1"/>
  <c r="X321" i="1"/>
  <c r="B321" i="1"/>
  <c r="I321" i="1"/>
  <c r="M321" i="1"/>
  <c r="R321" i="1"/>
  <c r="V321" i="1"/>
  <c r="N321" i="1"/>
  <c r="Y321" i="1"/>
  <c r="AC321" i="1"/>
  <c r="O321" i="1"/>
  <c r="Z321" i="1"/>
  <c r="L321" i="1"/>
  <c r="U321" i="1"/>
  <c r="E321" i="1"/>
  <c r="J321" i="1"/>
  <c r="S321" i="1"/>
  <c r="K321" i="1"/>
  <c r="T321" i="1"/>
  <c r="H321" i="1"/>
  <c r="P321" i="1"/>
  <c r="W321" i="1"/>
  <c r="AA321" i="1"/>
  <c r="AB321" i="1"/>
  <c r="E323" i="1"/>
  <c r="E324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9" i="1"/>
  <c r="F269" i="1" l="1"/>
  <c r="AE269" i="1"/>
  <c r="E271" i="1"/>
  <c r="AS26" i="1"/>
  <c r="F271" i="1" l="1"/>
  <c r="G271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1" i="1" l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AE271" i="1" s="1"/>
  <c r="Y271" i="1"/>
  <c r="AA271" i="1"/>
  <c r="AA278" i="1" s="1"/>
  <c r="AB271" i="1"/>
  <c r="AC271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T181" i="1" l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7" i="1" l="1"/>
  <c r="J278" i="1" s="1"/>
  <c r="K267" i="1"/>
  <c r="K278" i="1" s="1"/>
  <c r="L267" i="1"/>
  <c r="L278" i="1" s="1"/>
  <c r="M278" i="1"/>
  <c r="N267" i="1"/>
  <c r="N278" i="1" s="1"/>
  <c r="O267" i="1"/>
  <c r="O278" i="1" s="1"/>
  <c r="P267" i="1"/>
  <c r="P278" i="1" s="1"/>
  <c r="Q267" i="1"/>
  <c r="Q278" i="1" s="1"/>
  <c r="R267" i="1"/>
  <c r="R278" i="1" s="1"/>
  <c r="S267" i="1"/>
  <c r="S278" i="1" s="1"/>
  <c r="T267" i="1"/>
  <c r="T278" i="1" s="1"/>
  <c r="U267" i="1"/>
  <c r="U278" i="1" s="1"/>
  <c r="V267" i="1"/>
  <c r="V278" i="1" s="1"/>
  <c r="W267" i="1"/>
  <c r="W278" i="1" s="1"/>
  <c r="X267" i="1"/>
  <c r="Y267" i="1"/>
  <c r="Y278" i="1" s="1"/>
  <c r="Z267" i="1"/>
  <c r="AA280" i="1"/>
  <c r="AB267" i="1"/>
  <c r="AC267" i="1"/>
  <c r="I267" i="1"/>
  <c r="AC278" i="1" l="1"/>
  <c r="AC280" i="1" s="1"/>
  <c r="Z278" i="1"/>
  <c r="Z280" i="1" s="1"/>
  <c r="AB278" i="1"/>
  <c r="AB280" i="1" s="1"/>
  <c r="X278" i="1"/>
  <c r="X280" i="1" s="1"/>
  <c r="L280" i="1"/>
  <c r="S280" i="1"/>
  <c r="J280" i="1"/>
  <c r="E309" i="1" l="1"/>
  <c r="E303" i="1"/>
  <c r="E301" i="1"/>
  <c r="E299" i="1"/>
  <c r="E298" i="1"/>
  <c r="E297" i="1"/>
  <c r="E296" i="1"/>
  <c r="E295" i="1"/>
  <c r="E287" i="1"/>
  <c r="F287" i="1" s="1"/>
  <c r="E286" i="1"/>
  <c r="F286" i="1" s="1"/>
  <c r="E285" i="1"/>
  <c r="F285" i="1" s="1"/>
  <c r="E283" i="1"/>
  <c r="F283" i="1" s="1"/>
  <c r="E282" i="1"/>
  <c r="F282" i="1" s="1"/>
  <c r="E279" i="1"/>
  <c r="Y280" i="1"/>
  <c r="W280" i="1"/>
  <c r="V280" i="1"/>
  <c r="U280" i="1"/>
  <c r="T280" i="1"/>
  <c r="R280" i="1"/>
  <c r="Q280" i="1"/>
  <c r="P280" i="1"/>
  <c r="O280" i="1"/>
  <c r="N280" i="1"/>
  <c r="M280" i="1"/>
  <c r="K280" i="1"/>
  <c r="E277" i="1"/>
  <c r="E275" i="1"/>
  <c r="E273" i="1"/>
  <c r="G273" i="1" s="1"/>
  <c r="E270" i="1"/>
  <c r="G270" i="1" s="1"/>
  <c r="I268" i="1"/>
  <c r="E266" i="1"/>
  <c r="G266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7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7" i="1" l="1"/>
  <c r="G277" i="1"/>
  <c r="AE275" i="1"/>
  <c r="F275" i="1"/>
  <c r="AE273" i="1"/>
  <c r="F273" i="1"/>
  <c r="AE270" i="1"/>
  <c r="F270" i="1"/>
  <c r="E272" i="1"/>
  <c r="E268" i="1"/>
  <c r="F266" i="1"/>
  <c r="F279" i="1"/>
  <c r="AE279" i="1"/>
  <c r="AE180" i="1"/>
  <c r="F180" i="1"/>
  <c r="AE277" i="1"/>
  <c r="AE266" i="1"/>
  <c r="AE136" i="1"/>
  <c r="E276" i="1"/>
  <c r="G276" i="1" s="1"/>
  <c r="E274" i="1"/>
  <c r="E255" i="1"/>
  <c r="G255" i="1" s="1"/>
  <c r="F77" i="1"/>
  <c r="F82" i="1"/>
  <c r="F79" i="1"/>
  <c r="F80" i="1"/>
  <c r="AS19" i="1"/>
  <c r="AT19" i="1" s="1"/>
  <c r="AS27" i="1"/>
  <c r="Q327" i="1"/>
  <c r="M327" i="1"/>
  <c r="R327" i="1"/>
  <c r="V327" i="1"/>
  <c r="Z327" i="1"/>
  <c r="K327" i="1"/>
  <c r="T327" i="1"/>
  <c r="AB327" i="1"/>
  <c r="L327" i="1"/>
  <c r="U327" i="1"/>
  <c r="AC327" i="1"/>
  <c r="N327" i="1"/>
  <c r="S327" i="1"/>
  <c r="W327" i="1"/>
  <c r="AA327" i="1"/>
  <c r="O327" i="1"/>
  <c r="X327" i="1"/>
  <c r="P327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6" i="1" s="1"/>
  <c r="E56" i="1"/>
  <c r="F42" i="1"/>
  <c r="F321" i="1" s="1"/>
  <c r="E267" i="1"/>
  <c r="F268" i="1" l="1"/>
  <c r="G268" i="1"/>
  <c r="F274" i="1"/>
  <c r="G274" i="1"/>
  <c r="F272" i="1"/>
  <c r="G272" i="1"/>
  <c r="F267" i="1"/>
  <c r="G267" i="1"/>
  <c r="AE276" i="1"/>
  <c r="F276" i="1"/>
  <c r="AE274" i="1"/>
  <c r="AE267" i="1"/>
  <c r="AE268" i="1"/>
  <c r="AE272" i="1"/>
  <c r="F255" i="1"/>
  <c r="AE255" i="1"/>
  <c r="AE264" i="1"/>
  <c r="AT27" i="1"/>
  <c r="AS17" i="1"/>
  <c r="AT17" i="1" s="1"/>
  <c r="AT35" i="1"/>
  <c r="X326" i="1"/>
  <c r="W326" i="1"/>
  <c r="T326" i="1"/>
  <c r="Z326" i="1"/>
  <c r="AD326" i="1"/>
  <c r="V326" i="1"/>
  <c r="I326" i="1"/>
  <c r="O326" i="1"/>
  <c r="S326" i="1"/>
  <c r="K326" i="1"/>
  <c r="AA326" i="1"/>
  <c r="N326" i="1"/>
  <c r="M326" i="1"/>
  <c r="AB326" i="1"/>
  <c r="Y326" i="1"/>
  <c r="R326" i="1"/>
  <c r="P326" i="1"/>
  <c r="J326" i="1"/>
  <c r="AC326" i="1"/>
  <c r="U326" i="1"/>
  <c r="L326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8" i="1"/>
  <c r="I280" i="1" s="1"/>
  <c r="B278" i="1"/>
  <c r="B280" i="1" s="1"/>
  <c r="E278" i="1"/>
  <c r="E280" i="1" l="1"/>
  <c r="AE278" i="1"/>
  <c r="F278" i="1"/>
  <c r="AE280" i="1" l="1"/>
  <c r="F280" i="1"/>
</calcChain>
</file>

<file path=xl/sharedStrings.xml><?xml version="1.0" encoding="utf-8"?>
<sst xmlns="http://schemas.openxmlformats.org/spreadsheetml/2006/main" count="318" uniqueCount="249">
  <si>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</si>
  <si>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</si>
  <si>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</si>
  <si>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</si>
  <si>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</si>
  <si>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</si>
  <si>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</si>
  <si>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</si>
  <si>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</si>
  <si>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</si>
  <si>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</si>
  <si>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</si>
  <si>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</si>
  <si>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</si>
  <si>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</si>
  <si>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</si>
  <si>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</si>
  <si>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</si>
  <si>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</si>
  <si>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</si>
  <si>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</si>
  <si>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</si>
  <si>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</si>
  <si>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</si>
  <si>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</si>
  <si>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</si>
  <si>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</si>
  <si>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</si>
  <si>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</si>
  <si>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</si>
  <si>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</si>
  <si>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</si>
  <si>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</si>
  <si>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</si>
  <si>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</si>
  <si>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</si>
  <si>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</si>
  <si>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</si>
  <si>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</si>
  <si>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</si>
  <si>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</si>
  <si>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</si>
  <si>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</si>
  <si>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</si>
  <si>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</si>
  <si>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</si>
  <si>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</si>
  <si>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</si>
  <si>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</si>
  <si>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</si>
  <si>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</si>
  <si>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</si>
  <si>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</si>
  <si>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</si>
  <si>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</si>
  <si>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</si>
  <si>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</si>
  <si>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</si>
  <si>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</si>
  <si>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</si>
  <si>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</si>
  <si>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</si>
  <si>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</si>
  <si>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</si>
  <si>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</si>
  <si>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</si>
  <si>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</si>
  <si>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</si>
  <si>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</si>
  <si>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</si>
  <si>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</si>
  <si>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</si>
  <si>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</si>
  <si>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</si>
  <si>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</si>
  <si>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</si>
  <si>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</si>
  <si>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</si>
  <si>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</si>
  <si>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</si>
  <si>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</si>
  <si>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</si>
  <si>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</si>
  <si>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</si>
  <si>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</si>
  <si>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</si>
  <si>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</si>
  <si>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</si>
  <si>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</si>
  <si>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</si>
  <si>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</si>
  <si>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</si>
  <si>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</si>
  <si>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</si>
  <si>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</si>
  <si>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</si>
  <si>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</si>
  <si>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</si>
  <si>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</si>
  <si>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</si>
  <si>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</si>
  <si>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</si>
  <si>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</si>
  <si>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</si>
  <si>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</si>
  <si>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</si>
  <si>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</si>
  <si>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</si>
  <si>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</si>
  <si>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</si>
  <si>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</si>
  <si>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</si>
  <si>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</si>
  <si>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</si>
  <si>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</si>
  <si>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</si>
  <si>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</si>
  <si>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</si>
  <si>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</si>
  <si>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</si>
  <si>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</si>
  <si>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</si>
  <si>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</si>
  <si>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</si>
  <si>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</si>
  <si>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</si>
  <si>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</si>
  <si>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</si>
  <si>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</si>
  <si>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</si>
  <si>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</si>
  <si>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</si>
  <si>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</si>
  <si>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</si>
  <si>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</si>
  <si>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</si>
  <si>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</si>
  <si>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</si>
  <si>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</si>
  <si>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</si>
  <si>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</si>
  <si>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</si>
  <si>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</si>
  <si>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</si>
  <si>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</si>
  <si>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</si>
  <si>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</si>
  <si>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</si>
  <si>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</si>
  <si>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</si>
  <si>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</si>
  <si>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</si>
  <si>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</si>
  <si>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</si>
  <si>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</si>
  <si>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</si>
  <si>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</si>
  <si>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</si>
  <si>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</si>
  <si>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</si>
  <si>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</si>
  <si>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</si>
  <si>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</si>
  <si>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</si>
  <si>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</si>
  <si>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</si>
  <si>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</si>
  <si>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</si>
  <si>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</si>
  <si>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</si>
  <si>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</si>
  <si>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</si>
  <si>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</si>
  <si>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</si>
  <si>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</si>
  <si>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</si>
  <si>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</si>
  <si>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</si>
  <si>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</si>
  <si>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</si>
  <si>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</si>
  <si>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</si>
  <si>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</si>
  <si>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</si>
  <si>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</si>
  <si>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</si>
  <si>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</si>
  <si>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</si>
  <si>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</si>
  <si>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</si>
  <si>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</si>
  <si>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</si>
  <si>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</si>
  <si>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</si>
  <si>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</si>
  <si>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</si>
  <si>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</si>
  <si>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</si>
  <si>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</si>
  <si>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</si>
  <si>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</si>
  <si>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</si>
  <si>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</si>
  <si>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</si>
  <si>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</si>
  <si>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</si>
  <si>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</si>
  <si>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</si>
  <si>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</si>
  <si>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</si>
  <si>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</si>
  <si>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</si>
  <si>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</si>
  <si>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</si>
  <si>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</si>
  <si>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</si>
  <si>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</si>
  <si>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</si>
  <si>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</si>
  <si>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</si>
  <si>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</si>
  <si>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</si>
  <si>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</si>
  <si>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</si>
  <si>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</si>
  <si>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</si>
  <si>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</si>
  <si>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</si>
  <si>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</si>
  <si>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</si>
  <si>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</si>
  <si>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</si>
  <si>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</si>
  <si>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</si>
  <si>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</si>
  <si>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</si>
  <si>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</si>
  <si>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</si>
  <si>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</si>
  <si>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</si>
  <si>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</si>
  <si>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</si>
  <si>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</si>
  <si>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</si>
  <si>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</si>
  <si>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гибель однолетних трав</t>
  </si>
  <si>
    <t xml:space="preserve">% уборки </t>
  </si>
  <si>
    <t>Информация о сельскохозяйственных работах по состоянию на 18 октября 2024 г. (сельскохозяйственные организации и крупные К(Ф)Х)</t>
  </si>
  <si>
    <t>На соответ. период 2023 г.                     На 18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</si>
</sst>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</font>
    <font>
      <i/>
      <sz val="17"/>
      <color theme="1"/>
      <name val="Times New Roman"/>
      <family val="1"/>
    </font>
    <font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74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18" fillId="0" borderId="3" xfId="2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0" fontId="20" fillId="0" borderId="3" xfId="0" applyFont="1" applyFill="1" applyBorder="1"/>
    <xf numFmtId="0" fontId="21" fillId="0" borderId="3" xfId="0" applyFont="1" applyFill="1" applyBorder="1"/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/>
    <xf numFmtId="0" fontId="21" fillId="0" borderId="0" xfId="0" applyFont="1" applyFill="1" applyBorder="1"/>
    <xf numFmtId="0" fontId="20" fillId="0" borderId="0" xfId="0" applyFont="1" applyFill="1" applyBorder="1"/>
    <xf numFmtId="0" fontId="25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3" fontId="20" fillId="0" borderId="0" xfId="0" applyNumberFormat="1" applyFont="1" applyFill="1" applyBorder="1"/>
    <xf numFmtId="9" fontId="20" fillId="0" borderId="0" xfId="2" applyFont="1" applyFill="1" applyBorder="1"/>
    <xf numFmtId="164" fontId="20" fillId="0" borderId="0" xfId="2" applyNumberFormat="1" applyFont="1" applyFill="1" applyBorder="1"/>
    <xf numFmtId="3" fontId="21" fillId="0" borderId="0" xfId="0" applyNumberFormat="1" applyFont="1" applyFill="1" applyBorder="1"/>
    <xf numFmtId="0" fontId="6" fillId="0" borderId="3" xfId="2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1" fontId="26" fillId="0" borderId="2" xfId="2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right" vertical="center"/>
    </xf>
    <xf numFmtId="0" fontId="31" fillId="0" borderId="19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horizontal="right" vertical="center"/>
    </xf>
    <xf numFmtId="0" fontId="3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3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66" fontId="34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wrapText="1"/>
    </xf>
    <xf numFmtId="0" fontId="27" fillId="0" borderId="9" xfId="0" applyFont="1" applyFill="1" applyBorder="1" applyAlignment="1">
      <alignment horizontal="center" textRotation="90" wrapText="1"/>
    </xf>
    <xf numFmtId="0" fontId="27" fillId="0" borderId="10" xfId="0" applyFont="1" applyFill="1" applyBorder="1" applyAlignment="1">
      <alignment horizontal="center" textRotation="90" wrapText="1"/>
    </xf>
    <xf numFmtId="0" fontId="26" fillId="0" borderId="9" xfId="0" applyFont="1" applyFill="1" applyBorder="1" applyAlignment="1">
      <alignment horizontal="center" vertical="center" textRotation="90" wrapText="1"/>
    </xf>
    <xf numFmtId="0" fontId="26" fillId="0" borderId="11" xfId="0" applyFont="1" applyFill="1" applyBorder="1" applyAlignment="1">
      <alignment horizontal="center" vertical="center" textRotation="90" wrapText="1"/>
    </xf>
    <xf numFmtId="0" fontId="26" fillId="0" borderId="10" xfId="0" applyFont="1" applyFill="1" applyBorder="1" applyAlignment="1">
      <alignment horizontal="center" vertical="center" textRotation="90" wrapText="1"/>
    </xf>
    <xf numFmtId="0" fontId="24" fillId="0" borderId="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70"/>
  <sheetViews>
    <sheetView tabSelected="1" view="pageBreakPreview" topLeftCell="A2" zoomScale="60" zoomScaleNormal="6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280" sqref="A280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53" t="s">
        <v>247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54" t="s">
        <v>3</v>
      </c>
      <c r="B4" s="271" t="s">
        <v>248</v>
      </c>
      <c r="C4" s="117"/>
      <c r="D4" s="257" t="s">
        <v>216</v>
      </c>
      <c r="E4" s="257" t="s">
        <v>194</v>
      </c>
      <c r="F4" s="257" t="s">
        <v>195</v>
      </c>
      <c r="G4" s="257" t="s">
        <v>246</v>
      </c>
      <c r="H4" s="265" t="s">
        <v>197</v>
      </c>
      <c r="I4" s="260" t="s">
        <v>4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2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55"/>
      <c r="B5" s="272"/>
      <c r="C5" s="118"/>
      <c r="D5" s="258"/>
      <c r="E5" s="258"/>
      <c r="F5" s="258"/>
      <c r="G5" s="258"/>
      <c r="H5" s="266"/>
      <c r="I5" s="263" t="s">
        <v>5</v>
      </c>
      <c r="J5" s="263" t="s">
        <v>6</v>
      </c>
      <c r="K5" s="263" t="s">
        <v>7</v>
      </c>
      <c r="L5" s="263" t="s">
        <v>8</v>
      </c>
      <c r="M5" s="263" t="s">
        <v>9</v>
      </c>
      <c r="N5" s="263" t="s">
        <v>10</v>
      </c>
      <c r="O5" s="263" t="s">
        <v>11</v>
      </c>
      <c r="P5" s="263" t="s">
        <v>12</v>
      </c>
      <c r="Q5" s="263" t="s">
        <v>13</v>
      </c>
      <c r="R5" s="263" t="s">
        <v>14</v>
      </c>
      <c r="S5" s="263" t="s">
        <v>15</v>
      </c>
      <c r="T5" s="263" t="s">
        <v>16</v>
      </c>
      <c r="U5" s="263" t="s">
        <v>17</v>
      </c>
      <c r="V5" s="263" t="s">
        <v>18</v>
      </c>
      <c r="W5" s="263" t="s">
        <v>19</v>
      </c>
      <c r="X5" s="263" t="s">
        <v>20</v>
      </c>
      <c r="Y5" s="263" t="s">
        <v>21</v>
      </c>
      <c r="Z5" s="263" t="s">
        <v>22</v>
      </c>
      <c r="AA5" s="263" t="s">
        <v>23</v>
      </c>
      <c r="AB5" s="263" t="s">
        <v>24</v>
      </c>
      <c r="AC5" s="263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56"/>
      <c r="B6" s="273"/>
      <c r="C6" s="119" t="s">
        <v>223</v>
      </c>
      <c r="D6" s="259"/>
      <c r="E6" s="259"/>
      <c r="F6" s="259"/>
      <c r="G6" s="259"/>
      <c r="H6" s="267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20" t="s">
        <v>26</v>
      </c>
      <c r="B7" s="121">
        <v>48111</v>
      </c>
      <c r="C7" s="121"/>
      <c r="D7" s="121"/>
      <c r="E7" s="121">
        <f>SUM(I7:AC7)</f>
        <v>48111</v>
      </c>
      <c r="F7" s="122">
        <f>E7/B7</f>
        <v>1</v>
      </c>
      <c r="G7" s="122"/>
      <c r="H7" s="123">
        <v>21</v>
      </c>
      <c r="I7" s="124">
        <v>2068</v>
      </c>
      <c r="J7" s="124">
        <v>1426</v>
      </c>
      <c r="K7" s="124">
        <v>3311</v>
      </c>
      <c r="L7" s="124">
        <v>3013</v>
      </c>
      <c r="M7" s="124">
        <v>1381</v>
      </c>
      <c r="N7" s="124">
        <v>3235</v>
      </c>
      <c r="O7" s="124">
        <v>2215</v>
      </c>
      <c r="P7" s="124">
        <v>2793</v>
      </c>
      <c r="Q7" s="124">
        <v>2281</v>
      </c>
      <c r="R7" s="124">
        <v>692</v>
      </c>
      <c r="S7" s="124">
        <v>1579</v>
      </c>
      <c r="T7" s="124">
        <v>1997</v>
      </c>
      <c r="U7" s="124">
        <v>2796</v>
      </c>
      <c r="V7" s="124">
        <v>3011</v>
      </c>
      <c r="W7" s="124">
        <v>3199</v>
      </c>
      <c r="X7" s="124">
        <v>2334</v>
      </c>
      <c r="Y7" s="124">
        <v>2066</v>
      </c>
      <c r="Z7" s="124">
        <v>685</v>
      </c>
      <c r="AA7" s="124">
        <v>1885</v>
      </c>
      <c r="AB7" s="124">
        <v>3999</v>
      </c>
      <c r="AC7" s="124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25" t="s">
        <v>27</v>
      </c>
      <c r="B8" s="121">
        <v>54735</v>
      </c>
      <c r="C8" s="121"/>
      <c r="D8" s="121"/>
      <c r="E8" s="121">
        <f>SUM(I8:AC8)</f>
        <v>55236.36</v>
      </c>
      <c r="F8" s="122">
        <f>E8/B8</f>
        <v>1.0091597697999453</v>
      </c>
      <c r="G8" s="122"/>
      <c r="H8" s="123">
        <v>21</v>
      </c>
      <c r="I8" s="124">
        <v>2068</v>
      </c>
      <c r="J8" s="124">
        <v>1883</v>
      </c>
      <c r="K8" s="124">
        <v>3390</v>
      </c>
      <c r="L8" s="124">
        <v>3326</v>
      </c>
      <c r="M8" s="124">
        <v>1893</v>
      </c>
      <c r="N8" s="124">
        <v>3249</v>
      </c>
      <c r="O8" s="124">
        <v>2129</v>
      </c>
      <c r="P8" s="124">
        <v>3684</v>
      </c>
      <c r="Q8" s="124">
        <v>2906</v>
      </c>
      <c r="R8" s="124">
        <v>1002</v>
      </c>
      <c r="S8" s="124">
        <v>1731</v>
      </c>
      <c r="T8" s="124">
        <v>2041</v>
      </c>
      <c r="U8" s="124">
        <v>3534</v>
      </c>
      <c r="V8" s="124">
        <v>3133</v>
      </c>
      <c r="W8" s="124">
        <v>4306</v>
      </c>
      <c r="X8" s="124">
        <v>2384</v>
      </c>
      <c r="Y8" s="124">
        <v>2205</v>
      </c>
      <c r="Z8" s="124">
        <v>696</v>
      </c>
      <c r="AA8" s="124">
        <v>2134</v>
      </c>
      <c r="AB8" s="124">
        <v>4830.3600000000006</v>
      </c>
      <c r="AC8" s="124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26" t="s">
        <v>28</v>
      </c>
      <c r="B9" s="127">
        <f>B8/B7</f>
        <v>1.137681611273929</v>
      </c>
      <c r="C9" s="127"/>
      <c r="D9" s="127"/>
      <c r="E9" s="127">
        <f t="shared" ref="E9:AC9" si="1">E8/E7</f>
        <v>1.1481025129388289</v>
      </c>
      <c r="F9" s="127">
        <f t="shared" si="1"/>
        <v>1.0091597697999453</v>
      </c>
      <c r="G9" s="127"/>
      <c r="H9" s="123"/>
      <c r="I9" s="128">
        <f t="shared" si="1"/>
        <v>1</v>
      </c>
      <c r="J9" s="128">
        <f t="shared" si="1"/>
        <v>1.320476858345021</v>
      </c>
      <c r="K9" s="128">
        <f t="shared" si="1"/>
        <v>1.0238598610691634</v>
      </c>
      <c r="L9" s="128">
        <f t="shared" si="1"/>
        <v>1.1038831729173582</v>
      </c>
      <c r="M9" s="128">
        <f t="shared" si="1"/>
        <v>1.3707458363504708</v>
      </c>
      <c r="N9" s="128">
        <f t="shared" si="1"/>
        <v>1.0043276661514684</v>
      </c>
      <c r="O9" s="128">
        <f t="shared" si="1"/>
        <v>0.96117381489841991</v>
      </c>
      <c r="P9" s="128">
        <f t="shared" si="1"/>
        <v>1.3190118152524168</v>
      </c>
      <c r="Q9" s="128">
        <f t="shared" si="1"/>
        <v>1.2740026304252521</v>
      </c>
      <c r="R9" s="128">
        <f t="shared" si="1"/>
        <v>1.4479768786127167</v>
      </c>
      <c r="S9" s="128">
        <f t="shared" si="1"/>
        <v>1.0962634578847372</v>
      </c>
      <c r="T9" s="128">
        <f t="shared" si="1"/>
        <v>1.0220330495743615</v>
      </c>
      <c r="U9" s="128">
        <f t="shared" si="1"/>
        <v>1.2639484978540771</v>
      </c>
      <c r="V9" s="128">
        <f t="shared" si="1"/>
        <v>1.0405181002989041</v>
      </c>
      <c r="W9" s="128">
        <f t="shared" si="1"/>
        <v>1.3460456392622695</v>
      </c>
      <c r="X9" s="128">
        <f t="shared" si="1"/>
        <v>1.0214224507283634</v>
      </c>
      <c r="Y9" s="128">
        <f t="shared" si="1"/>
        <v>1.0672797676669894</v>
      </c>
      <c r="Z9" s="128">
        <f t="shared" si="1"/>
        <v>1.0160583941605839</v>
      </c>
      <c r="AA9" s="128">
        <f t="shared" si="1"/>
        <v>1.1320954907161804</v>
      </c>
      <c r="AB9" s="128">
        <f t="shared" si="1"/>
        <v>1.2078919729932485</v>
      </c>
      <c r="AC9" s="128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25" t="s">
        <v>29</v>
      </c>
      <c r="B10" s="121">
        <v>53686</v>
      </c>
      <c r="C10" s="121"/>
      <c r="D10" s="121"/>
      <c r="E10" s="121">
        <f>SUM(I10:AC10)</f>
        <v>52262.7</v>
      </c>
      <c r="F10" s="122">
        <f>E10/B10</f>
        <v>0.97348843273851648</v>
      </c>
      <c r="G10" s="122"/>
      <c r="H10" s="123">
        <v>21</v>
      </c>
      <c r="I10" s="124">
        <v>1430</v>
      </c>
      <c r="J10" s="124">
        <v>1883</v>
      </c>
      <c r="K10" s="124">
        <v>3390</v>
      </c>
      <c r="L10" s="124">
        <v>3032</v>
      </c>
      <c r="M10" s="124">
        <v>1804.3000000000002</v>
      </c>
      <c r="N10" s="124">
        <v>3249</v>
      </c>
      <c r="O10" s="124">
        <v>1861</v>
      </c>
      <c r="P10" s="124">
        <v>3572.4</v>
      </c>
      <c r="Q10" s="124">
        <v>2762</v>
      </c>
      <c r="R10" s="124">
        <v>1002</v>
      </c>
      <c r="S10" s="124">
        <v>1531</v>
      </c>
      <c r="T10" s="124">
        <v>2041</v>
      </c>
      <c r="U10" s="124">
        <v>3514</v>
      </c>
      <c r="V10" s="124">
        <v>3133</v>
      </c>
      <c r="W10" s="124">
        <v>4298</v>
      </c>
      <c r="X10" s="124">
        <v>1736</v>
      </c>
      <c r="Y10" s="124">
        <v>2165</v>
      </c>
      <c r="Z10" s="124">
        <v>696</v>
      </c>
      <c r="AA10" s="124">
        <v>1982</v>
      </c>
      <c r="AB10" s="124">
        <v>4830</v>
      </c>
      <c r="AC10" s="124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25" t="s">
        <v>30</v>
      </c>
      <c r="B11" s="128">
        <f t="shared" ref="B11:E11" si="3">B10/B8</f>
        <v>0.98083493194482507</v>
      </c>
      <c r="C11" s="128"/>
      <c r="D11" s="128"/>
      <c r="E11" s="128">
        <f t="shared" si="3"/>
        <v>0.94616480883244292</v>
      </c>
      <c r="F11" s="122">
        <f>E11/B11</f>
        <v>0.96465243846521931</v>
      </c>
      <c r="G11" s="122"/>
      <c r="H11" s="123"/>
      <c r="I11" s="128">
        <f>I10/I8</f>
        <v>0.69148936170212771</v>
      </c>
      <c r="J11" s="128">
        <f>J10/J8</f>
        <v>1</v>
      </c>
      <c r="K11" s="128">
        <f t="shared" ref="K11:AC11" si="4">K10/K8</f>
        <v>1</v>
      </c>
      <c r="L11" s="128">
        <f t="shared" si="4"/>
        <v>0.91160553217077567</v>
      </c>
      <c r="M11" s="128">
        <f t="shared" si="4"/>
        <v>0.95314315900686752</v>
      </c>
      <c r="N11" s="128">
        <f t="shared" si="4"/>
        <v>1</v>
      </c>
      <c r="O11" s="128">
        <v>0.97</v>
      </c>
      <c r="P11" s="128">
        <f t="shared" si="4"/>
        <v>0.96970684039087951</v>
      </c>
      <c r="Q11" s="128">
        <f t="shared" si="4"/>
        <v>0.95044735030970406</v>
      </c>
      <c r="R11" s="128">
        <f t="shared" si="4"/>
        <v>1</v>
      </c>
      <c r="S11" s="128">
        <v>0.94</v>
      </c>
      <c r="T11" s="128">
        <f t="shared" si="4"/>
        <v>1</v>
      </c>
      <c r="U11" s="128">
        <f t="shared" si="4"/>
        <v>0.99434069043576678</v>
      </c>
      <c r="V11" s="128">
        <f>V10/V8</f>
        <v>1</v>
      </c>
      <c r="W11" s="128">
        <f t="shared" si="4"/>
        <v>0.99814212726428242</v>
      </c>
      <c r="X11" s="128">
        <f t="shared" si="4"/>
        <v>0.72818791946308725</v>
      </c>
      <c r="Y11" s="128">
        <f t="shared" si="4"/>
        <v>0.98185941043083902</v>
      </c>
      <c r="Z11" s="128">
        <v>0.97</v>
      </c>
      <c r="AA11" s="128">
        <f t="shared" si="4"/>
        <v>0.92877225866916591</v>
      </c>
      <c r="AB11" s="128">
        <f t="shared" si="4"/>
        <v>0.99992547139343635</v>
      </c>
      <c r="AC11" s="128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26" t="s">
        <v>31</v>
      </c>
      <c r="B12" s="121">
        <v>27592</v>
      </c>
      <c r="C12" s="121"/>
      <c r="D12" s="121"/>
      <c r="E12" s="121">
        <f>SUM(I12:AC12)</f>
        <v>28828</v>
      </c>
      <c r="F12" s="122">
        <f>E12/B12</f>
        <v>1.0447955929254857</v>
      </c>
      <c r="G12" s="122"/>
      <c r="H12" s="123">
        <v>20</v>
      </c>
      <c r="I12" s="129">
        <v>1410</v>
      </c>
      <c r="J12" s="129">
        <v>1325</v>
      </c>
      <c r="K12" s="129">
        <v>2710</v>
      </c>
      <c r="L12" s="129">
        <v>1700</v>
      </c>
      <c r="M12" s="129">
        <v>590</v>
      </c>
      <c r="N12" s="129">
        <v>1998</v>
      </c>
      <c r="O12" s="129">
        <v>583</v>
      </c>
      <c r="P12" s="129">
        <v>2200</v>
      </c>
      <c r="Q12" s="129">
        <v>732</v>
      </c>
      <c r="R12" s="129">
        <v>428</v>
      </c>
      <c r="S12" s="129">
        <v>368</v>
      </c>
      <c r="T12" s="129">
        <v>790</v>
      </c>
      <c r="U12" s="129">
        <v>3534</v>
      </c>
      <c r="V12" s="129">
        <v>579</v>
      </c>
      <c r="W12" s="129">
        <v>2366</v>
      </c>
      <c r="X12" s="129">
        <v>676</v>
      </c>
      <c r="Y12" s="129">
        <v>639</v>
      </c>
      <c r="Z12" s="129"/>
      <c r="AA12" s="129">
        <v>1500</v>
      </c>
      <c r="AB12" s="129">
        <v>3800</v>
      </c>
      <c r="AC12" s="129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26" t="s">
        <v>32</v>
      </c>
      <c r="B13" s="122">
        <f>B12/B8</f>
        <v>0.50410158034164609</v>
      </c>
      <c r="C13" s="122"/>
      <c r="D13" s="122"/>
      <c r="E13" s="122">
        <f>E12/E8</f>
        <v>0.52190260183690595</v>
      </c>
      <c r="F13" s="122">
        <f t="shared" ref="F13:AC13" si="5">F12/F8</f>
        <v>1.0353123699457469</v>
      </c>
      <c r="G13" s="122"/>
      <c r="H13" s="123"/>
      <c r="I13" s="122">
        <f t="shared" si="5"/>
        <v>0.68181818181818177</v>
      </c>
      <c r="J13" s="122">
        <f t="shared" si="5"/>
        <v>0.70366436537440258</v>
      </c>
      <c r="K13" s="122">
        <f t="shared" si="5"/>
        <v>0.79941002949852502</v>
      </c>
      <c r="L13" s="122">
        <f t="shared" si="5"/>
        <v>0.51112447384245341</v>
      </c>
      <c r="M13" s="122">
        <f t="shared" si="5"/>
        <v>0.31167459059693609</v>
      </c>
      <c r="N13" s="122">
        <f t="shared" si="5"/>
        <v>0.61495844875346262</v>
      </c>
      <c r="O13" s="122">
        <f t="shared" si="5"/>
        <v>0.27383748238609679</v>
      </c>
      <c r="P13" s="122">
        <f t="shared" si="5"/>
        <v>0.59717698154180243</v>
      </c>
      <c r="Q13" s="122">
        <f t="shared" si="5"/>
        <v>0.25189263592567102</v>
      </c>
      <c r="R13" s="122">
        <f t="shared" si="5"/>
        <v>0.42714570858283435</v>
      </c>
      <c r="S13" s="122">
        <f t="shared" si="5"/>
        <v>0.21259387637203928</v>
      </c>
      <c r="T13" s="122">
        <f t="shared" si="5"/>
        <v>0.38706516413522785</v>
      </c>
      <c r="U13" s="122">
        <f t="shared" si="5"/>
        <v>1</v>
      </c>
      <c r="V13" s="122">
        <f t="shared" si="5"/>
        <v>0.18480689435046282</v>
      </c>
      <c r="W13" s="122">
        <f t="shared" si="5"/>
        <v>0.54946586158848121</v>
      </c>
      <c r="X13" s="122">
        <f t="shared" si="5"/>
        <v>0.28355704697986578</v>
      </c>
      <c r="Y13" s="122">
        <f t="shared" si="5"/>
        <v>0.28979591836734692</v>
      </c>
      <c r="Z13" s="122">
        <f t="shared" si="5"/>
        <v>0</v>
      </c>
      <c r="AA13" s="122">
        <f t="shared" si="5"/>
        <v>0.70290534208059985</v>
      </c>
      <c r="AB13" s="122">
        <f t="shared" si="5"/>
        <v>0.78669084705901826</v>
      </c>
      <c r="AC13" s="122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30" t="s">
        <v>33</v>
      </c>
      <c r="B14" s="121">
        <v>4491</v>
      </c>
      <c r="C14" s="121"/>
      <c r="D14" s="121"/>
      <c r="E14" s="114">
        <f t="shared" ref="E14:E21" si="6">SUM(I14:AC14)</f>
        <v>5606</v>
      </c>
      <c r="F14" s="122">
        <f>E14/B14</f>
        <v>1.2482743264306391</v>
      </c>
      <c r="G14" s="122"/>
      <c r="H14" s="123">
        <v>12</v>
      </c>
      <c r="I14" s="124">
        <v>100</v>
      </c>
      <c r="J14" s="124">
        <v>201</v>
      </c>
      <c r="K14" s="124">
        <v>1625</v>
      </c>
      <c r="L14" s="124">
        <v>575</v>
      </c>
      <c r="M14" s="124"/>
      <c r="N14" s="124">
        <v>275</v>
      </c>
      <c r="O14" s="124"/>
      <c r="P14" s="124"/>
      <c r="Q14" s="124">
        <v>600</v>
      </c>
      <c r="R14" s="124">
        <v>75</v>
      </c>
      <c r="S14" s="124"/>
      <c r="T14" s="124">
        <v>500</v>
      </c>
      <c r="U14" s="124"/>
      <c r="V14" s="124">
        <v>585</v>
      </c>
      <c r="W14" s="124">
        <v>295</v>
      </c>
      <c r="X14" s="124"/>
      <c r="Y14" s="124">
        <v>145</v>
      </c>
      <c r="Z14" s="124"/>
      <c r="AA14" s="124"/>
      <c r="AB14" s="124">
        <v>630</v>
      </c>
      <c r="AC14" s="124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25" t="s">
        <v>34</v>
      </c>
      <c r="B15" s="121">
        <v>19999</v>
      </c>
      <c r="C15" s="121"/>
      <c r="D15" s="121"/>
      <c r="E15" s="114">
        <f t="shared" si="6"/>
        <v>19999.399999999998</v>
      </c>
      <c r="F15" s="122">
        <f>E15/B15</f>
        <v>1.00002000100005</v>
      </c>
      <c r="G15" s="122"/>
      <c r="H15" s="123"/>
      <c r="I15" s="124">
        <v>1214</v>
      </c>
      <c r="J15" s="124">
        <v>599</v>
      </c>
      <c r="K15" s="124">
        <v>1456</v>
      </c>
      <c r="L15" s="124">
        <v>1166.4000000000001</v>
      </c>
      <c r="M15" s="124">
        <v>648</v>
      </c>
      <c r="N15" s="124">
        <v>1046</v>
      </c>
      <c r="O15" s="124">
        <v>965.7</v>
      </c>
      <c r="P15" s="124">
        <v>1272</v>
      </c>
      <c r="Q15" s="124">
        <v>779.2</v>
      </c>
      <c r="R15" s="124">
        <v>418</v>
      </c>
      <c r="S15" s="124">
        <v>542</v>
      </c>
      <c r="T15" s="124">
        <v>1129</v>
      </c>
      <c r="U15" s="124">
        <v>1318</v>
      </c>
      <c r="V15" s="124">
        <v>1036</v>
      </c>
      <c r="W15" s="124">
        <v>1268.5</v>
      </c>
      <c r="X15" s="124">
        <v>857</v>
      </c>
      <c r="Y15" s="124">
        <v>661</v>
      </c>
      <c r="Z15" s="124">
        <v>187.6</v>
      </c>
      <c r="AA15" s="124">
        <v>1099</v>
      </c>
      <c r="AB15" s="124">
        <v>1550</v>
      </c>
      <c r="AC15" s="124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25" t="s">
        <v>35</v>
      </c>
      <c r="B16" s="131">
        <v>11554</v>
      </c>
      <c r="C16" s="131"/>
      <c r="D16" s="131"/>
      <c r="E16" s="114">
        <f t="shared" si="6"/>
        <v>11553.500000000002</v>
      </c>
      <c r="F16" s="122">
        <f>E16/B16</f>
        <v>0.99995672494374255</v>
      </c>
      <c r="G16" s="122"/>
      <c r="H16" s="123"/>
      <c r="I16" s="132">
        <v>268.39999999999998</v>
      </c>
      <c r="J16" s="132">
        <v>181.8</v>
      </c>
      <c r="K16" s="132">
        <v>597.6</v>
      </c>
      <c r="L16" s="132">
        <v>1396.4</v>
      </c>
      <c r="M16" s="132">
        <v>363.2</v>
      </c>
      <c r="N16" s="132">
        <v>496.3</v>
      </c>
      <c r="O16" s="132">
        <v>781</v>
      </c>
      <c r="P16" s="132">
        <v>850.5</v>
      </c>
      <c r="Q16" s="132">
        <v>782.1</v>
      </c>
      <c r="R16" s="132">
        <v>210</v>
      </c>
      <c r="S16" s="132">
        <v>484.8</v>
      </c>
      <c r="T16" s="132">
        <v>248.3</v>
      </c>
      <c r="U16" s="132">
        <v>516.20000000000005</v>
      </c>
      <c r="V16" s="132">
        <v>356</v>
      </c>
      <c r="W16" s="132">
        <v>868</v>
      </c>
      <c r="X16" s="132">
        <v>561.20000000000005</v>
      </c>
      <c r="Y16" s="132">
        <v>219.8</v>
      </c>
      <c r="Z16" s="132">
        <v>145.1</v>
      </c>
      <c r="AA16" s="132">
        <v>605.70000000000005</v>
      </c>
      <c r="AB16" s="132">
        <v>1368.7</v>
      </c>
      <c r="AC16" s="132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30" t="s">
        <v>36</v>
      </c>
      <c r="B17" s="122">
        <f>B16/B15</f>
        <v>0.57772888644432219</v>
      </c>
      <c r="C17" s="122"/>
      <c r="D17" s="122"/>
      <c r="E17" s="114">
        <f t="shared" si="6"/>
        <v>12.044296902083078</v>
      </c>
      <c r="F17" s="122"/>
      <c r="G17" s="122"/>
      <c r="H17" s="123"/>
      <c r="I17" s="133">
        <f t="shared" ref="I17:AA17" si="7">I16/I15</f>
        <v>0.22108731466227347</v>
      </c>
      <c r="J17" s="133">
        <f t="shared" si="7"/>
        <v>0.30350584307178635</v>
      </c>
      <c r="K17" s="133">
        <f t="shared" si="7"/>
        <v>0.41043956043956048</v>
      </c>
      <c r="L17" s="133">
        <f t="shared" si="7"/>
        <v>1.19718792866941</v>
      </c>
      <c r="M17" s="133">
        <f t="shared" si="7"/>
        <v>0.56049382716049378</v>
      </c>
      <c r="N17" s="133">
        <f t="shared" si="7"/>
        <v>0.47447418738049713</v>
      </c>
      <c r="O17" s="133">
        <f t="shared" si="7"/>
        <v>0.8087397742570156</v>
      </c>
      <c r="P17" s="133">
        <f t="shared" si="7"/>
        <v>0.66863207547169812</v>
      </c>
      <c r="Q17" s="133">
        <f t="shared" si="7"/>
        <v>1.0037217659137576</v>
      </c>
      <c r="R17" s="133">
        <f t="shared" si="7"/>
        <v>0.50239234449760761</v>
      </c>
      <c r="S17" s="133">
        <f t="shared" si="7"/>
        <v>0.89446494464944648</v>
      </c>
      <c r="T17" s="133">
        <f t="shared" si="7"/>
        <v>0.21992914083259524</v>
      </c>
      <c r="U17" s="133">
        <f t="shared" si="7"/>
        <v>0.39165402124430959</v>
      </c>
      <c r="V17" s="133">
        <f t="shared" si="7"/>
        <v>0.34362934362934361</v>
      </c>
      <c r="W17" s="133">
        <f t="shared" si="7"/>
        <v>0.68427276310603069</v>
      </c>
      <c r="X17" s="133">
        <f t="shared" si="7"/>
        <v>0.65484247374562432</v>
      </c>
      <c r="Y17" s="133">
        <f t="shared" si="7"/>
        <v>0.33252647503782151</v>
      </c>
      <c r="Z17" s="133">
        <f t="shared" si="7"/>
        <v>0.77345415778251603</v>
      </c>
      <c r="AA17" s="133">
        <f t="shared" si="7"/>
        <v>0.55113739763421299</v>
      </c>
      <c r="AB17" s="133">
        <v>0.72699999999999998</v>
      </c>
      <c r="AC17" s="133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25" t="s">
        <v>37</v>
      </c>
      <c r="B18" s="122">
        <v>0.19</v>
      </c>
      <c r="C18" s="122"/>
      <c r="D18" s="122"/>
      <c r="E18" s="114">
        <f t="shared" si="6"/>
        <v>18.514999999999997</v>
      </c>
      <c r="F18" s="122"/>
      <c r="G18" s="122"/>
      <c r="H18" s="123"/>
      <c r="I18" s="133">
        <v>0.46400000000000002</v>
      </c>
      <c r="J18" s="133">
        <v>0.46700000000000003</v>
      </c>
      <c r="K18" s="133">
        <v>0.84199999999999997</v>
      </c>
      <c r="L18" s="133">
        <v>0.81100000000000005</v>
      </c>
      <c r="M18" s="133">
        <v>1.038</v>
      </c>
      <c r="N18" s="133">
        <v>1.083</v>
      </c>
      <c r="O18" s="133">
        <v>2.1429999999999998</v>
      </c>
      <c r="P18" s="133">
        <v>1.0509999999999999</v>
      </c>
      <c r="Q18" s="133">
        <v>0.63500000000000001</v>
      </c>
      <c r="R18" s="133">
        <v>1.077</v>
      </c>
      <c r="S18" s="133">
        <v>0.67700000000000005</v>
      </c>
      <c r="T18" s="133">
        <v>0.59299999999999997</v>
      </c>
      <c r="U18" s="133">
        <v>0.6</v>
      </c>
      <c r="V18" s="133">
        <v>0.85699999999999998</v>
      </c>
      <c r="W18" s="133">
        <v>0.88300000000000001</v>
      </c>
      <c r="X18" s="133">
        <v>0.30599999999999999</v>
      </c>
      <c r="Y18" s="133">
        <v>0.8</v>
      </c>
      <c r="Z18" s="133">
        <v>0.69299999999999995</v>
      </c>
      <c r="AA18" s="133">
        <v>0.75</v>
      </c>
      <c r="AB18" s="133">
        <v>1.319</v>
      </c>
      <c r="AC18" s="133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25" t="s">
        <v>38</v>
      </c>
      <c r="B19" s="122">
        <v>0.16</v>
      </c>
      <c r="C19" s="122"/>
      <c r="D19" s="122"/>
      <c r="E19" s="114">
        <f t="shared" si="6"/>
        <v>16.073999999999998</v>
      </c>
      <c r="F19" s="122"/>
      <c r="G19" s="122"/>
      <c r="H19" s="123"/>
      <c r="I19" s="133">
        <v>0.95099999999999996</v>
      </c>
      <c r="J19" s="133">
        <v>0.26700000000000002</v>
      </c>
      <c r="K19" s="133">
        <v>1.1719999999999999</v>
      </c>
      <c r="L19" s="133">
        <v>0.52600000000000002</v>
      </c>
      <c r="M19" s="133">
        <v>0.625</v>
      </c>
      <c r="N19" s="133">
        <v>1.1180000000000001</v>
      </c>
      <c r="O19" s="133">
        <v>3.464</v>
      </c>
      <c r="P19" s="133">
        <v>0.377</v>
      </c>
      <c r="Q19" s="133">
        <v>0.4</v>
      </c>
      <c r="R19" s="133">
        <v>1.548</v>
      </c>
      <c r="S19" s="133">
        <v>0.63300000000000001</v>
      </c>
      <c r="T19" s="133">
        <v>5.6000000000000001E-2</v>
      </c>
      <c r="U19" s="133">
        <v>0.42199999999999999</v>
      </c>
      <c r="V19" s="133">
        <v>8.6999999999999994E-2</v>
      </c>
      <c r="W19" s="133">
        <v>0.97899999999999998</v>
      </c>
      <c r="X19" s="133">
        <v>0.313</v>
      </c>
      <c r="Y19" s="133">
        <v>0</v>
      </c>
      <c r="Z19" s="133">
        <v>1.6830000000000001</v>
      </c>
      <c r="AA19" s="133">
        <v>0.752</v>
      </c>
      <c r="AB19" s="133">
        <v>0.54900000000000004</v>
      </c>
      <c r="AC19" s="133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34" t="s">
        <v>39</v>
      </c>
      <c r="B20" s="114">
        <v>81796</v>
      </c>
      <c r="C20" s="114"/>
      <c r="D20" s="114"/>
      <c r="E20" s="114">
        <f t="shared" si="6"/>
        <v>87495.9</v>
      </c>
      <c r="F20" s="122">
        <f>E20/B20</f>
        <v>1.0696843366423785</v>
      </c>
      <c r="G20" s="122"/>
      <c r="H20" s="123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35" t="s">
        <v>40</v>
      </c>
      <c r="B21" s="114">
        <v>0</v>
      </c>
      <c r="C21" s="114"/>
      <c r="D21" s="114"/>
      <c r="E21" s="114">
        <f t="shared" si="6"/>
        <v>1518</v>
      </c>
      <c r="F21" s="122" t="e">
        <f t="shared" ref="F21:F22" si="8">E21/B21</f>
        <v>#DIV/0!</v>
      </c>
      <c r="G21" s="122"/>
      <c r="H21" s="123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35" t="s">
        <v>41</v>
      </c>
      <c r="B22" s="136">
        <f>B21/B20</f>
        <v>0</v>
      </c>
      <c r="C22" s="136"/>
      <c r="D22" s="136"/>
      <c r="E22" s="136">
        <f>E21/E20</f>
        <v>1.7349384371153392E-2</v>
      </c>
      <c r="F22" s="122" t="e">
        <f t="shared" si="8"/>
        <v>#DIV/0!</v>
      </c>
      <c r="G22" s="122"/>
      <c r="H22" s="123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35" t="s">
        <v>42</v>
      </c>
      <c r="B23" s="114">
        <v>0</v>
      </c>
      <c r="C23" s="114"/>
      <c r="D23" s="114"/>
      <c r="E23" s="4">
        <f>SUM(I23:AC23)</f>
        <v>124</v>
      </c>
      <c r="F23" s="122" t="e">
        <f>E23/B23</f>
        <v>#DIV/0!</v>
      </c>
      <c r="G23" s="122"/>
      <c r="H23" s="123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35" t="s">
        <v>43</v>
      </c>
      <c r="B24" s="122" t="e">
        <f>B23/B21</f>
        <v>#DIV/0!</v>
      </c>
      <c r="C24" s="122"/>
      <c r="D24" s="122"/>
      <c r="E24" s="122">
        <f>E23/E21</f>
        <v>8.1686429512516465E-2</v>
      </c>
      <c r="F24" s="122" t="e">
        <f>E24/B24</f>
        <v>#DIV/0!</v>
      </c>
      <c r="G24" s="122"/>
      <c r="H24" s="123"/>
      <c r="I24" s="133" t="e">
        <f>I23/I21</f>
        <v>#DIV/0!</v>
      </c>
      <c r="J24" s="133">
        <f t="shared" ref="J24:AC24" si="10">J23/J21</f>
        <v>0</v>
      </c>
      <c r="K24" s="133">
        <f t="shared" si="10"/>
        <v>0</v>
      </c>
      <c r="L24" s="133">
        <f t="shared" si="10"/>
        <v>0.3</v>
      </c>
      <c r="M24" s="133" t="e">
        <f t="shared" si="10"/>
        <v>#DIV/0!</v>
      </c>
      <c r="N24" s="133" t="e">
        <f t="shared" si="10"/>
        <v>#DIV/0!</v>
      </c>
      <c r="O24" s="133">
        <f t="shared" si="10"/>
        <v>0</v>
      </c>
      <c r="P24" s="133">
        <f t="shared" si="10"/>
        <v>0</v>
      </c>
      <c r="Q24" s="133" t="e">
        <f t="shared" si="10"/>
        <v>#DIV/0!</v>
      </c>
      <c r="R24" s="133" t="e">
        <f t="shared" si="10"/>
        <v>#DIV/0!</v>
      </c>
      <c r="S24" s="133" t="e">
        <f t="shared" si="10"/>
        <v>#DIV/0!</v>
      </c>
      <c r="T24" s="133" t="e">
        <f t="shared" si="10"/>
        <v>#DIV/0!</v>
      </c>
      <c r="U24" s="133" t="e">
        <f t="shared" si="10"/>
        <v>#DIV/0!</v>
      </c>
      <c r="V24" s="133" t="e">
        <f t="shared" si="10"/>
        <v>#DIV/0!</v>
      </c>
      <c r="W24" s="133">
        <f t="shared" si="10"/>
        <v>0</v>
      </c>
      <c r="X24" s="133" t="e">
        <f t="shared" si="10"/>
        <v>#DIV/0!</v>
      </c>
      <c r="Y24" s="133">
        <f t="shared" si="10"/>
        <v>0</v>
      </c>
      <c r="Z24" s="133">
        <f t="shared" si="10"/>
        <v>0</v>
      </c>
      <c r="AA24" s="133" t="e">
        <f t="shared" si="10"/>
        <v>#DIV/0!</v>
      </c>
      <c r="AB24" s="133">
        <f t="shared" si="10"/>
        <v>0</v>
      </c>
      <c r="AC24" s="133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26" t="s">
        <v>44</v>
      </c>
      <c r="B25" s="114">
        <v>79751</v>
      </c>
      <c r="C25" s="114"/>
      <c r="D25" s="114"/>
      <c r="E25" s="114">
        <f>SUM(I25:AC25)</f>
        <v>84886</v>
      </c>
      <c r="F25" s="122">
        <f>E25/B25</f>
        <v>1.0643879073616631</v>
      </c>
      <c r="G25" s="122"/>
      <c r="H25" s="123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30" t="s">
        <v>45</v>
      </c>
      <c r="B26" s="137">
        <f t="shared" ref="B26" si="11">B25/B20</f>
        <v>0.9749987774463299</v>
      </c>
      <c r="C26" s="137"/>
      <c r="D26" s="137"/>
      <c r="E26" s="137">
        <f>E25/E20</f>
        <v>0.97017117373499795</v>
      </c>
      <c r="F26" s="137">
        <f t="shared" ref="F26:AC26" si="12">F25/F20</f>
        <v>0.99504860536956141</v>
      </c>
      <c r="G26" s="138"/>
      <c r="H26" s="123"/>
      <c r="I26" s="137">
        <f t="shared" si="12"/>
        <v>0.96237970253718286</v>
      </c>
      <c r="J26" s="137">
        <f t="shared" si="12"/>
        <v>0.90078973346495561</v>
      </c>
      <c r="K26" s="137">
        <f t="shared" si="12"/>
        <v>1.5418502202643172</v>
      </c>
      <c r="L26" s="137">
        <f t="shared" si="12"/>
        <v>1.0735027223230491</v>
      </c>
      <c r="M26" s="137">
        <f t="shared" si="12"/>
        <v>0.92869490060501292</v>
      </c>
      <c r="N26" s="137">
        <f t="shared" si="12"/>
        <v>0.766145926857006</v>
      </c>
      <c r="O26" s="137">
        <f t="shared" si="12"/>
        <v>1.0853068500127323</v>
      </c>
      <c r="P26" s="137">
        <f t="shared" si="12"/>
        <v>1.0710868079289131</v>
      </c>
      <c r="Q26" s="137">
        <f t="shared" si="12"/>
        <v>0.81852665202635255</v>
      </c>
      <c r="R26" s="137">
        <f t="shared" si="12"/>
        <v>0.88563049853372433</v>
      </c>
      <c r="S26" s="137">
        <f t="shared" si="12"/>
        <v>0.65998293515358364</v>
      </c>
      <c r="T26" s="137">
        <f t="shared" si="12"/>
        <v>0.98718712753277715</v>
      </c>
      <c r="U26" s="137">
        <f t="shared" si="12"/>
        <v>0.89002823599346115</v>
      </c>
      <c r="V26" s="137">
        <f t="shared" si="12"/>
        <v>1.0161034248128828</v>
      </c>
      <c r="W26" s="137">
        <f t="shared" si="12"/>
        <v>1.0254517688979383</v>
      </c>
      <c r="X26" s="137">
        <f t="shared" si="12"/>
        <v>0.98522611931882265</v>
      </c>
      <c r="Y26" s="137">
        <f t="shared" si="12"/>
        <v>1.0324483775811208</v>
      </c>
      <c r="Z26" s="137">
        <f t="shared" si="12"/>
        <v>0.88034759358288772</v>
      </c>
      <c r="AA26" s="137">
        <f t="shared" si="12"/>
        <v>1.0645550008607334</v>
      </c>
      <c r="AB26" s="137">
        <f t="shared" si="12"/>
        <v>1.0055271238485159</v>
      </c>
      <c r="AC26" s="137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39" t="s">
        <v>173</v>
      </c>
      <c r="B27" s="140">
        <v>6</v>
      </c>
      <c r="C27" s="140"/>
      <c r="D27" s="140"/>
      <c r="E27" s="114">
        <f t="shared" ref="E27:E33" si="13">SUM(I27:AC27)</f>
        <v>0</v>
      </c>
      <c r="F27" s="141"/>
      <c r="G27" s="141"/>
      <c r="H27" s="12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35" t="s">
        <v>46</v>
      </c>
      <c r="B28" s="114">
        <v>66395</v>
      </c>
      <c r="C28" s="114"/>
      <c r="D28" s="114"/>
      <c r="E28" s="114">
        <f t="shared" si="13"/>
        <v>61981</v>
      </c>
      <c r="F28" s="122">
        <f t="shared" ref="F28:F55" si="14">E28/B28</f>
        <v>0.93351909029294378</v>
      </c>
      <c r="G28" s="122"/>
      <c r="H28" s="123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30" t="s">
        <v>45</v>
      </c>
      <c r="B29" s="136">
        <v>0.17</v>
      </c>
      <c r="C29" s="122"/>
      <c r="D29" s="122"/>
      <c r="E29" s="114">
        <f t="shared" si="13"/>
        <v>14.500943840331145</v>
      </c>
      <c r="F29" s="122">
        <f t="shared" si="14"/>
        <v>85.299669649006731</v>
      </c>
      <c r="G29" s="122"/>
      <c r="H29" s="123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25" t="s">
        <v>196</v>
      </c>
      <c r="B30" s="114">
        <v>111691</v>
      </c>
      <c r="C30" s="114"/>
      <c r="D30" s="114"/>
      <c r="E30" s="114">
        <f t="shared" si="13"/>
        <v>84259</v>
      </c>
      <c r="F30" s="122">
        <f t="shared" si="14"/>
        <v>0.75439381866041133</v>
      </c>
      <c r="G30" s="122"/>
      <c r="H30" s="123">
        <v>21</v>
      </c>
      <c r="I30" s="142">
        <v>631</v>
      </c>
      <c r="J30" s="142">
        <v>1875</v>
      </c>
      <c r="K30" s="142">
        <v>8471</v>
      </c>
      <c r="L30" s="142">
        <v>5090</v>
      </c>
      <c r="M30" s="142">
        <v>4621</v>
      </c>
      <c r="N30" s="142">
        <v>4515</v>
      </c>
      <c r="O30" s="142">
        <v>2838</v>
      </c>
      <c r="P30" s="142">
        <v>4385</v>
      </c>
      <c r="Q30" s="142">
        <v>2423</v>
      </c>
      <c r="R30" s="142">
        <v>2773</v>
      </c>
      <c r="S30" s="142">
        <v>2777</v>
      </c>
      <c r="T30" s="142">
        <v>3720</v>
      </c>
      <c r="U30" s="142">
        <v>4459</v>
      </c>
      <c r="V30" s="142">
        <v>2652</v>
      </c>
      <c r="W30" s="142">
        <v>4348</v>
      </c>
      <c r="X30" s="142">
        <v>4506</v>
      </c>
      <c r="Y30" s="142">
        <v>1054</v>
      </c>
      <c r="Z30" s="142">
        <v>1557</v>
      </c>
      <c r="AA30" s="142">
        <v>8190</v>
      </c>
      <c r="AB30" s="142">
        <v>8783</v>
      </c>
      <c r="AC30" s="142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26" t="s">
        <v>47</v>
      </c>
      <c r="B31" s="114"/>
      <c r="C31" s="114"/>
      <c r="D31" s="114"/>
      <c r="E31" s="114">
        <f t="shared" si="13"/>
        <v>0</v>
      </c>
      <c r="F31" s="122" t="e">
        <f t="shared" si="14"/>
        <v>#DIV/0!</v>
      </c>
      <c r="G31" s="122"/>
      <c r="H31" s="123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30" t="s">
        <v>41</v>
      </c>
      <c r="B32" s="3">
        <f>B31/B30</f>
        <v>0</v>
      </c>
      <c r="C32" s="133"/>
      <c r="D32" s="133"/>
      <c r="E32" s="114">
        <f t="shared" si="13"/>
        <v>0</v>
      </c>
      <c r="F32" s="122" t="e">
        <f t="shared" si="14"/>
        <v>#DIV/0!</v>
      </c>
      <c r="G32" s="122"/>
      <c r="H32" s="123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26" t="s">
        <v>48</v>
      </c>
      <c r="B33" s="114">
        <v>39441</v>
      </c>
      <c r="C33" s="114"/>
      <c r="D33" s="114"/>
      <c r="E33" s="114">
        <f t="shared" si="13"/>
        <v>41507</v>
      </c>
      <c r="F33" s="122">
        <f t="shared" si="14"/>
        <v>1.0523820389949545</v>
      </c>
      <c r="G33" s="122"/>
      <c r="H33" s="123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26" t="s">
        <v>45</v>
      </c>
      <c r="B34" s="137">
        <v>0.35299999999999998</v>
      </c>
      <c r="C34" s="137"/>
      <c r="D34" s="137"/>
      <c r="E34" s="137">
        <f t="shared" ref="E34:AC34" si="18">E33/E30</f>
        <v>0.4926120651799808</v>
      </c>
      <c r="F34" s="122">
        <f t="shared" si="14"/>
        <v>1.395501601076433</v>
      </c>
      <c r="G34" s="122"/>
      <c r="H34" s="123"/>
      <c r="I34" s="143">
        <f t="shared" si="18"/>
        <v>0.96988906497622818</v>
      </c>
      <c r="J34" s="143">
        <f t="shared" si="18"/>
        <v>0.496</v>
      </c>
      <c r="K34" s="143">
        <f t="shared" si="18"/>
        <v>0.93837799551410694</v>
      </c>
      <c r="L34" s="143">
        <f t="shared" si="18"/>
        <v>0.22829076620825148</v>
      </c>
      <c r="M34" s="143">
        <f t="shared" si="18"/>
        <v>6.5353819519584508E-2</v>
      </c>
      <c r="N34" s="143">
        <f t="shared" si="18"/>
        <v>0.8527131782945736</v>
      </c>
      <c r="O34" s="143">
        <f t="shared" si="18"/>
        <v>0.52854122621564481</v>
      </c>
      <c r="P34" s="143">
        <f t="shared" si="18"/>
        <v>1</v>
      </c>
      <c r="Q34" s="143">
        <f t="shared" si="18"/>
        <v>0.12670243499793643</v>
      </c>
      <c r="R34" s="143">
        <f t="shared" si="18"/>
        <v>0.53407861521817523</v>
      </c>
      <c r="S34" s="143">
        <f t="shared" si="18"/>
        <v>0.27727763773856678</v>
      </c>
      <c r="T34" s="143">
        <f>T33/U30</f>
        <v>0.37676609105180536</v>
      </c>
      <c r="U34" s="143">
        <f>U33/V30</f>
        <v>0</v>
      </c>
      <c r="V34" s="143">
        <f>V33/W30</f>
        <v>0.49908003679852808</v>
      </c>
      <c r="W34" s="143">
        <f>W33/X30</f>
        <v>0.53728362183754996</v>
      </c>
      <c r="X34" s="143">
        <f t="shared" si="18"/>
        <v>0.84442964935641363</v>
      </c>
      <c r="Y34" s="143">
        <f t="shared" si="18"/>
        <v>0.34440227703984821</v>
      </c>
      <c r="Z34" s="143">
        <f t="shared" si="18"/>
        <v>0.23956326268464997</v>
      </c>
      <c r="AA34" s="143">
        <f t="shared" si="18"/>
        <v>2.9426129426129426E-2</v>
      </c>
      <c r="AB34" s="143">
        <f t="shared" si="18"/>
        <v>0.66378230672890814</v>
      </c>
      <c r="AC34" s="143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35" t="s">
        <v>49</v>
      </c>
      <c r="B35" s="114">
        <v>78690</v>
      </c>
      <c r="C35" s="114"/>
      <c r="D35" s="114"/>
      <c r="E35" s="114">
        <f>SUM(I35:AC35)</f>
        <v>62498</v>
      </c>
      <c r="F35" s="122">
        <f t="shared" si="14"/>
        <v>0.79423052484432588</v>
      </c>
      <c r="G35" s="122"/>
      <c r="H35" s="123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30" t="s">
        <v>45</v>
      </c>
      <c r="B36" s="136">
        <f>B35/B30</f>
        <v>0.70453304205352263</v>
      </c>
      <c r="C36" s="136"/>
      <c r="D36" s="136"/>
      <c r="E36" s="136">
        <f>E35/E30</f>
        <v>0.74173678776154472</v>
      </c>
      <c r="F36" s="122">
        <f t="shared" si="14"/>
        <v>1.0528062468150299</v>
      </c>
      <c r="G36" s="122"/>
      <c r="H36" s="123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44" t="s">
        <v>50</v>
      </c>
      <c r="B37" s="114"/>
      <c r="C37" s="114"/>
      <c r="D37" s="114"/>
      <c r="E37" s="4">
        <f>SUM(I37:AC37)</f>
        <v>0</v>
      </c>
      <c r="F37" s="122" t="e">
        <f t="shared" si="14"/>
        <v>#DIV/0!</v>
      </c>
      <c r="G37" s="122"/>
      <c r="H37" s="12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35" t="s">
        <v>51</v>
      </c>
      <c r="B38" s="114">
        <v>189948</v>
      </c>
      <c r="C38" s="114"/>
      <c r="D38" s="114"/>
      <c r="E38" s="114">
        <f>SUM(I38:AC38)</f>
        <v>160028</v>
      </c>
      <c r="F38" s="122">
        <f t="shared" si="14"/>
        <v>0.842483205930044</v>
      </c>
      <c r="G38" s="122"/>
      <c r="H38" s="123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30" t="s">
        <v>52</v>
      </c>
      <c r="B39" s="136"/>
      <c r="C39" s="136"/>
      <c r="D39" s="136"/>
      <c r="E39" s="136" t="e">
        <f>E38/E37</f>
        <v>#DIV/0!</v>
      </c>
      <c r="F39" s="122" t="e">
        <f t="shared" si="14"/>
        <v>#DIV/0!</v>
      </c>
      <c r="G39" s="122"/>
      <c r="H39" s="123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46" t="s">
        <v>53</v>
      </c>
      <c r="B40" s="114">
        <v>174978</v>
      </c>
      <c r="C40" s="114"/>
      <c r="D40" s="114"/>
      <c r="E40" s="114">
        <f>SUM(I40:AC40)</f>
        <v>135847</v>
      </c>
      <c r="F40" s="122">
        <f t="shared" si="14"/>
        <v>0.77636617174730538</v>
      </c>
      <c r="G40" s="122"/>
      <c r="H40" s="123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25" t="s">
        <v>148</v>
      </c>
      <c r="B41" s="114">
        <v>222814</v>
      </c>
      <c r="C41" s="114"/>
      <c r="D41" s="114"/>
      <c r="E41" s="114">
        <f>SUM(I41:AC41)</f>
        <v>220897.8</v>
      </c>
      <c r="F41" s="122">
        <f t="shared" si="14"/>
        <v>0.99140000179521925</v>
      </c>
      <c r="G41" s="122"/>
      <c r="H41" s="123"/>
      <c r="I41" s="124">
        <v>21387</v>
      </c>
      <c r="J41" s="124">
        <v>6370</v>
      </c>
      <c r="K41" s="124">
        <v>14804</v>
      </c>
      <c r="L41" s="124">
        <v>11519</v>
      </c>
      <c r="M41" s="124">
        <v>6216</v>
      </c>
      <c r="N41" s="124">
        <v>14257</v>
      </c>
      <c r="O41" s="124">
        <v>7235</v>
      </c>
      <c r="P41" s="124">
        <v>11166</v>
      </c>
      <c r="Q41" s="124">
        <v>10677</v>
      </c>
      <c r="R41" s="124">
        <f>SUM(R45:R50)</f>
        <v>3874.8</v>
      </c>
      <c r="S41" s="124">
        <v>6645</v>
      </c>
      <c r="T41" s="124">
        <v>10016</v>
      </c>
      <c r="U41" s="124">
        <v>13361</v>
      </c>
      <c r="V41" s="124">
        <v>13059</v>
      </c>
      <c r="W41" s="124">
        <v>11222</v>
      </c>
      <c r="X41" s="124">
        <v>9636</v>
      </c>
      <c r="Y41" s="124">
        <v>8357</v>
      </c>
      <c r="Z41" s="124">
        <v>4627</v>
      </c>
      <c r="AA41" s="124">
        <v>8804</v>
      </c>
      <c r="AB41" s="124">
        <v>18008</v>
      </c>
      <c r="AC41" s="124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47" t="s">
        <v>200</v>
      </c>
      <c r="B42" s="114">
        <v>223108</v>
      </c>
      <c r="C42" s="114"/>
      <c r="D42" s="114"/>
      <c r="E42" s="114">
        <f>SUM(I42:AC42)</f>
        <v>199104.80000000002</v>
      </c>
      <c r="F42" s="122">
        <f t="shared" si="14"/>
        <v>0.89241443605787341</v>
      </c>
      <c r="G42" s="122"/>
      <c r="H42" s="148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49" t="s">
        <v>172</v>
      </c>
      <c r="B43" s="114">
        <v>633</v>
      </c>
      <c r="C43" s="114"/>
      <c r="D43" s="114"/>
      <c r="E43" s="114">
        <f>SUM(I43:AC43)</f>
        <v>458</v>
      </c>
      <c r="F43" s="122">
        <f t="shared" si="14"/>
        <v>0.7235387045813586</v>
      </c>
      <c r="G43" s="122"/>
      <c r="H43" s="123"/>
      <c r="I43" s="124"/>
      <c r="J43" s="124"/>
      <c r="K43" s="124"/>
      <c r="L43" s="124"/>
      <c r="M43" s="124"/>
      <c r="N43" s="124"/>
      <c r="O43" s="124"/>
      <c r="P43" s="124">
        <v>458</v>
      </c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50" t="s">
        <v>52</v>
      </c>
      <c r="B44" s="151">
        <f>B42/B41</f>
        <v>1.0013194862082275</v>
      </c>
      <c r="C44" s="151"/>
      <c r="D44" s="151"/>
      <c r="E44" s="151">
        <f>E42/E41</f>
        <v>0.90134351722832928</v>
      </c>
      <c r="F44" s="122">
        <f t="shared" si="14"/>
        <v>0.90015577409914904</v>
      </c>
      <c r="G44" s="122"/>
      <c r="H44" s="123"/>
      <c r="I44" s="151">
        <f>I42/I41</f>
        <v>0.90470846776078928</v>
      </c>
      <c r="J44" s="151">
        <f t="shared" ref="J44:AC44" si="24">J42/J41</f>
        <v>0.9491365777080063</v>
      </c>
      <c r="K44" s="151">
        <f t="shared" si="24"/>
        <v>0.8630640367468253</v>
      </c>
      <c r="L44" s="151">
        <f t="shared" si="24"/>
        <v>1.2146887750672801</v>
      </c>
      <c r="M44" s="151">
        <f t="shared" si="24"/>
        <v>1.21010296010296</v>
      </c>
      <c r="N44" s="151">
        <f t="shared" si="24"/>
        <v>0.83643122676579928</v>
      </c>
      <c r="O44" s="151">
        <f t="shared" si="24"/>
        <v>0.86675881133379407</v>
      </c>
      <c r="P44" s="151">
        <f t="shared" si="24"/>
        <v>0.84416980118216012</v>
      </c>
      <c r="Q44" s="151">
        <f t="shared" si="24"/>
        <v>0.80902875339514846</v>
      </c>
      <c r="R44" s="151">
        <f t="shared" si="24"/>
        <v>1.0659388871683699</v>
      </c>
      <c r="S44" s="151">
        <f t="shared" si="24"/>
        <v>0.6057185854025583</v>
      </c>
      <c r="T44" s="151">
        <f t="shared" si="24"/>
        <v>0.87519968051118213</v>
      </c>
      <c r="U44" s="151">
        <f t="shared" si="24"/>
        <v>0.83144974178579445</v>
      </c>
      <c r="V44" s="151">
        <f t="shared" si="24"/>
        <v>0.82043035454475843</v>
      </c>
      <c r="W44" s="151">
        <f t="shared" si="24"/>
        <v>1.0066833006594189</v>
      </c>
      <c r="X44" s="151">
        <f t="shared" si="24"/>
        <v>0.79122042341220422</v>
      </c>
      <c r="Y44" s="151">
        <f t="shared" si="24"/>
        <v>0.89224602129950936</v>
      </c>
      <c r="Z44" s="151">
        <f t="shared" si="24"/>
        <v>0.81521504214393781</v>
      </c>
      <c r="AA44" s="151">
        <f t="shared" si="24"/>
        <v>0.89595638346206274</v>
      </c>
      <c r="AB44" s="151">
        <f t="shared" si="24"/>
        <v>0.99605730786317193</v>
      </c>
      <c r="AC44" s="151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30" t="s">
        <v>147</v>
      </c>
      <c r="B45" s="114">
        <v>96740</v>
      </c>
      <c r="C45" s="114"/>
      <c r="D45" s="114"/>
      <c r="E45" s="114">
        <f>SUM(I45:AC45)</f>
        <v>82840</v>
      </c>
      <c r="F45" s="122">
        <f t="shared" si="14"/>
        <v>0.85631589828406041</v>
      </c>
      <c r="G45" s="122"/>
      <c r="H45" s="123">
        <v>21</v>
      </c>
      <c r="I45" s="152">
        <v>13006</v>
      </c>
      <c r="J45" s="152">
        <v>2826</v>
      </c>
      <c r="K45" s="152">
        <v>3870.5</v>
      </c>
      <c r="L45" s="152">
        <v>4787</v>
      </c>
      <c r="M45" s="152">
        <v>2313</v>
      </c>
      <c r="N45" s="152">
        <v>7002</v>
      </c>
      <c r="O45" s="152">
        <v>3182</v>
      </c>
      <c r="P45" s="152">
        <v>3392</v>
      </c>
      <c r="Q45" s="152">
        <v>2860</v>
      </c>
      <c r="R45" s="152">
        <v>1047</v>
      </c>
      <c r="S45" s="152">
        <v>952</v>
      </c>
      <c r="T45" s="152">
        <v>2818</v>
      </c>
      <c r="U45" s="152">
        <v>5980</v>
      </c>
      <c r="V45" s="152">
        <v>6043</v>
      </c>
      <c r="W45" s="152">
        <v>3526</v>
      </c>
      <c r="X45" s="152">
        <v>1938.5</v>
      </c>
      <c r="Y45" s="152">
        <v>2888</v>
      </c>
      <c r="Z45" s="152">
        <v>1069</v>
      </c>
      <c r="AA45" s="152">
        <v>1485</v>
      </c>
      <c r="AB45" s="152">
        <v>7689</v>
      </c>
      <c r="AC45" s="152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30" t="s">
        <v>54</v>
      </c>
      <c r="B46" s="114">
        <v>97963</v>
      </c>
      <c r="C46" s="114"/>
      <c r="D46" s="114"/>
      <c r="E46" s="114">
        <f>SUM(I46:AC46)</f>
        <v>75468.600000000006</v>
      </c>
      <c r="F46" s="122">
        <f t="shared" si="14"/>
        <v>0.77037861233322791</v>
      </c>
      <c r="G46" s="122"/>
      <c r="H46" s="123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30" t="s">
        <v>55</v>
      </c>
      <c r="B47" s="114">
        <v>1835</v>
      </c>
      <c r="C47" s="114"/>
      <c r="D47" s="114"/>
      <c r="E47" s="114">
        <f t="shared" ref="E47:E49" si="25">SUM(I47:AC47)</f>
        <v>944.5</v>
      </c>
      <c r="F47" s="122">
        <f t="shared" si="14"/>
        <v>0.51471389645776566</v>
      </c>
      <c r="G47" s="122"/>
      <c r="H47" s="123">
        <v>6</v>
      </c>
      <c r="I47" s="152">
        <v>284</v>
      </c>
      <c r="J47" s="152"/>
      <c r="K47" s="152">
        <v>50</v>
      </c>
      <c r="L47" s="152">
        <v>200</v>
      </c>
      <c r="M47" s="152"/>
      <c r="N47" s="152"/>
      <c r="O47" s="152"/>
      <c r="P47" s="152"/>
      <c r="Q47" s="152">
        <v>110</v>
      </c>
      <c r="R47" s="152"/>
      <c r="S47" s="152"/>
      <c r="T47" s="152"/>
      <c r="U47" s="152"/>
      <c r="V47" s="152"/>
      <c r="W47" s="152">
        <v>225</v>
      </c>
      <c r="X47" s="152"/>
      <c r="Y47" s="152">
        <v>75.5</v>
      </c>
      <c r="Z47" s="152"/>
      <c r="AA47" s="152"/>
      <c r="AB47" s="152"/>
      <c r="AC47" s="152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30" t="s">
        <v>56</v>
      </c>
      <c r="B48" s="114">
        <v>998</v>
      </c>
      <c r="C48" s="114"/>
      <c r="D48" s="114"/>
      <c r="E48" s="114">
        <f t="shared" si="25"/>
        <v>959</v>
      </c>
      <c r="F48" s="122">
        <f t="shared" si="14"/>
        <v>0.96092184368737477</v>
      </c>
      <c r="G48" s="122"/>
      <c r="H48" s="123">
        <v>8</v>
      </c>
      <c r="I48" s="152">
        <v>224</v>
      </c>
      <c r="J48" s="152">
        <v>24</v>
      </c>
      <c r="K48" s="152">
        <v>173</v>
      </c>
      <c r="L48" s="152">
        <v>50</v>
      </c>
      <c r="M48" s="152"/>
      <c r="N48" s="152"/>
      <c r="O48" s="152"/>
      <c r="P48" s="152"/>
      <c r="Q48" s="152"/>
      <c r="R48" s="152"/>
      <c r="S48" s="152"/>
      <c r="T48" s="152"/>
      <c r="U48" s="152">
        <v>76</v>
      </c>
      <c r="V48" s="152"/>
      <c r="W48" s="152"/>
      <c r="X48" s="152"/>
      <c r="Y48" s="152">
        <v>80</v>
      </c>
      <c r="Z48" s="152">
        <v>100</v>
      </c>
      <c r="AA48" s="152"/>
      <c r="AB48" s="152">
        <v>232</v>
      </c>
      <c r="AC48" s="152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30" t="s">
        <v>198</v>
      </c>
      <c r="B49" s="114"/>
      <c r="C49" s="114"/>
      <c r="D49" s="114"/>
      <c r="E49" s="114">
        <f t="shared" si="25"/>
        <v>11460.7</v>
      </c>
      <c r="F49" s="122"/>
      <c r="G49" s="122"/>
      <c r="H49" s="123">
        <v>21</v>
      </c>
      <c r="I49" s="152">
        <v>100</v>
      </c>
      <c r="J49" s="152">
        <v>395</v>
      </c>
      <c r="K49" s="152">
        <v>1577.7</v>
      </c>
      <c r="L49" s="152">
        <v>148</v>
      </c>
      <c r="M49" s="152">
        <v>646</v>
      </c>
      <c r="N49" s="152">
        <v>595</v>
      </c>
      <c r="O49" s="152">
        <v>563</v>
      </c>
      <c r="P49" s="152">
        <v>1103</v>
      </c>
      <c r="Q49" s="152">
        <v>240</v>
      </c>
      <c r="R49" s="152">
        <v>552</v>
      </c>
      <c r="S49" s="152">
        <v>394</v>
      </c>
      <c r="T49" s="152">
        <v>1120</v>
      </c>
      <c r="U49" s="152">
        <v>827</v>
      </c>
      <c r="V49" s="152">
        <v>254</v>
      </c>
      <c r="W49" s="152">
        <v>70</v>
      </c>
      <c r="X49" s="152">
        <v>262</v>
      </c>
      <c r="Y49" s="152">
        <v>455</v>
      </c>
      <c r="Z49" s="152">
        <v>434</v>
      </c>
      <c r="AA49" s="152">
        <v>774</v>
      </c>
      <c r="AB49" s="152">
        <v>612</v>
      </c>
      <c r="AC49" s="153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30" t="s">
        <v>57</v>
      </c>
      <c r="B50" s="114">
        <v>13150</v>
      </c>
      <c r="C50" s="114"/>
      <c r="D50" s="114"/>
      <c r="E50" s="114">
        <f>SUM(I50:AC50)</f>
        <v>26103.5</v>
      </c>
      <c r="F50" s="122">
        <f t="shared" si="14"/>
        <v>1.9850570342205323</v>
      </c>
      <c r="G50" s="122"/>
      <c r="H50" s="123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49" t="s">
        <v>241</v>
      </c>
      <c r="B51" s="114"/>
      <c r="C51" s="114"/>
      <c r="D51" s="114"/>
      <c r="E51" s="114">
        <f t="shared" ref="E51:E65" si="26">SUM(I51:AC51)</f>
        <v>0</v>
      </c>
      <c r="F51" s="122" t="e">
        <f t="shared" si="14"/>
        <v>#DIV/0!</v>
      </c>
      <c r="G51" s="122"/>
      <c r="H51" s="123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49" t="s">
        <v>149</v>
      </c>
      <c r="B52" s="114">
        <v>23615</v>
      </c>
      <c r="C52" s="114"/>
      <c r="D52" s="114"/>
      <c r="E52" s="114">
        <f>SUM(I52:AC52)</f>
        <v>208939</v>
      </c>
      <c r="F52" s="122">
        <f t="shared" si="14"/>
        <v>8.8477239042981157</v>
      </c>
      <c r="G52" s="122"/>
      <c r="H52" s="123">
        <v>21</v>
      </c>
      <c r="I52" s="152">
        <v>14982</v>
      </c>
      <c r="J52" s="152">
        <v>7828</v>
      </c>
      <c r="K52" s="152">
        <v>13950</v>
      </c>
      <c r="L52" s="152">
        <v>12500</v>
      </c>
      <c r="M52" s="152">
        <v>4932</v>
      </c>
      <c r="N52" s="152">
        <v>9500</v>
      </c>
      <c r="O52" s="152">
        <v>10197</v>
      </c>
      <c r="P52" s="152">
        <v>8377</v>
      </c>
      <c r="Q52" s="152">
        <v>11079</v>
      </c>
      <c r="R52" s="152">
        <v>5529</v>
      </c>
      <c r="S52" s="152">
        <v>2075</v>
      </c>
      <c r="T52" s="152">
        <v>9320</v>
      </c>
      <c r="U52" s="152">
        <v>18882</v>
      </c>
      <c r="V52" s="152">
        <v>10714</v>
      </c>
      <c r="W52" s="152">
        <v>17327</v>
      </c>
      <c r="X52" s="152">
        <v>4347</v>
      </c>
      <c r="Y52" s="152">
        <v>6051</v>
      </c>
      <c r="Z52" s="152">
        <v>3092</v>
      </c>
      <c r="AA52" s="152">
        <v>6947</v>
      </c>
      <c r="AB52" s="152">
        <v>21530</v>
      </c>
      <c r="AC52" s="152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49" t="s">
        <v>150</v>
      </c>
      <c r="B53" s="114">
        <v>180488</v>
      </c>
      <c r="C53" s="114"/>
      <c r="D53" s="114"/>
      <c r="E53" s="114">
        <f>SUM(I53:AC53)</f>
        <v>170344</v>
      </c>
      <c r="F53" s="122">
        <f t="shared" si="14"/>
        <v>0.94379681751695399</v>
      </c>
      <c r="G53" s="122"/>
      <c r="H53" s="123">
        <v>19</v>
      </c>
      <c r="I53" s="152">
        <v>14982</v>
      </c>
      <c r="J53" s="152">
        <v>7828</v>
      </c>
      <c r="K53" s="152">
        <v>13950</v>
      </c>
      <c r="L53" s="152"/>
      <c r="M53" s="152">
        <v>2050</v>
      </c>
      <c r="N53" s="152">
        <v>10120</v>
      </c>
      <c r="O53" s="152">
        <v>10197</v>
      </c>
      <c r="P53" s="152">
        <v>8377</v>
      </c>
      <c r="Q53" s="152">
        <v>11079</v>
      </c>
      <c r="R53" s="152"/>
      <c r="S53" s="152">
        <v>1935</v>
      </c>
      <c r="T53" s="152">
        <v>9320</v>
      </c>
      <c r="U53" s="152">
        <v>18882</v>
      </c>
      <c r="V53" s="152">
        <v>10714</v>
      </c>
      <c r="W53" s="152">
        <v>6504</v>
      </c>
      <c r="X53" s="152">
        <v>2080</v>
      </c>
      <c r="Y53" s="152">
        <v>6310</v>
      </c>
      <c r="Z53" s="152">
        <v>3092</v>
      </c>
      <c r="AA53" s="152">
        <v>6947</v>
      </c>
      <c r="AB53" s="152">
        <v>21530</v>
      </c>
      <c r="AC53" s="152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25" t="s">
        <v>58</v>
      </c>
      <c r="B54" s="114">
        <v>5134</v>
      </c>
      <c r="C54" s="114"/>
      <c r="D54" s="114"/>
      <c r="E54" s="154">
        <v>5693</v>
      </c>
      <c r="F54" s="155">
        <f t="shared" si="14"/>
        <v>1.1088819633813791</v>
      </c>
      <c r="G54" s="155"/>
      <c r="H54" s="156"/>
      <c r="I54" s="157">
        <v>188</v>
      </c>
      <c r="J54" s="157">
        <v>112</v>
      </c>
      <c r="K54" s="157">
        <v>767</v>
      </c>
      <c r="L54" s="157">
        <v>350</v>
      </c>
      <c r="M54" s="157">
        <v>53</v>
      </c>
      <c r="N54" s="157">
        <v>143</v>
      </c>
      <c r="O54" s="157">
        <v>546</v>
      </c>
      <c r="P54" s="157">
        <v>767</v>
      </c>
      <c r="Q54" s="157">
        <v>244</v>
      </c>
      <c r="R54" s="157">
        <v>23</v>
      </c>
      <c r="S54" s="157">
        <v>219</v>
      </c>
      <c r="T54" s="157">
        <v>315</v>
      </c>
      <c r="U54" s="157">
        <v>13</v>
      </c>
      <c r="V54" s="157">
        <v>452</v>
      </c>
      <c r="W54" s="157">
        <v>157</v>
      </c>
      <c r="X54" s="157">
        <v>61</v>
      </c>
      <c r="Y54" s="157">
        <v>83</v>
      </c>
      <c r="Z54" s="157">
        <v>41</v>
      </c>
      <c r="AA54" s="157">
        <v>253</v>
      </c>
      <c r="AB54" s="157">
        <v>371</v>
      </c>
      <c r="AC54" s="157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47" t="s">
        <v>59</v>
      </c>
      <c r="B55" s="114">
        <v>5134</v>
      </c>
      <c r="C55" s="114"/>
      <c r="D55" s="114"/>
      <c r="E55" s="114">
        <f t="shared" si="26"/>
        <v>4598.4750000000004</v>
      </c>
      <c r="F55" s="122">
        <f t="shared" si="14"/>
        <v>0.89569049474094276</v>
      </c>
      <c r="G55" s="122"/>
      <c r="H55" s="123">
        <v>21</v>
      </c>
      <c r="I55" s="152">
        <v>68</v>
      </c>
      <c r="J55" s="152">
        <v>77</v>
      </c>
      <c r="K55" s="152">
        <v>661.9</v>
      </c>
      <c r="L55" s="152">
        <v>313</v>
      </c>
      <c r="M55" s="152">
        <v>4.5750000000000002</v>
      </c>
      <c r="N55" s="152">
        <v>141</v>
      </c>
      <c r="O55" s="152">
        <v>421</v>
      </c>
      <c r="P55" s="152">
        <v>649</v>
      </c>
      <c r="Q55" s="152">
        <v>244</v>
      </c>
      <c r="R55" s="152">
        <v>68</v>
      </c>
      <c r="S55" s="152">
        <v>294</v>
      </c>
      <c r="T55" s="152">
        <v>294</v>
      </c>
      <c r="U55" s="152">
        <v>13</v>
      </c>
      <c r="V55" s="152">
        <v>470</v>
      </c>
      <c r="W55" s="152">
        <v>119.5</v>
      </c>
      <c r="X55" s="152">
        <v>23</v>
      </c>
      <c r="Y55" s="152">
        <v>57</v>
      </c>
      <c r="Z55" s="152">
        <v>30</v>
      </c>
      <c r="AA55" s="152">
        <v>281</v>
      </c>
      <c r="AB55" s="152">
        <v>368</v>
      </c>
      <c r="AC55" s="152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30" t="s">
        <v>52</v>
      </c>
      <c r="B56" s="151">
        <f>B55/B54</f>
        <v>1</v>
      </c>
      <c r="C56" s="158"/>
      <c r="D56" s="158"/>
      <c r="E56" s="122">
        <f>E55/E54</f>
        <v>0.80774196381521168</v>
      </c>
      <c r="F56" s="122"/>
      <c r="G56" s="122"/>
      <c r="H56" s="123"/>
      <c r="I56" s="159">
        <f t="shared" ref="I56:AB56" si="27">I55/I54</f>
        <v>0.36170212765957449</v>
      </c>
      <c r="J56" s="159">
        <f t="shared" si="27"/>
        <v>0.6875</v>
      </c>
      <c r="K56" s="159">
        <f t="shared" si="27"/>
        <v>0.86297262059973923</v>
      </c>
      <c r="L56" s="159">
        <f t="shared" si="27"/>
        <v>0.89428571428571424</v>
      </c>
      <c r="M56" s="159">
        <f t="shared" si="27"/>
        <v>8.6320754716981141E-2</v>
      </c>
      <c r="N56" s="159">
        <f t="shared" si="27"/>
        <v>0.98601398601398604</v>
      </c>
      <c r="O56" s="159">
        <f t="shared" si="27"/>
        <v>0.7710622710622711</v>
      </c>
      <c r="P56" s="159">
        <f t="shared" si="27"/>
        <v>0.84615384615384615</v>
      </c>
      <c r="Q56" s="159">
        <f t="shared" si="27"/>
        <v>1</v>
      </c>
      <c r="R56" s="159">
        <f t="shared" si="27"/>
        <v>2.9565217391304346</v>
      </c>
      <c r="S56" s="159">
        <f t="shared" si="27"/>
        <v>1.3424657534246576</v>
      </c>
      <c r="T56" s="159">
        <f t="shared" si="27"/>
        <v>0.93333333333333335</v>
      </c>
      <c r="U56" s="159">
        <f t="shared" si="27"/>
        <v>1</v>
      </c>
      <c r="V56" s="159">
        <f t="shared" si="27"/>
        <v>1.0398230088495575</v>
      </c>
      <c r="W56" s="159">
        <f t="shared" si="27"/>
        <v>0.76114649681528668</v>
      </c>
      <c r="X56" s="159">
        <f t="shared" si="27"/>
        <v>0.37704918032786883</v>
      </c>
      <c r="Y56" s="159">
        <f t="shared" si="27"/>
        <v>0.68674698795180722</v>
      </c>
      <c r="Z56" s="159">
        <f t="shared" si="27"/>
        <v>0.73170731707317072</v>
      </c>
      <c r="AA56" s="159">
        <f t="shared" si="27"/>
        <v>1.1106719367588933</v>
      </c>
      <c r="AB56" s="159">
        <f t="shared" si="27"/>
        <v>0.99191374663072773</v>
      </c>
      <c r="AC56" s="159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49" t="s">
        <v>60</v>
      </c>
      <c r="B57" s="114">
        <v>690</v>
      </c>
      <c r="C57" s="114"/>
      <c r="D57" s="114"/>
      <c r="E57" s="114">
        <f t="shared" si="26"/>
        <v>0</v>
      </c>
      <c r="F57" s="122">
        <f>E57/B57</f>
        <v>0</v>
      </c>
      <c r="G57" s="122"/>
      <c r="H57" s="123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25" t="s">
        <v>142</v>
      </c>
      <c r="B58" s="114">
        <v>902</v>
      </c>
      <c r="C58" s="114"/>
      <c r="D58" s="114"/>
      <c r="E58" s="114">
        <v>874</v>
      </c>
      <c r="F58" s="122">
        <f>E58/B58</f>
        <v>0.96895787139689582</v>
      </c>
      <c r="G58" s="122"/>
      <c r="H58" s="123"/>
      <c r="I58" s="152">
        <v>25</v>
      </c>
      <c r="J58" s="152">
        <v>68</v>
      </c>
      <c r="K58" s="152">
        <v>115</v>
      </c>
      <c r="L58" s="152">
        <v>0.5</v>
      </c>
      <c r="M58" s="152">
        <v>11</v>
      </c>
      <c r="N58" s="152">
        <v>10</v>
      </c>
      <c r="O58" s="152">
        <v>126</v>
      </c>
      <c r="P58" s="152">
        <v>53</v>
      </c>
      <c r="Q58" s="152">
        <v>50</v>
      </c>
      <c r="R58" s="152">
        <v>4</v>
      </c>
      <c r="S58" s="152">
        <v>54</v>
      </c>
      <c r="T58" s="152">
        <v>103</v>
      </c>
      <c r="U58" s="152"/>
      <c r="V58" s="152">
        <v>1</v>
      </c>
      <c r="W58" s="152">
        <v>31</v>
      </c>
      <c r="X58" s="152">
        <v>9</v>
      </c>
      <c r="Y58" s="152"/>
      <c r="Z58" s="152"/>
      <c r="AA58" s="152">
        <v>95</v>
      </c>
      <c r="AB58" s="152">
        <v>95</v>
      </c>
      <c r="AC58" s="152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47" t="s">
        <v>143</v>
      </c>
      <c r="B59" s="4">
        <v>842</v>
      </c>
      <c r="C59" s="4"/>
      <c r="D59" s="4"/>
      <c r="E59" s="4">
        <f t="shared" si="26"/>
        <v>899.6450000000001</v>
      </c>
      <c r="F59" s="122">
        <f>E59/B59</f>
        <v>1.0684619952494063</v>
      </c>
      <c r="G59" s="122"/>
      <c r="H59" s="123">
        <v>18</v>
      </c>
      <c r="I59" s="2">
        <v>24</v>
      </c>
      <c r="J59" s="2">
        <v>51</v>
      </c>
      <c r="K59" s="160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30" t="s">
        <v>52</v>
      </c>
      <c r="B60" s="136">
        <f>B59/B58</f>
        <v>0.93348115299334811</v>
      </c>
      <c r="C60" s="136"/>
      <c r="D60" s="136"/>
      <c r="E60" s="136">
        <f>E59/E58</f>
        <v>1.0293421052631579</v>
      </c>
      <c r="F60" s="122"/>
      <c r="G60" s="122"/>
      <c r="H60" s="123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26" t="s">
        <v>174</v>
      </c>
      <c r="B61" s="4">
        <v>621</v>
      </c>
      <c r="C61" s="4"/>
      <c r="D61" s="4"/>
      <c r="E61" s="4">
        <f t="shared" si="26"/>
        <v>631</v>
      </c>
      <c r="F61" s="122">
        <f t="shared" ref="F61:F75" si="29">E61/B61</f>
        <v>1.0161030595813205</v>
      </c>
      <c r="G61" s="122"/>
      <c r="H61" s="123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26" t="s">
        <v>52</v>
      </c>
      <c r="B62" s="151"/>
      <c r="C62" s="151"/>
      <c r="D62" s="151"/>
      <c r="E62" s="4">
        <f t="shared" si="26"/>
        <v>0</v>
      </c>
      <c r="F62" s="122" t="e">
        <f t="shared" si="29"/>
        <v>#DIV/0!</v>
      </c>
      <c r="G62" s="122"/>
      <c r="H62" s="123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50" t="s">
        <v>175</v>
      </c>
      <c r="B63" s="4">
        <v>31782</v>
      </c>
      <c r="C63" s="4"/>
      <c r="D63" s="4"/>
      <c r="E63" s="4">
        <f>SUM(I63:AC63)</f>
        <v>45117.9</v>
      </c>
      <c r="F63" s="122">
        <f t="shared" si="29"/>
        <v>1.4196054370398339</v>
      </c>
      <c r="G63" s="122"/>
      <c r="H63" s="123">
        <v>21</v>
      </c>
      <c r="I63" s="161">
        <f>I65+I66+I67+I69+I72+I73+I74</f>
        <v>8571</v>
      </c>
      <c r="J63" s="161">
        <f>J65+J66+J67+J69+J72+J73+J74+103.5</f>
        <v>1172.5</v>
      </c>
      <c r="K63" s="161">
        <f>K65+K66+K67+K69+K72+K73+K74+50</f>
        <v>1528</v>
      </c>
      <c r="L63" s="161">
        <f>L65+L66+L67+L69+L72+L73+L74+653.9</f>
        <v>2133.9</v>
      </c>
      <c r="M63" s="161">
        <f>M65+M66+M67+M69+M72+M73+M74+431</f>
        <v>1551</v>
      </c>
      <c r="N63" s="161">
        <f>N65+N66+N67+N69+N72+N73+N74+269</f>
        <v>5509</v>
      </c>
      <c r="O63" s="161">
        <f>O65+O66+O67+O69+O72+O73+O74</f>
        <v>719</v>
      </c>
      <c r="P63" s="161">
        <f>P65+P66+P67+P69+P72+P73+P74+97</f>
        <v>1882</v>
      </c>
      <c r="Q63" s="161">
        <f>Q65+Q66+Q67+Q69+Q72+Q73+Q74+44</f>
        <v>805</v>
      </c>
      <c r="R63" s="161">
        <f>R65+R66+R67+R69+R72+R73+R74+14</f>
        <v>734</v>
      </c>
      <c r="S63" s="161">
        <f>S65+S66+S67+S69+S72+S73+S74+101</f>
        <v>2068</v>
      </c>
      <c r="T63" s="161">
        <f>T65+T66+T67+T69+T72+T73+T74</f>
        <v>494</v>
      </c>
      <c r="U63" s="161">
        <f>U65+U66+U67+U69+U72+U73+U74+70</f>
        <v>4036</v>
      </c>
      <c r="V63" s="161">
        <f>V65+V66+V67+V69+V72+V73+V74+179</f>
        <v>2703.5</v>
      </c>
      <c r="W63" s="161">
        <f>W65+W66+W67+W69+W72+W73+W74</f>
        <v>2475</v>
      </c>
      <c r="X63" s="161">
        <f>X65+X66+X67+X69+X72+X73+X74+104</f>
        <v>1044</v>
      </c>
      <c r="Y63" s="161">
        <f>Y65+Y66+Y67+Y69+Y72+Y73+Y74</f>
        <v>2656</v>
      </c>
      <c r="Z63" s="161">
        <f>Z65+Z66+Z67+Z69+Z72+Z73+Z74</f>
        <v>522</v>
      </c>
      <c r="AA63" s="161">
        <f>AA65+AA66+AA67+AA69+AA72+AA73+AA74+71</f>
        <v>1322</v>
      </c>
      <c r="AB63" s="161">
        <f>AB65+AB66+AB67+AB69+AB72+AB73+AB74</f>
        <v>2435</v>
      </c>
      <c r="AC63" s="161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50" t="s">
        <v>176</v>
      </c>
      <c r="B64" s="4">
        <v>35499</v>
      </c>
      <c r="C64" s="4"/>
      <c r="D64" s="4"/>
      <c r="E64" s="4">
        <f>SUM(I64:AC64)</f>
        <v>57414</v>
      </c>
      <c r="F64" s="122">
        <f t="shared" si="29"/>
        <v>1.6173413335586917</v>
      </c>
      <c r="G64" s="122"/>
      <c r="H64" s="123">
        <v>21</v>
      </c>
      <c r="I64" s="152">
        <v>5926</v>
      </c>
      <c r="J64" s="152">
        <f>J68+J70+J71+J75+49</f>
        <v>762</v>
      </c>
      <c r="K64" s="152">
        <f t="shared" ref="K64:AC64" si="31">K68+K70+K71+K75</f>
        <v>6484</v>
      </c>
      <c r="L64" s="152">
        <f t="shared" si="31"/>
        <v>2388</v>
      </c>
      <c r="M64" s="152">
        <f t="shared" si="31"/>
        <v>1363</v>
      </c>
      <c r="N64" s="152">
        <f t="shared" si="31"/>
        <v>2115</v>
      </c>
      <c r="O64" s="152">
        <f t="shared" si="31"/>
        <v>1160</v>
      </c>
      <c r="P64" s="152">
        <f t="shared" si="31"/>
        <v>2947</v>
      </c>
      <c r="Q64" s="152">
        <f t="shared" si="31"/>
        <v>1976</v>
      </c>
      <c r="R64" s="152">
        <f t="shared" si="31"/>
        <v>1465</v>
      </c>
      <c r="S64" s="152">
        <f t="shared" si="31"/>
        <v>2293</v>
      </c>
      <c r="T64" s="152">
        <f t="shared" si="31"/>
        <v>2682</v>
      </c>
      <c r="U64" s="152">
        <f t="shared" si="31"/>
        <v>2154</v>
      </c>
      <c r="V64" s="152">
        <f t="shared" si="31"/>
        <v>2363</v>
      </c>
      <c r="W64" s="152">
        <f t="shared" si="31"/>
        <v>2802</v>
      </c>
      <c r="X64" s="152">
        <f t="shared" si="31"/>
        <v>5044</v>
      </c>
      <c r="Y64" s="152">
        <f t="shared" si="31"/>
        <v>1176</v>
      </c>
      <c r="Z64" s="152">
        <f t="shared" si="31"/>
        <v>932</v>
      </c>
      <c r="AA64" s="152">
        <f t="shared" si="31"/>
        <v>3378</v>
      </c>
      <c r="AB64" s="161">
        <f>AB68+AB70+AB71+AB75</f>
        <v>5210</v>
      </c>
      <c r="AC64" s="152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30" t="s">
        <v>61</v>
      </c>
      <c r="B65" s="114">
        <v>940</v>
      </c>
      <c r="C65" s="114"/>
      <c r="D65" s="114"/>
      <c r="E65" s="4">
        <f t="shared" si="26"/>
        <v>916</v>
      </c>
      <c r="F65" s="122">
        <f t="shared" si="29"/>
        <v>0.97446808510638294</v>
      </c>
      <c r="G65" s="122"/>
      <c r="H65" s="123">
        <v>2</v>
      </c>
      <c r="I65" s="152"/>
      <c r="J65" s="152"/>
      <c r="K65" s="152">
        <v>616</v>
      </c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>
        <v>300</v>
      </c>
      <c r="AC65" s="152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30" t="s">
        <v>62</v>
      </c>
      <c r="B66" s="4">
        <v>14657</v>
      </c>
      <c r="C66" s="114"/>
      <c r="D66" s="114"/>
      <c r="E66" s="114">
        <f t="shared" ref="E66:E77" si="32">SUM(I66:AC66)</f>
        <v>28288.5</v>
      </c>
      <c r="F66" s="122">
        <f t="shared" si="29"/>
        <v>1.9300334311250598</v>
      </c>
      <c r="G66" s="122"/>
      <c r="H66" s="123">
        <v>20</v>
      </c>
      <c r="I66" s="162">
        <v>7584</v>
      </c>
      <c r="J66" s="113">
        <v>832</v>
      </c>
      <c r="K66" s="113">
        <v>557</v>
      </c>
      <c r="L66" s="113">
        <v>640</v>
      </c>
      <c r="M66" s="113">
        <v>285</v>
      </c>
      <c r="N66" s="113">
        <v>4312</v>
      </c>
      <c r="O66" s="113">
        <v>290</v>
      </c>
      <c r="P66" s="113">
        <v>1235</v>
      </c>
      <c r="Q66" s="113"/>
      <c r="R66" s="113">
        <v>20</v>
      </c>
      <c r="S66" s="113">
        <v>1773</v>
      </c>
      <c r="T66" s="113">
        <v>363</v>
      </c>
      <c r="U66" s="113">
        <v>3211</v>
      </c>
      <c r="V66" s="113">
        <v>2034.5</v>
      </c>
      <c r="W66" s="113">
        <v>1149</v>
      </c>
      <c r="X66" s="113">
        <v>434</v>
      </c>
      <c r="Y66" s="113">
        <v>75</v>
      </c>
      <c r="Z66" s="113">
        <v>507</v>
      </c>
      <c r="AA66" s="113">
        <v>1129</v>
      </c>
      <c r="AB66" s="113">
        <v>1668</v>
      </c>
      <c r="AC66" s="113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30" t="s">
        <v>63</v>
      </c>
      <c r="B67" s="114">
        <v>7785</v>
      </c>
      <c r="C67" s="114"/>
      <c r="D67" s="114"/>
      <c r="E67" s="114">
        <f t="shared" si="32"/>
        <v>6830</v>
      </c>
      <c r="F67" s="122">
        <f t="shared" si="29"/>
        <v>0.87732819524727035</v>
      </c>
      <c r="G67" s="122"/>
      <c r="H67" s="123">
        <v>19</v>
      </c>
      <c r="I67" s="113">
        <v>40</v>
      </c>
      <c r="J67" s="113">
        <v>217</v>
      </c>
      <c r="K67" s="113">
        <v>67</v>
      </c>
      <c r="L67" s="113">
        <v>805</v>
      </c>
      <c r="M67" s="113">
        <v>546</v>
      </c>
      <c r="N67" s="113">
        <v>868</v>
      </c>
      <c r="O67" s="113">
        <v>408</v>
      </c>
      <c r="P67" s="113">
        <v>210</v>
      </c>
      <c r="Q67" s="113">
        <v>761</v>
      </c>
      <c r="R67" s="113">
        <v>308</v>
      </c>
      <c r="S67" s="113">
        <v>98</v>
      </c>
      <c r="T67" s="113">
        <v>30</v>
      </c>
      <c r="U67" s="113">
        <v>305</v>
      </c>
      <c r="V67" s="113">
        <v>350</v>
      </c>
      <c r="W67" s="113">
        <v>1160</v>
      </c>
      <c r="X67" s="113">
        <v>360</v>
      </c>
      <c r="Y67" s="113"/>
      <c r="Z67" s="113">
        <v>15</v>
      </c>
      <c r="AA67" s="113">
        <v>100</v>
      </c>
      <c r="AB67" s="113">
        <v>182</v>
      </c>
      <c r="AC67" s="113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30" t="s">
        <v>64</v>
      </c>
      <c r="B68" s="114">
        <v>13645</v>
      </c>
      <c r="C68" s="114"/>
      <c r="D68" s="114"/>
      <c r="E68" s="114">
        <f t="shared" si="32"/>
        <v>17282</v>
      </c>
      <c r="F68" s="122">
        <f t="shared" si="29"/>
        <v>1.2665445218028581</v>
      </c>
      <c r="G68" s="122"/>
      <c r="H68" s="123">
        <v>20</v>
      </c>
      <c r="I68" s="113"/>
      <c r="J68" s="113">
        <v>402</v>
      </c>
      <c r="K68" s="113">
        <v>1301</v>
      </c>
      <c r="L68" s="113">
        <v>1096</v>
      </c>
      <c r="M68" s="113">
        <v>541</v>
      </c>
      <c r="N68" s="113">
        <v>420</v>
      </c>
      <c r="O68" s="113">
        <v>255</v>
      </c>
      <c r="P68" s="113">
        <v>1269</v>
      </c>
      <c r="Q68" s="113">
        <v>1077</v>
      </c>
      <c r="R68" s="113">
        <v>715</v>
      </c>
      <c r="S68" s="113">
        <v>660</v>
      </c>
      <c r="T68" s="113">
        <v>1331</v>
      </c>
      <c r="U68" s="113">
        <v>299</v>
      </c>
      <c r="V68" s="113">
        <v>181</v>
      </c>
      <c r="W68" s="113">
        <v>675</v>
      </c>
      <c r="X68" s="163">
        <v>2507</v>
      </c>
      <c r="Y68" s="113">
        <v>616</v>
      </c>
      <c r="Z68" s="113">
        <v>811</v>
      </c>
      <c r="AA68" s="113">
        <v>649</v>
      </c>
      <c r="AB68" s="113">
        <v>1325</v>
      </c>
      <c r="AC68" s="113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30" t="s">
        <v>65</v>
      </c>
      <c r="B69" s="114">
        <v>5615</v>
      </c>
      <c r="C69" s="114"/>
      <c r="D69" s="114"/>
      <c r="E69" s="114">
        <f t="shared" si="32"/>
        <v>4039</v>
      </c>
      <c r="F69" s="122">
        <f t="shared" si="29"/>
        <v>0.71932324131789849</v>
      </c>
      <c r="G69" s="122"/>
      <c r="H69" s="123">
        <v>7</v>
      </c>
      <c r="I69" s="113"/>
      <c r="J69" s="113"/>
      <c r="K69" s="113">
        <v>238</v>
      </c>
      <c r="L69" s="113"/>
      <c r="M69" s="113"/>
      <c r="N69" s="113"/>
      <c r="O69" s="113"/>
      <c r="P69" s="113">
        <v>340</v>
      </c>
      <c r="Q69" s="113"/>
      <c r="R69" s="113">
        <v>200</v>
      </c>
      <c r="S69" s="113">
        <v>96</v>
      </c>
      <c r="T69" s="113"/>
      <c r="U69" s="113"/>
      <c r="V69" s="113"/>
      <c r="W69" s="113"/>
      <c r="X69" s="113"/>
      <c r="Y69" s="113">
        <v>2448</v>
      </c>
      <c r="Z69" s="113"/>
      <c r="AA69" s="113"/>
      <c r="AB69" s="113">
        <v>150</v>
      </c>
      <c r="AC69" s="113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30" t="s">
        <v>66</v>
      </c>
      <c r="B70" s="114">
        <v>15207</v>
      </c>
      <c r="C70" s="114"/>
      <c r="D70" s="114"/>
      <c r="E70" s="114">
        <f t="shared" si="32"/>
        <v>24961</v>
      </c>
      <c r="F70" s="122">
        <f t="shared" si="29"/>
        <v>1.6414151377655026</v>
      </c>
      <c r="G70" s="122"/>
      <c r="H70" s="123">
        <v>20</v>
      </c>
      <c r="I70" s="113"/>
      <c r="J70" s="113">
        <v>149</v>
      </c>
      <c r="K70" s="113">
        <v>4161</v>
      </c>
      <c r="L70" s="113">
        <v>1009</v>
      </c>
      <c r="M70" s="113">
        <v>388</v>
      </c>
      <c r="N70" s="113">
        <v>1290</v>
      </c>
      <c r="O70" s="113">
        <v>461</v>
      </c>
      <c r="P70" s="113">
        <v>1423</v>
      </c>
      <c r="Q70" s="113">
        <v>167</v>
      </c>
      <c r="R70" s="113">
        <v>647</v>
      </c>
      <c r="S70" s="113">
        <v>964</v>
      </c>
      <c r="T70" s="113">
        <v>797</v>
      </c>
      <c r="U70" s="113">
        <v>1592</v>
      </c>
      <c r="V70" s="113">
        <v>1803</v>
      </c>
      <c r="W70" s="113">
        <v>559</v>
      </c>
      <c r="X70" s="113">
        <v>2041</v>
      </c>
      <c r="Y70" s="113">
        <v>523</v>
      </c>
      <c r="Z70" s="113">
        <v>121</v>
      </c>
      <c r="AA70" s="113">
        <v>2196</v>
      </c>
      <c r="AB70" s="113">
        <v>3490</v>
      </c>
      <c r="AC70" s="113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30" t="s">
        <v>67</v>
      </c>
      <c r="B71" s="114">
        <v>6647</v>
      </c>
      <c r="C71" s="114"/>
      <c r="D71" s="114"/>
      <c r="E71" s="114">
        <f t="shared" si="32"/>
        <v>9243</v>
      </c>
      <c r="F71" s="122">
        <f t="shared" si="29"/>
        <v>1.3905521287799008</v>
      </c>
      <c r="G71" s="122"/>
      <c r="H71" s="123">
        <v>20</v>
      </c>
      <c r="I71" s="113">
        <v>47</v>
      </c>
      <c r="J71" s="113">
        <v>162</v>
      </c>
      <c r="K71" s="113">
        <v>1022</v>
      </c>
      <c r="L71" s="113">
        <v>283</v>
      </c>
      <c r="M71" s="113">
        <v>434</v>
      </c>
      <c r="N71" s="113">
        <v>405</v>
      </c>
      <c r="O71" s="113">
        <v>444</v>
      </c>
      <c r="P71" s="113">
        <v>255</v>
      </c>
      <c r="Q71" s="113">
        <v>732</v>
      </c>
      <c r="R71" s="113">
        <v>103</v>
      </c>
      <c r="S71" s="113">
        <v>669</v>
      </c>
      <c r="T71" s="164">
        <v>554</v>
      </c>
      <c r="U71" s="113">
        <v>263</v>
      </c>
      <c r="V71" s="113">
        <v>379</v>
      </c>
      <c r="W71" s="113">
        <v>1568</v>
      </c>
      <c r="X71" s="113">
        <v>496</v>
      </c>
      <c r="Y71" s="113">
        <v>37</v>
      </c>
      <c r="Z71" s="113"/>
      <c r="AA71" s="113">
        <v>533</v>
      </c>
      <c r="AB71" s="113">
        <v>395</v>
      </c>
      <c r="AC71" s="113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30" t="s">
        <v>68</v>
      </c>
      <c r="B72" s="114">
        <v>1231</v>
      </c>
      <c r="C72" s="114"/>
      <c r="D72" s="114"/>
      <c r="E72" s="114">
        <f t="shared" si="32"/>
        <v>1142</v>
      </c>
      <c r="F72" s="122">
        <f t="shared" si="29"/>
        <v>0.92770105605199027</v>
      </c>
      <c r="G72" s="122"/>
      <c r="H72" s="123">
        <v>8</v>
      </c>
      <c r="I72" s="113">
        <v>647</v>
      </c>
      <c r="J72" s="113">
        <v>20</v>
      </c>
      <c r="K72" s="113"/>
      <c r="L72" s="113"/>
      <c r="M72" s="113"/>
      <c r="N72" s="113"/>
      <c r="O72" s="113">
        <v>21</v>
      </c>
      <c r="P72" s="113"/>
      <c r="Q72" s="113"/>
      <c r="R72" s="113">
        <v>150</v>
      </c>
      <c r="S72" s="113"/>
      <c r="T72" s="165"/>
      <c r="U72" s="165"/>
      <c r="V72" s="166">
        <v>20</v>
      </c>
      <c r="W72" s="113">
        <v>142</v>
      </c>
      <c r="X72" s="113">
        <v>9</v>
      </c>
      <c r="Y72" s="113">
        <v>133</v>
      </c>
      <c r="Z72" s="113"/>
      <c r="AA72" s="113"/>
      <c r="AB72" s="113"/>
      <c r="AC72" s="113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30" t="s">
        <v>69</v>
      </c>
      <c r="B73" s="114">
        <v>891</v>
      </c>
      <c r="C73" s="114"/>
      <c r="D73" s="114"/>
      <c r="E73" s="114">
        <f t="shared" si="32"/>
        <v>1567</v>
      </c>
      <c r="F73" s="122">
        <f t="shared" si="29"/>
        <v>1.7586980920314255</v>
      </c>
      <c r="G73" s="122"/>
      <c r="H73" s="123">
        <v>11</v>
      </c>
      <c r="I73" s="113">
        <v>300</v>
      </c>
      <c r="J73" s="113"/>
      <c r="K73" s="114"/>
      <c r="L73" s="1">
        <v>35</v>
      </c>
      <c r="M73" s="1">
        <v>289</v>
      </c>
      <c r="N73" s="113">
        <v>60</v>
      </c>
      <c r="O73" s="113"/>
      <c r="P73" s="113"/>
      <c r="Q73" s="113"/>
      <c r="R73" s="113">
        <v>42</v>
      </c>
      <c r="S73" s="113"/>
      <c r="T73" s="165"/>
      <c r="U73" s="165">
        <v>450</v>
      </c>
      <c r="V73" s="113">
        <v>120</v>
      </c>
      <c r="W73" s="113">
        <v>24</v>
      </c>
      <c r="X73" s="113">
        <v>90</v>
      </c>
      <c r="Y73" s="113"/>
      <c r="Z73" s="113"/>
      <c r="AA73" s="113">
        <v>22</v>
      </c>
      <c r="AB73" s="113">
        <v>135</v>
      </c>
      <c r="AC73" s="113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30" t="s">
        <v>70</v>
      </c>
      <c r="B74" s="114">
        <v>593</v>
      </c>
      <c r="C74" s="114"/>
      <c r="D74" s="114"/>
      <c r="E74" s="114">
        <f t="shared" si="32"/>
        <v>148</v>
      </c>
      <c r="F74" s="122">
        <f t="shared" si="29"/>
        <v>0.24957841483979765</v>
      </c>
      <c r="G74" s="122"/>
      <c r="H74" s="123">
        <v>2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65">
        <v>101</v>
      </c>
      <c r="U74" s="165"/>
      <c r="V74" s="113"/>
      <c r="W74" s="113"/>
      <c r="X74" s="113">
        <v>47</v>
      </c>
      <c r="Y74" s="113"/>
      <c r="Z74" s="113"/>
      <c r="AA74" s="113"/>
      <c r="AB74" s="113"/>
      <c r="AC74" s="113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30" t="s">
        <v>71</v>
      </c>
      <c r="B75" s="114">
        <v>1</v>
      </c>
      <c r="C75" s="114"/>
      <c r="D75" s="114"/>
      <c r="E75" s="114">
        <f t="shared" si="32"/>
        <v>0</v>
      </c>
      <c r="F75" s="122">
        <f t="shared" si="29"/>
        <v>0</v>
      </c>
      <c r="G75" s="122"/>
      <c r="H75" s="123"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65"/>
      <c r="U75" s="165"/>
      <c r="V75" s="113"/>
      <c r="W75" s="113"/>
      <c r="X75" s="113"/>
      <c r="Y75" s="113"/>
      <c r="Z75" s="113"/>
      <c r="AA75" s="113"/>
      <c r="AB75" s="113"/>
      <c r="AC75" s="113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30" t="s">
        <v>72</v>
      </c>
      <c r="B76" s="114">
        <v>123</v>
      </c>
      <c r="C76" s="114"/>
      <c r="D76" s="114"/>
      <c r="E76" s="114">
        <f t="shared" si="32"/>
        <v>0</v>
      </c>
      <c r="F76" s="122">
        <f t="shared" ref="F76:F83" si="35">E76/B76</f>
        <v>0</v>
      </c>
      <c r="G76" s="122"/>
      <c r="H76" s="12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65"/>
      <c r="U76" s="165"/>
      <c r="V76" s="113"/>
      <c r="W76" s="115"/>
      <c r="X76" s="166"/>
      <c r="Y76" s="113"/>
      <c r="Z76" s="113"/>
      <c r="AA76" s="113"/>
      <c r="AB76" s="113"/>
      <c r="AC76" s="113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25" t="s">
        <v>73</v>
      </c>
      <c r="B77" s="114"/>
      <c r="C77" s="114"/>
      <c r="D77" s="114"/>
      <c r="E77" s="114">
        <f t="shared" si="32"/>
        <v>54</v>
      </c>
      <c r="F77" s="122" t="e">
        <f t="shared" si="35"/>
        <v>#DIV/0!</v>
      </c>
      <c r="G77" s="122"/>
      <c r="H77" s="12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65"/>
      <c r="U77" s="165"/>
      <c r="V77" s="113"/>
      <c r="W77" s="113"/>
      <c r="X77" s="166"/>
      <c r="Y77" s="113"/>
      <c r="Z77" s="113"/>
      <c r="AA77" s="113">
        <v>54</v>
      </c>
      <c r="AB77" s="113"/>
      <c r="AC77" s="113"/>
      <c r="AR77" s="14">
        <v>0</v>
      </c>
    </row>
    <row r="78" spans="1:49" ht="30" hidden="1" customHeight="1" x14ac:dyDescent="0.25">
      <c r="A78" s="147" t="s">
        <v>74</v>
      </c>
      <c r="B78" s="114">
        <v>133</v>
      </c>
      <c r="C78" s="114"/>
      <c r="D78" s="114"/>
      <c r="E78" s="114">
        <f>SUM(I78:AC78)</f>
        <v>138</v>
      </c>
      <c r="F78" s="122">
        <f t="shared" si="35"/>
        <v>1.0375939849624061</v>
      </c>
      <c r="G78" s="122"/>
      <c r="H78" s="123">
        <v>6</v>
      </c>
      <c r="I78" s="113"/>
      <c r="J78" s="113"/>
      <c r="K78" s="113"/>
      <c r="L78" s="113">
        <v>20</v>
      </c>
      <c r="M78" s="113"/>
      <c r="N78" s="113"/>
      <c r="O78" s="113"/>
      <c r="P78" s="113"/>
      <c r="Q78" s="113"/>
      <c r="R78" s="113"/>
      <c r="S78" s="113">
        <v>4</v>
      </c>
      <c r="T78" s="165"/>
      <c r="U78" s="165"/>
      <c r="V78" s="113">
        <v>40</v>
      </c>
      <c r="W78" s="113">
        <v>16.8</v>
      </c>
      <c r="X78" s="166">
        <v>3.2</v>
      </c>
      <c r="Y78" s="113"/>
      <c r="Z78" s="113"/>
      <c r="AA78" s="113">
        <v>54</v>
      </c>
      <c r="AB78" s="113"/>
      <c r="AC78" s="113"/>
      <c r="AR78" s="14">
        <v>122.9</v>
      </c>
    </row>
    <row r="79" spans="1:49" ht="30" hidden="1" customHeight="1" x14ac:dyDescent="0.25">
      <c r="A79" s="126" t="s">
        <v>52</v>
      </c>
      <c r="B79" s="151"/>
      <c r="C79" s="158"/>
      <c r="D79" s="158"/>
      <c r="E79" s="114">
        <f>SUM(I79:AC79)</f>
        <v>0</v>
      </c>
      <c r="F79" s="122" t="e">
        <f t="shared" si="35"/>
        <v>#DIV/0!</v>
      </c>
      <c r="G79" s="122"/>
      <c r="H79" s="123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67"/>
      <c r="U79" s="159"/>
      <c r="V79" s="159"/>
      <c r="W79" s="159"/>
      <c r="X79" s="159"/>
      <c r="Y79" s="159"/>
      <c r="Z79" s="159"/>
      <c r="AA79" s="159"/>
      <c r="AB79" s="159"/>
      <c r="AC79" s="159"/>
      <c r="AR79" s="14">
        <v>0</v>
      </c>
    </row>
    <row r="80" spans="1:49" ht="30" hidden="1" customHeight="1" x14ac:dyDescent="0.25">
      <c r="A80" s="126" t="s">
        <v>75</v>
      </c>
      <c r="B80" s="151"/>
      <c r="C80" s="158"/>
      <c r="D80" s="158"/>
      <c r="E80" s="114">
        <f>SUM(I80:AC80)</f>
        <v>0</v>
      </c>
      <c r="F80" s="122" t="e">
        <f t="shared" si="35"/>
        <v>#DIV/0!</v>
      </c>
      <c r="G80" s="122"/>
      <c r="H80" s="123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R80" s="14">
        <v>0</v>
      </c>
    </row>
    <row r="81" spans="1:45" ht="30" hidden="1" customHeight="1" x14ac:dyDescent="0.25">
      <c r="A81" s="126"/>
      <c r="B81" s="151"/>
      <c r="C81" s="158"/>
      <c r="D81" s="158"/>
      <c r="E81" s="1"/>
      <c r="F81" s="122" t="e">
        <f t="shared" si="35"/>
        <v>#DIV/0!</v>
      </c>
      <c r="G81" s="122"/>
      <c r="H81" s="123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</row>
    <row r="82" spans="1:45" s="15" customFormat="1" ht="30" hidden="1" customHeight="1" x14ac:dyDescent="0.25">
      <c r="A82" s="169" t="s">
        <v>76</v>
      </c>
      <c r="B82" s="170"/>
      <c r="C82" s="170"/>
      <c r="D82" s="170"/>
      <c r="E82" s="170">
        <f>SUM(I82:AC82)</f>
        <v>0</v>
      </c>
      <c r="F82" s="122" t="e">
        <f t="shared" si="35"/>
        <v>#DIV/0!</v>
      </c>
      <c r="G82" s="122"/>
      <c r="H82" s="12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26"/>
      <c r="B83" s="151"/>
      <c r="C83" s="158"/>
      <c r="D83" s="158"/>
      <c r="E83" s="1"/>
      <c r="F83" s="122" t="e">
        <f t="shared" si="35"/>
        <v>#DIV/0!</v>
      </c>
      <c r="G83" s="122"/>
      <c r="H83" s="123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</row>
    <row r="84" spans="1:45" ht="31.5" hidden="1" customHeight="1" x14ac:dyDescent="0.25">
      <c r="A84" s="126"/>
      <c r="B84" s="151"/>
      <c r="C84" s="158"/>
      <c r="D84" s="158"/>
      <c r="E84" s="131"/>
      <c r="F84" s="122"/>
      <c r="G84" s="122"/>
      <c r="H84" s="123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</row>
    <row r="85" spans="1:45" ht="30" hidden="1" customHeight="1" x14ac:dyDescent="0.25">
      <c r="A85" s="126"/>
      <c r="B85" s="151"/>
      <c r="C85" s="158"/>
      <c r="D85" s="158"/>
      <c r="E85" s="114">
        <f t="shared" ref="E85:E175" si="36">SUM(I85:AC85)</f>
        <v>0</v>
      </c>
      <c r="F85" s="122" t="e">
        <f>E85/B85</f>
        <v>#DIV/0!</v>
      </c>
      <c r="G85" s="122"/>
      <c r="H85" s="172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</row>
    <row r="86" spans="1:45" s="39" customFormat="1" ht="30" hidden="1" customHeight="1" x14ac:dyDescent="0.25">
      <c r="A86" s="126" t="s">
        <v>77</v>
      </c>
      <c r="B86" s="173"/>
      <c r="C86" s="174"/>
      <c r="D86" s="174"/>
      <c r="E86" s="114">
        <f t="shared" si="36"/>
        <v>0</v>
      </c>
      <c r="F86" s="122"/>
      <c r="G86" s="122"/>
      <c r="H86" s="17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26" t="s">
        <v>78</v>
      </c>
      <c r="B87" s="2"/>
      <c r="C87" s="1"/>
      <c r="D87" s="1"/>
      <c r="E87" s="114">
        <f t="shared" si="36"/>
        <v>0</v>
      </c>
      <c r="F87" s="122" t="e">
        <f>E87/B87</f>
        <v>#DIV/0!</v>
      </c>
      <c r="G87" s="175"/>
      <c r="H87" s="176"/>
      <c r="I87" s="2"/>
      <c r="J87" s="152"/>
      <c r="K87" s="152"/>
      <c r="L87" s="152"/>
      <c r="M87" s="152"/>
      <c r="N87" s="152"/>
      <c r="O87" s="152"/>
      <c r="P87" s="152"/>
      <c r="Q87" s="152"/>
      <c r="R87" s="177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</row>
    <row r="88" spans="1:45" ht="30" hidden="1" customHeight="1" x14ac:dyDescent="0.25">
      <c r="A88" s="178" t="s">
        <v>79</v>
      </c>
      <c r="B88" s="179"/>
      <c r="C88" s="179"/>
      <c r="D88" s="179"/>
      <c r="E88" s="114">
        <f t="shared" si="36"/>
        <v>0</v>
      </c>
      <c r="F88" s="122" t="e">
        <f>E88/B88</f>
        <v>#DIV/0!</v>
      </c>
      <c r="G88" s="180"/>
      <c r="H88" s="181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</row>
    <row r="89" spans="1:45" ht="30" hidden="1" customHeight="1" x14ac:dyDescent="0.25">
      <c r="A89" s="126" t="s">
        <v>80</v>
      </c>
      <c r="B89" s="173"/>
      <c r="C89" s="174"/>
      <c r="D89" s="174"/>
      <c r="E89" s="114">
        <f t="shared" si="36"/>
        <v>0</v>
      </c>
      <c r="F89" s="122"/>
      <c r="G89" s="180"/>
      <c r="H89" s="181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</row>
    <row r="90" spans="1:45" ht="30" hidden="1" customHeight="1" x14ac:dyDescent="0.25">
      <c r="A90" s="126" t="s">
        <v>81</v>
      </c>
      <c r="B90" s="143"/>
      <c r="C90" s="182"/>
      <c r="D90" s="182"/>
      <c r="E90" s="114">
        <f t="shared" si="36"/>
        <v>0</v>
      </c>
      <c r="F90" s="122" t="e">
        <f>E90/B90</f>
        <v>#DIV/0!</v>
      </c>
      <c r="G90" s="180"/>
      <c r="H90" s="181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</row>
    <row r="91" spans="1:45" ht="30" hidden="1" customHeight="1" x14ac:dyDescent="0.25">
      <c r="A91" s="178" t="s">
        <v>157</v>
      </c>
      <c r="B91" s="183"/>
      <c r="C91" s="183"/>
      <c r="D91" s="183"/>
      <c r="E91" s="114">
        <f t="shared" si="36"/>
        <v>0</v>
      </c>
      <c r="F91" s="182"/>
      <c r="G91" s="184"/>
      <c r="H91" s="185"/>
      <c r="I91" s="162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</row>
    <row r="92" spans="1:45" s="10" customFormat="1" ht="45" hidden="1" customHeight="1" outlineLevel="1" x14ac:dyDescent="0.2">
      <c r="A92" s="186" t="s">
        <v>82</v>
      </c>
      <c r="B92" s="114">
        <v>299643</v>
      </c>
      <c r="C92" s="114"/>
      <c r="D92" s="114"/>
      <c r="E92" s="114">
        <f t="shared" si="36"/>
        <v>286601.8</v>
      </c>
      <c r="F92" s="122"/>
      <c r="G92" s="122"/>
      <c r="H92" s="172"/>
      <c r="I92" s="124">
        <f>I42+I100</f>
        <v>25064</v>
      </c>
      <c r="J92" s="124">
        <f t="shared" ref="J92:AC92" si="37">J42+J100</f>
        <v>9288</v>
      </c>
      <c r="K92" s="124">
        <f t="shared" si="37"/>
        <v>15046.800000000001</v>
      </c>
      <c r="L92" s="124">
        <f t="shared" si="37"/>
        <v>18400</v>
      </c>
      <c r="M92" s="124">
        <f t="shared" si="37"/>
        <v>9836</v>
      </c>
      <c r="N92" s="124">
        <f t="shared" si="37"/>
        <v>18608</v>
      </c>
      <c r="O92" s="124">
        <f t="shared" si="37"/>
        <v>10198</v>
      </c>
      <c r="P92" s="124">
        <f t="shared" si="37"/>
        <v>12352</v>
      </c>
      <c r="Q92" s="124">
        <f t="shared" si="37"/>
        <v>13647</v>
      </c>
      <c r="R92" s="124">
        <f>R42+R100</f>
        <v>5494.3</v>
      </c>
      <c r="S92" s="124">
        <f t="shared" si="37"/>
        <v>6369</v>
      </c>
      <c r="T92" s="124">
        <f t="shared" si="37"/>
        <v>15478</v>
      </c>
      <c r="U92" s="124">
        <f t="shared" si="37"/>
        <v>15518</v>
      </c>
      <c r="V92" s="124">
        <f t="shared" si="37"/>
        <v>17443</v>
      </c>
      <c r="W92" s="124">
        <f t="shared" si="37"/>
        <v>19155</v>
      </c>
      <c r="X92" s="124">
        <f t="shared" si="37"/>
        <v>12058.2</v>
      </c>
      <c r="Y92" s="124">
        <f t="shared" si="37"/>
        <v>10168.5</v>
      </c>
      <c r="Z92" s="124">
        <f t="shared" si="37"/>
        <v>5268</v>
      </c>
      <c r="AA92" s="124">
        <f t="shared" si="37"/>
        <v>13697</v>
      </c>
      <c r="AB92" s="124">
        <f t="shared" si="37"/>
        <v>22822</v>
      </c>
      <c r="AC92" s="124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87" t="s">
        <v>87</v>
      </c>
      <c r="B93" s="1"/>
      <c r="C93" s="1"/>
      <c r="D93" s="1"/>
      <c r="E93" s="114">
        <f t="shared" si="36"/>
        <v>162900</v>
      </c>
      <c r="F93" s="122"/>
      <c r="G93" s="122"/>
      <c r="H93" s="172"/>
      <c r="I93" s="124">
        <f>I45+I96</f>
        <v>18421</v>
      </c>
      <c r="J93" s="124">
        <f t="shared" ref="J93:AC93" si="38">J45+J96</f>
        <v>5641</v>
      </c>
      <c r="K93" s="124">
        <f t="shared" si="38"/>
        <v>6095.5</v>
      </c>
      <c r="L93" s="124">
        <f t="shared" si="38"/>
        <v>8864</v>
      </c>
      <c r="M93" s="124">
        <f t="shared" si="38"/>
        <v>4549</v>
      </c>
      <c r="N93" s="124">
        <f t="shared" si="38"/>
        <v>13280</v>
      </c>
      <c r="O93" s="124">
        <f t="shared" si="38"/>
        <v>6627</v>
      </c>
      <c r="P93" s="124">
        <f t="shared" si="38"/>
        <v>6064</v>
      </c>
      <c r="Q93" s="124">
        <f t="shared" si="38"/>
        <v>7869</v>
      </c>
      <c r="R93" s="124">
        <f t="shared" si="38"/>
        <v>2271</v>
      </c>
      <c r="S93" s="124">
        <f t="shared" si="38"/>
        <v>2400</v>
      </c>
      <c r="T93" s="124">
        <f t="shared" si="38"/>
        <v>9158</v>
      </c>
      <c r="U93" s="124">
        <f t="shared" si="38"/>
        <v>10090</v>
      </c>
      <c r="V93" s="124">
        <f t="shared" si="38"/>
        <v>12772</v>
      </c>
      <c r="W93" s="124">
        <f t="shared" si="38"/>
        <v>11198</v>
      </c>
      <c r="X93" s="124">
        <f t="shared" si="38"/>
        <v>5897.5</v>
      </c>
      <c r="Y93" s="124">
        <f t="shared" si="38"/>
        <v>5595</v>
      </c>
      <c r="Z93" s="124">
        <f t="shared" si="38"/>
        <v>2535</v>
      </c>
      <c r="AA93" s="124">
        <f t="shared" si="38"/>
        <v>6739</v>
      </c>
      <c r="AB93" s="124">
        <f t="shared" si="38"/>
        <v>11146</v>
      </c>
      <c r="AC93" s="124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87" t="s">
        <v>139</v>
      </c>
      <c r="B94" s="1"/>
      <c r="C94" s="1"/>
      <c r="D94" s="1"/>
      <c r="E94" s="114">
        <f t="shared" si="36"/>
        <v>7099</v>
      </c>
      <c r="F94" s="122"/>
      <c r="G94" s="122"/>
      <c r="H94" s="172"/>
      <c r="I94" s="124">
        <f>I97</f>
        <v>300</v>
      </c>
      <c r="J94" s="124">
        <f t="shared" ref="J94:AC94" si="39">J97</f>
        <v>427</v>
      </c>
      <c r="K94" s="124">
        <f t="shared" si="39"/>
        <v>45</v>
      </c>
      <c r="L94" s="124">
        <f t="shared" si="39"/>
        <v>331</v>
      </c>
      <c r="M94" s="124">
        <f t="shared" si="39"/>
        <v>78</v>
      </c>
      <c r="N94" s="124">
        <f t="shared" si="39"/>
        <v>300</v>
      </c>
      <c r="O94" s="124">
        <f t="shared" si="39"/>
        <v>482</v>
      </c>
      <c r="P94" s="124">
        <f t="shared" si="39"/>
        <v>254</v>
      </c>
      <c r="Q94" s="124">
        <f t="shared" si="39"/>
        <v>0</v>
      </c>
      <c r="R94" s="124">
        <f t="shared" si="39"/>
        <v>101</v>
      </c>
      <c r="S94" s="124">
        <f t="shared" si="39"/>
        <v>896</v>
      </c>
      <c r="T94" s="124">
        <f t="shared" si="39"/>
        <v>337</v>
      </c>
      <c r="U94" s="124">
        <f t="shared" si="39"/>
        <v>299</v>
      </c>
      <c r="V94" s="124">
        <f t="shared" si="39"/>
        <v>299</v>
      </c>
      <c r="W94" s="124">
        <f t="shared" si="39"/>
        <v>186</v>
      </c>
      <c r="X94" s="124">
        <f t="shared" si="39"/>
        <v>22</v>
      </c>
      <c r="Y94" s="124">
        <f t="shared" si="39"/>
        <v>0</v>
      </c>
      <c r="Z94" s="124">
        <f t="shared" si="39"/>
        <v>30</v>
      </c>
      <c r="AA94" s="124">
        <f t="shared" si="39"/>
        <v>555</v>
      </c>
      <c r="AB94" s="124">
        <f t="shared" si="39"/>
        <v>1428</v>
      </c>
      <c r="AC94" s="124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87" t="s">
        <v>140</v>
      </c>
      <c r="B95" s="1"/>
      <c r="C95" s="1"/>
      <c r="D95" s="1"/>
      <c r="E95" s="114">
        <f t="shared" si="36"/>
        <v>75492.600000000006</v>
      </c>
      <c r="F95" s="122"/>
      <c r="G95" s="122"/>
      <c r="H95" s="172"/>
      <c r="I95" s="124">
        <f>I46+I98</f>
        <v>392</v>
      </c>
      <c r="J95" s="124">
        <f t="shared" ref="J95:AC95" si="40">J46+J98</f>
        <v>2066</v>
      </c>
      <c r="K95" s="124">
        <f t="shared" si="40"/>
        <v>5787.6</v>
      </c>
      <c r="L95" s="124">
        <f t="shared" si="40"/>
        <v>7096</v>
      </c>
      <c r="M95" s="124">
        <f t="shared" si="40"/>
        <v>2723</v>
      </c>
      <c r="N95" s="124">
        <f t="shared" si="40"/>
        <v>3788</v>
      </c>
      <c r="O95" s="124">
        <f t="shared" si="40"/>
        <v>2060</v>
      </c>
      <c r="P95" s="124">
        <f t="shared" si="40"/>
        <v>4544</v>
      </c>
      <c r="Q95" s="124">
        <f t="shared" si="40"/>
        <v>2992</v>
      </c>
      <c r="R95" s="124">
        <f t="shared" si="40"/>
        <v>1609</v>
      </c>
      <c r="S95" s="124">
        <f t="shared" si="40"/>
        <v>2391</v>
      </c>
      <c r="T95" s="124">
        <f t="shared" si="40"/>
        <v>3795</v>
      </c>
      <c r="U95" s="124">
        <f t="shared" si="40"/>
        <v>3312</v>
      </c>
      <c r="V95" s="124">
        <f t="shared" si="40"/>
        <v>4121</v>
      </c>
      <c r="W95" s="124">
        <f t="shared" si="40"/>
        <v>5352</v>
      </c>
      <c r="X95" s="124">
        <f t="shared" si="40"/>
        <v>3565</v>
      </c>
      <c r="Y95" s="124">
        <f t="shared" si="40"/>
        <v>2705</v>
      </c>
      <c r="Z95" s="124">
        <f t="shared" si="40"/>
        <v>2104</v>
      </c>
      <c r="AA95" s="124">
        <f t="shared" si="40"/>
        <v>4606</v>
      </c>
      <c r="AB95" s="124">
        <f t="shared" si="40"/>
        <v>6739</v>
      </c>
      <c r="AC95" s="124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87" t="s">
        <v>203</v>
      </c>
      <c r="B96" s="1"/>
      <c r="C96" s="1"/>
      <c r="D96" s="1"/>
      <c r="E96" s="114">
        <f t="shared" si="36"/>
        <v>80060</v>
      </c>
      <c r="F96" s="122"/>
      <c r="G96" s="122"/>
      <c r="H96" s="172"/>
      <c r="I96" s="188">
        <v>5415</v>
      </c>
      <c r="J96" s="189">
        <v>2815</v>
      </c>
      <c r="K96" s="189">
        <v>2225</v>
      </c>
      <c r="L96" s="189">
        <v>4077</v>
      </c>
      <c r="M96" s="189">
        <v>2236</v>
      </c>
      <c r="N96" s="189">
        <v>6278</v>
      </c>
      <c r="O96" s="189">
        <v>3445</v>
      </c>
      <c r="P96" s="189">
        <v>2672</v>
      </c>
      <c r="Q96" s="189">
        <v>5009</v>
      </c>
      <c r="R96" s="189">
        <v>1224</v>
      </c>
      <c r="S96" s="189">
        <v>1448</v>
      </c>
      <c r="T96" s="189">
        <v>6340</v>
      </c>
      <c r="U96" s="189">
        <v>4110</v>
      </c>
      <c r="V96" s="189">
        <v>6729</v>
      </c>
      <c r="W96" s="189">
        <v>7672</v>
      </c>
      <c r="X96" s="189">
        <v>3959</v>
      </c>
      <c r="Y96" s="189">
        <v>2707</v>
      </c>
      <c r="Z96" s="189">
        <v>1466</v>
      </c>
      <c r="AA96" s="189">
        <v>5254</v>
      </c>
      <c r="AB96" s="189">
        <v>3457</v>
      </c>
      <c r="AC96" s="189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87" t="s">
        <v>204</v>
      </c>
      <c r="B97" s="1"/>
      <c r="C97" s="1"/>
      <c r="D97" s="1"/>
      <c r="E97" s="114">
        <f t="shared" si="36"/>
        <v>7099</v>
      </c>
      <c r="F97" s="122"/>
      <c r="G97" s="122"/>
      <c r="H97" s="172"/>
      <c r="I97" s="188">
        <v>300</v>
      </c>
      <c r="J97" s="189">
        <v>427</v>
      </c>
      <c r="K97" s="189">
        <v>45</v>
      </c>
      <c r="L97" s="189">
        <v>331</v>
      </c>
      <c r="M97" s="189">
        <v>78</v>
      </c>
      <c r="N97" s="189">
        <v>300</v>
      </c>
      <c r="O97" s="189">
        <v>482</v>
      </c>
      <c r="P97" s="189">
        <v>254</v>
      </c>
      <c r="Q97" s="189">
        <v>0</v>
      </c>
      <c r="R97" s="189">
        <v>101</v>
      </c>
      <c r="S97" s="189">
        <v>896</v>
      </c>
      <c r="T97" s="189">
        <v>337</v>
      </c>
      <c r="U97" s="189">
        <v>299</v>
      </c>
      <c r="V97" s="189">
        <v>299</v>
      </c>
      <c r="W97" s="189">
        <v>186</v>
      </c>
      <c r="X97" s="189">
        <v>22</v>
      </c>
      <c r="Y97" s="189">
        <v>0</v>
      </c>
      <c r="Z97" s="189">
        <v>30</v>
      </c>
      <c r="AA97" s="189">
        <v>555</v>
      </c>
      <c r="AB97" s="189">
        <v>1428</v>
      </c>
      <c r="AC97" s="189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87" t="s">
        <v>205</v>
      </c>
      <c r="B98" s="1"/>
      <c r="C98" s="1"/>
      <c r="D98" s="1"/>
      <c r="E98" s="114">
        <f t="shared" si="36"/>
        <v>24</v>
      </c>
      <c r="F98" s="122"/>
      <c r="G98" s="122"/>
      <c r="H98" s="172"/>
      <c r="I98" s="188">
        <v>0</v>
      </c>
      <c r="J98" s="189">
        <v>0</v>
      </c>
      <c r="K98" s="189">
        <v>0</v>
      </c>
      <c r="L98" s="189">
        <v>0</v>
      </c>
      <c r="M98" s="189">
        <v>0</v>
      </c>
      <c r="N98" s="189">
        <v>0</v>
      </c>
      <c r="O98" s="189">
        <v>0</v>
      </c>
      <c r="P98" s="189">
        <v>0</v>
      </c>
      <c r="Q98" s="189">
        <v>0</v>
      </c>
      <c r="R98" s="189">
        <v>19</v>
      </c>
      <c r="S98" s="189">
        <v>0</v>
      </c>
      <c r="T98" s="189">
        <v>0</v>
      </c>
      <c r="U98" s="189">
        <v>0</v>
      </c>
      <c r="V98" s="189">
        <v>0</v>
      </c>
      <c r="W98" s="189">
        <v>0</v>
      </c>
      <c r="X98" s="189">
        <v>0</v>
      </c>
      <c r="Y98" s="189">
        <v>5</v>
      </c>
      <c r="Z98" s="189">
        <v>0</v>
      </c>
      <c r="AA98" s="189">
        <v>0</v>
      </c>
      <c r="AB98" s="189">
        <v>0</v>
      </c>
      <c r="AC98" s="189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87" t="s">
        <v>206</v>
      </c>
      <c r="B99" s="1"/>
      <c r="C99" s="1"/>
      <c r="D99" s="1"/>
      <c r="E99" s="114">
        <f t="shared" si="36"/>
        <v>189</v>
      </c>
      <c r="F99" s="122"/>
      <c r="G99" s="122"/>
      <c r="H99" s="172"/>
      <c r="I99" s="188">
        <v>0</v>
      </c>
      <c r="J99" s="189">
        <v>0</v>
      </c>
      <c r="K99" s="189">
        <v>0</v>
      </c>
      <c r="L99" s="189">
        <v>0</v>
      </c>
      <c r="M99" s="189">
        <v>0</v>
      </c>
      <c r="N99" s="189">
        <v>0</v>
      </c>
      <c r="O99" s="189">
        <v>0</v>
      </c>
      <c r="P99" s="189">
        <v>0</v>
      </c>
      <c r="Q99" s="189">
        <v>0</v>
      </c>
      <c r="R99" s="189">
        <v>19</v>
      </c>
      <c r="S99" s="189">
        <v>0</v>
      </c>
      <c r="T99" s="189">
        <v>0</v>
      </c>
      <c r="U99" s="189">
        <v>0</v>
      </c>
      <c r="V99" s="189">
        <v>0</v>
      </c>
      <c r="W99" s="189">
        <v>0</v>
      </c>
      <c r="X99" s="189">
        <v>170</v>
      </c>
      <c r="Y99" s="189">
        <v>0</v>
      </c>
      <c r="Z99" s="189">
        <v>0</v>
      </c>
      <c r="AA99" s="189">
        <v>0</v>
      </c>
      <c r="AB99" s="189">
        <v>0</v>
      </c>
      <c r="AC99" s="189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87" t="s">
        <v>207</v>
      </c>
      <c r="B100" s="1"/>
      <c r="C100" s="1"/>
      <c r="D100" s="1"/>
      <c r="E100" s="114">
        <f t="shared" si="36"/>
        <v>87497</v>
      </c>
      <c r="F100" s="122"/>
      <c r="G100" s="122"/>
      <c r="H100" s="172"/>
      <c r="I100" s="190">
        <v>5715</v>
      </c>
      <c r="J100" s="191">
        <v>3242</v>
      </c>
      <c r="K100" s="191">
        <v>2270</v>
      </c>
      <c r="L100" s="191">
        <v>4408</v>
      </c>
      <c r="M100" s="191">
        <v>2314</v>
      </c>
      <c r="N100" s="191">
        <v>6683</v>
      </c>
      <c r="O100" s="191">
        <v>3927</v>
      </c>
      <c r="P100" s="191">
        <v>2926</v>
      </c>
      <c r="Q100" s="191">
        <v>5009</v>
      </c>
      <c r="R100" s="191">
        <v>1364</v>
      </c>
      <c r="S100" s="191">
        <v>2344</v>
      </c>
      <c r="T100" s="191">
        <v>6712</v>
      </c>
      <c r="U100" s="191">
        <v>4409</v>
      </c>
      <c r="V100" s="191">
        <v>6729</v>
      </c>
      <c r="W100" s="191">
        <v>7858</v>
      </c>
      <c r="X100" s="191">
        <v>4434</v>
      </c>
      <c r="Y100" s="191">
        <v>2712</v>
      </c>
      <c r="Z100" s="191">
        <v>1496</v>
      </c>
      <c r="AA100" s="191">
        <v>5809</v>
      </c>
      <c r="AB100" s="191">
        <v>4885</v>
      </c>
      <c r="AC100" s="191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26" t="s">
        <v>83</v>
      </c>
      <c r="B101" s="1">
        <v>2052</v>
      </c>
      <c r="C101" s="1"/>
      <c r="D101" s="1"/>
      <c r="E101" s="114">
        <f t="shared" si="36"/>
        <v>702</v>
      </c>
      <c r="F101" s="122"/>
      <c r="G101" s="122"/>
      <c r="H101" s="172">
        <v>3</v>
      </c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>
        <v>40</v>
      </c>
      <c r="X101" s="124">
        <v>317</v>
      </c>
      <c r="Y101" s="124"/>
      <c r="Z101" s="124"/>
      <c r="AA101" s="124">
        <v>345</v>
      </c>
      <c r="AB101" s="124"/>
      <c r="AC101" s="124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26" t="s">
        <v>84</v>
      </c>
      <c r="B102" s="1">
        <v>3882.9</v>
      </c>
      <c r="C102" s="1"/>
      <c r="D102" s="1"/>
      <c r="E102" s="114">
        <f t="shared" si="36"/>
        <v>9682</v>
      </c>
      <c r="F102" s="122"/>
      <c r="G102" s="122"/>
      <c r="H102" s="172">
        <v>10</v>
      </c>
      <c r="I102" s="124">
        <v>4831</v>
      </c>
      <c r="J102" s="124"/>
      <c r="K102" s="124"/>
      <c r="L102" s="124"/>
      <c r="M102" s="124">
        <v>30</v>
      </c>
      <c r="N102" s="124"/>
      <c r="O102" s="124">
        <v>80</v>
      </c>
      <c r="P102" s="124">
        <v>961</v>
      </c>
      <c r="Q102" s="124">
        <v>545</v>
      </c>
      <c r="R102" s="124">
        <v>238</v>
      </c>
      <c r="S102" s="124"/>
      <c r="T102" s="124">
        <v>215</v>
      </c>
      <c r="U102" s="1">
        <v>1032</v>
      </c>
      <c r="V102" s="124"/>
      <c r="W102" s="124">
        <v>270</v>
      </c>
      <c r="X102" s="124">
        <v>313</v>
      </c>
      <c r="Y102" s="124"/>
      <c r="Z102" s="124"/>
      <c r="AA102" s="124">
        <v>362</v>
      </c>
      <c r="AB102" s="192">
        <v>805</v>
      </c>
      <c r="AC102" s="124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25" t="s">
        <v>85</v>
      </c>
      <c r="B103" s="4">
        <v>298784</v>
      </c>
      <c r="C103" s="114"/>
      <c r="D103" s="114"/>
      <c r="E103" s="114">
        <f t="shared" si="36"/>
        <v>286112.27</v>
      </c>
      <c r="F103" s="122">
        <f>E103/B103</f>
        <v>0.95758899405590669</v>
      </c>
      <c r="G103" s="122"/>
      <c r="H103" s="172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18607</v>
      </c>
      <c r="O103" s="1">
        <v>10327</v>
      </c>
      <c r="P103" s="1">
        <v>12985.33</v>
      </c>
      <c r="Q103" s="1">
        <v>13647.15</v>
      </c>
      <c r="R103" s="1">
        <v>5494</v>
      </c>
      <c r="S103" s="1">
        <v>6369</v>
      </c>
      <c r="T103" s="193">
        <v>15478</v>
      </c>
      <c r="U103" s="1">
        <v>17770</v>
      </c>
      <c r="V103" s="1">
        <v>14684.859999999999</v>
      </c>
      <c r="W103" s="1">
        <v>19155</v>
      </c>
      <c r="X103" s="1">
        <v>11700</v>
      </c>
      <c r="Y103" s="1">
        <v>10169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147" t="s">
        <v>86</v>
      </c>
      <c r="B104" s="4">
        <v>290636</v>
      </c>
      <c r="C104" s="114">
        <v>285548</v>
      </c>
      <c r="D104" s="114">
        <v>284098</v>
      </c>
      <c r="E104" s="194">
        <f>SUM(I104:AC104)</f>
        <v>275543.5</v>
      </c>
      <c r="F104" s="122">
        <f>E104/B104</f>
        <v>0.94807078269725709</v>
      </c>
      <c r="G104" s="122">
        <f>E104/C104</f>
        <v>0.96496385896591819</v>
      </c>
      <c r="H104" s="195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10327</v>
      </c>
      <c r="P104" s="1">
        <v>12352</v>
      </c>
      <c r="Q104" s="1">
        <v>13102</v>
      </c>
      <c r="R104" s="196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11194.1</v>
      </c>
      <c r="Y104" s="1">
        <v>10169.1</v>
      </c>
      <c r="Z104" s="1">
        <v>5183</v>
      </c>
      <c r="AA104" s="1">
        <v>12924</v>
      </c>
      <c r="AB104" s="114">
        <v>22016</v>
      </c>
      <c r="AC104" s="1">
        <v>10691</v>
      </c>
      <c r="AD104" s="41"/>
      <c r="AE104" s="42">
        <f>X104/E104</f>
        <v>4.0625527366822303E-2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125" t="s">
        <v>190</v>
      </c>
      <c r="B105" s="114">
        <v>293011</v>
      </c>
      <c r="C105" s="114"/>
      <c r="D105" s="114"/>
      <c r="E105" s="114">
        <f>SUM(I105:AC105)</f>
        <v>276180.27</v>
      </c>
      <c r="F105" s="122">
        <f t="shared" ref="F105:F106" si="41">E105/B105</f>
        <v>0.9425593919682197</v>
      </c>
      <c r="G105" s="122"/>
      <c r="H105" s="197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9806.1999999999989</v>
      </c>
      <c r="N105" s="1">
        <f t="shared" si="42"/>
        <v>18607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6369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11194</v>
      </c>
      <c r="Y105" s="1">
        <f t="shared" si="42"/>
        <v>10169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4.05314977786067E-2</v>
      </c>
      <c r="AF105" s="19"/>
      <c r="AG105" s="19"/>
      <c r="AH105" s="19"/>
      <c r="AI105" s="19"/>
      <c r="AR105" s="19"/>
      <c r="AS105" s="19"/>
    </row>
    <row r="106" spans="1:48" s="10" customFormat="1" ht="31.5" hidden="1" customHeight="1" x14ac:dyDescent="0.2">
      <c r="A106" s="126" t="s">
        <v>163</v>
      </c>
      <c r="B106" s="137">
        <v>0.98499999999999999</v>
      </c>
      <c r="C106" s="137"/>
      <c r="D106" s="137"/>
      <c r="E106" s="143">
        <f t="shared" ref="E106" si="44">E104/E105</f>
        <v>0.99769436824723212</v>
      </c>
      <c r="F106" s="122">
        <f t="shared" si="41"/>
        <v>1.012887683499728</v>
      </c>
      <c r="G106" s="122"/>
      <c r="H106" s="143"/>
      <c r="I106" s="143">
        <f>I104/I105</f>
        <v>0.97778282834324182</v>
      </c>
      <c r="J106" s="143">
        <f>J104/J105</f>
        <v>0.9999844912120559</v>
      </c>
      <c r="K106" s="143">
        <f t="shared" ref="K106:AC106" si="45">K104/K105</f>
        <v>1.0000108116152362</v>
      </c>
      <c r="L106" s="143">
        <f t="shared" si="45"/>
        <v>1</v>
      </c>
      <c r="M106" s="143">
        <f t="shared" si="45"/>
        <v>0.98947604576696391</v>
      </c>
      <c r="N106" s="143">
        <f t="shared" si="45"/>
        <v>1</v>
      </c>
      <c r="O106" s="143">
        <f t="shared" si="45"/>
        <v>1.0078071630721186</v>
      </c>
      <c r="P106" s="143">
        <f t="shared" si="45"/>
        <v>0.99997328439249922</v>
      </c>
      <c r="Q106" s="143">
        <f>Q104/Q105</f>
        <v>0.99998855149727339</v>
      </c>
      <c r="R106" s="143">
        <f t="shared" si="45"/>
        <v>0.99682267884322684</v>
      </c>
      <c r="S106" s="143">
        <f t="shared" si="45"/>
        <v>1</v>
      </c>
      <c r="T106" s="143">
        <f t="shared" si="45"/>
        <v>1</v>
      </c>
      <c r="U106" s="143">
        <f t="shared" si="45"/>
        <v>1</v>
      </c>
      <c r="V106" s="143">
        <f t="shared" si="45"/>
        <v>1.0000095336285126</v>
      </c>
      <c r="W106" s="143">
        <f t="shared" si="45"/>
        <v>1</v>
      </c>
      <c r="X106" s="143">
        <f>X104/X105</f>
        <v>1.0000089333571556</v>
      </c>
      <c r="Y106" s="143">
        <f t="shared" si="45"/>
        <v>1.0000098338086341</v>
      </c>
      <c r="Z106" s="143">
        <f t="shared" si="45"/>
        <v>0.9838648443432042</v>
      </c>
      <c r="AA106" s="143">
        <f t="shared" si="45"/>
        <v>0.99491916859122398</v>
      </c>
      <c r="AB106" s="143">
        <f>AB104/AB105</f>
        <v>1</v>
      </c>
      <c r="AC106" s="143">
        <f t="shared" si="45"/>
        <v>1</v>
      </c>
      <c r="AE106" s="42">
        <f t="shared" si="43"/>
        <v>1.0023199139772532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126" t="s">
        <v>91</v>
      </c>
      <c r="B107" s="4">
        <v>4473</v>
      </c>
      <c r="C107" s="114"/>
      <c r="D107" s="114"/>
      <c r="E107" s="1">
        <f>SUM(I107:AC107)</f>
        <v>636.76999999999589</v>
      </c>
      <c r="F107" s="122">
        <f>E107/B107</f>
        <v>0.14235859602056694</v>
      </c>
      <c r="G107" s="122"/>
      <c r="H107" s="197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103.19999999999891</v>
      </c>
      <c r="N107" s="1">
        <f t="shared" si="46"/>
        <v>0</v>
      </c>
      <c r="O107" s="1">
        <f t="shared" si="46"/>
        <v>-80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0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-0.1000000000003638</v>
      </c>
      <c r="Y107" s="1">
        <f t="shared" si="46"/>
        <v>-0.1000000000003638</v>
      </c>
      <c r="Z107" s="1">
        <f t="shared" si="46"/>
        <v>85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-1.5704257424244931E-4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125" t="s">
        <v>87</v>
      </c>
      <c r="B108" s="114">
        <v>159791</v>
      </c>
      <c r="C108" s="114">
        <v>161250</v>
      </c>
      <c r="D108" s="114"/>
      <c r="E108" s="1">
        <f t="shared" si="36"/>
        <v>160873.1</v>
      </c>
      <c r="F108" s="122">
        <f>E108/B108</f>
        <v>1.0067719708869711</v>
      </c>
      <c r="G108" s="122">
        <f t="shared" ref="G108:G186" si="47">E108/C108</f>
        <v>0.99766263565891478</v>
      </c>
      <c r="H108" s="197">
        <v>21</v>
      </c>
      <c r="I108" s="124">
        <v>18301</v>
      </c>
      <c r="J108" s="124">
        <v>5543</v>
      </c>
      <c r="K108" s="124">
        <v>6569</v>
      </c>
      <c r="L108" s="124">
        <v>8865</v>
      </c>
      <c r="M108" s="124">
        <v>4461</v>
      </c>
      <c r="N108" s="124">
        <v>13627</v>
      </c>
      <c r="O108" s="124">
        <v>6177</v>
      </c>
      <c r="P108" s="124">
        <v>5875</v>
      </c>
      <c r="Q108" s="124">
        <v>7788</v>
      </c>
      <c r="R108" s="132">
        <v>2148.8000000000002</v>
      </c>
      <c r="S108" s="124">
        <v>2330</v>
      </c>
      <c r="T108" s="124">
        <v>8975</v>
      </c>
      <c r="U108" s="124">
        <v>12064</v>
      </c>
      <c r="V108" s="124">
        <v>10123</v>
      </c>
      <c r="W108" s="124">
        <v>11158</v>
      </c>
      <c r="X108" s="124">
        <v>5697</v>
      </c>
      <c r="Y108" s="124">
        <v>5600.3</v>
      </c>
      <c r="Z108" s="124">
        <v>2576</v>
      </c>
      <c r="AA108" s="124">
        <v>6739</v>
      </c>
      <c r="AB108" s="124">
        <v>10569</v>
      </c>
      <c r="AC108" s="124">
        <v>5687</v>
      </c>
      <c r="AE108" s="42">
        <f t="shared" si="43"/>
        <v>3.541300565476764E-2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31.5" hidden="1" customHeight="1" x14ac:dyDescent="0.2">
      <c r="A109" s="125" t="s">
        <v>230</v>
      </c>
      <c r="B109" s="114"/>
      <c r="C109" s="114">
        <v>161250</v>
      </c>
      <c r="D109" s="114"/>
      <c r="E109" s="1">
        <f t="shared" si="36"/>
        <v>162999</v>
      </c>
      <c r="F109" s="122"/>
      <c r="G109" s="122"/>
      <c r="H109" s="197"/>
      <c r="I109" s="124">
        <v>18421</v>
      </c>
      <c r="J109" s="124">
        <v>5640</v>
      </c>
      <c r="K109" s="124">
        <v>6096</v>
      </c>
      <c r="L109" s="124">
        <v>8864</v>
      </c>
      <c r="M109" s="124">
        <v>4549</v>
      </c>
      <c r="N109" s="124">
        <v>13378</v>
      </c>
      <c r="O109" s="124">
        <v>6627</v>
      </c>
      <c r="P109" s="124">
        <v>6064</v>
      </c>
      <c r="Q109" s="124">
        <v>7869</v>
      </c>
      <c r="R109" s="132">
        <v>2272</v>
      </c>
      <c r="S109" s="124">
        <v>2400</v>
      </c>
      <c r="T109" s="124">
        <v>9158</v>
      </c>
      <c r="U109" s="124">
        <v>10153</v>
      </c>
      <c r="V109" s="124">
        <v>12709</v>
      </c>
      <c r="W109" s="124">
        <v>11198</v>
      </c>
      <c r="X109" s="124">
        <v>5898</v>
      </c>
      <c r="Y109" s="124">
        <v>5595</v>
      </c>
      <c r="Z109" s="124">
        <v>2535</v>
      </c>
      <c r="AA109" s="124">
        <v>6739</v>
      </c>
      <c r="AB109" s="124">
        <v>11146</v>
      </c>
      <c r="AC109" s="124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125" t="s">
        <v>231</v>
      </c>
      <c r="B110" s="114"/>
      <c r="C110" s="114"/>
      <c r="D110" s="114"/>
      <c r="E110" s="198">
        <f>E108/E109*100</f>
        <v>98.69575886968633</v>
      </c>
      <c r="F110" s="198" t="e">
        <f t="shared" ref="F110:AC110" si="48">F108/F109*100</f>
        <v>#DIV/0!</v>
      </c>
      <c r="G110" s="198" t="e">
        <f t="shared" si="48"/>
        <v>#DIV/0!</v>
      </c>
      <c r="H110" s="198" t="e">
        <f t="shared" si="48"/>
        <v>#DIV/0!</v>
      </c>
      <c r="I110" s="198">
        <f t="shared" si="48"/>
        <v>99.348569567341613</v>
      </c>
      <c r="J110" s="198">
        <f t="shared" si="48"/>
        <v>98.280141843971634</v>
      </c>
      <c r="K110" s="198">
        <f t="shared" si="48"/>
        <v>107.75918635170602</v>
      </c>
      <c r="L110" s="198">
        <f t="shared" si="48"/>
        <v>100.01128158844766</v>
      </c>
      <c r="M110" s="198">
        <f t="shared" si="48"/>
        <v>98.065508903055616</v>
      </c>
      <c r="N110" s="198">
        <f t="shared" si="48"/>
        <v>101.86126476304381</v>
      </c>
      <c r="O110" s="198">
        <f t="shared" si="48"/>
        <v>93.209597102761435</v>
      </c>
      <c r="P110" s="198">
        <f t="shared" si="48"/>
        <v>96.883245382585741</v>
      </c>
      <c r="Q110" s="198">
        <f t="shared" si="48"/>
        <v>98.970644300419366</v>
      </c>
      <c r="R110" s="198">
        <f t="shared" si="48"/>
        <v>94.577464788732399</v>
      </c>
      <c r="S110" s="198">
        <f t="shared" si="48"/>
        <v>97.083333333333329</v>
      </c>
      <c r="T110" s="198">
        <f t="shared" si="48"/>
        <v>98.001747106355097</v>
      </c>
      <c r="U110" s="198">
        <f t="shared" si="48"/>
        <v>118.82202304737517</v>
      </c>
      <c r="V110" s="198">
        <f t="shared" si="48"/>
        <v>79.652214965772288</v>
      </c>
      <c r="W110" s="198">
        <f t="shared" si="48"/>
        <v>99.642793355956414</v>
      </c>
      <c r="X110" s="198">
        <f t="shared" si="48"/>
        <v>96.592065106815866</v>
      </c>
      <c r="Y110" s="198">
        <f t="shared" si="48"/>
        <v>100.09472743521002</v>
      </c>
      <c r="Z110" s="198">
        <f t="shared" si="48"/>
        <v>101.61735700197238</v>
      </c>
      <c r="AA110" s="198">
        <f t="shared" si="48"/>
        <v>100</v>
      </c>
      <c r="AB110" s="198">
        <f t="shared" si="48"/>
        <v>94.823254979364791</v>
      </c>
      <c r="AC110" s="198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125" t="s">
        <v>88</v>
      </c>
      <c r="B111" s="114">
        <v>9604</v>
      </c>
      <c r="C111" s="114">
        <v>7568</v>
      </c>
      <c r="D111" s="114"/>
      <c r="E111" s="1">
        <f t="shared" si="36"/>
        <v>7116.4</v>
      </c>
      <c r="F111" s="122">
        <f>E111/B111</f>
        <v>0.74098292378175756</v>
      </c>
      <c r="G111" s="122">
        <f t="shared" si="47"/>
        <v>0.94032769556025364</v>
      </c>
      <c r="H111" s="197">
        <v>16</v>
      </c>
      <c r="I111" s="124">
        <v>300</v>
      </c>
      <c r="J111" s="124">
        <v>366</v>
      </c>
      <c r="K111" s="124"/>
      <c r="L111" s="124">
        <v>331</v>
      </c>
      <c r="M111" s="124"/>
      <c r="N111" s="124">
        <v>300</v>
      </c>
      <c r="O111" s="124">
        <v>982</v>
      </c>
      <c r="P111" s="124">
        <v>254</v>
      </c>
      <c r="Q111" s="124"/>
      <c r="R111" s="132">
        <v>101.4</v>
      </c>
      <c r="S111" s="124">
        <v>896</v>
      </c>
      <c r="T111" s="124">
        <v>337</v>
      </c>
      <c r="U111" s="124"/>
      <c r="V111" s="124">
        <v>299</v>
      </c>
      <c r="W111" s="124">
        <v>186</v>
      </c>
      <c r="X111" s="124">
        <v>22</v>
      </c>
      <c r="Y111" s="124"/>
      <c r="Z111" s="124">
        <v>30</v>
      </c>
      <c r="AA111" s="124">
        <v>555</v>
      </c>
      <c r="AB111" s="124">
        <v>1428</v>
      </c>
      <c r="AC111" s="124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125" t="s">
        <v>232</v>
      </c>
      <c r="B112" s="114"/>
      <c r="C112" s="114">
        <v>7568</v>
      </c>
      <c r="D112" s="114"/>
      <c r="E112" s="1">
        <f t="shared" si="36"/>
        <v>7433</v>
      </c>
      <c r="F112" s="122"/>
      <c r="G112" s="122"/>
      <c r="H112" s="197"/>
      <c r="I112" s="124">
        <v>300</v>
      </c>
      <c r="J112" s="124">
        <v>427</v>
      </c>
      <c r="K112" s="124">
        <v>45</v>
      </c>
      <c r="L112" s="124">
        <v>964</v>
      </c>
      <c r="M112" s="124">
        <v>78</v>
      </c>
      <c r="N112" s="124">
        <v>300</v>
      </c>
      <c r="O112" s="124">
        <v>482</v>
      </c>
      <c r="P112" s="124">
        <v>254</v>
      </c>
      <c r="Q112" s="124">
        <v>0</v>
      </c>
      <c r="R112" s="132">
        <v>101</v>
      </c>
      <c r="S112" s="124">
        <v>896</v>
      </c>
      <c r="T112" s="124">
        <v>337</v>
      </c>
      <c r="U112" s="124">
        <v>299</v>
      </c>
      <c r="V112" s="124">
        <v>0</v>
      </c>
      <c r="W112" s="124">
        <v>186</v>
      </c>
      <c r="X112" s="124">
        <v>22</v>
      </c>
      <c r="Y112" s="124">
        <v>0</v>
      </c>
      <c r="Z112" s="124">
        <v>30</v>
      </c>
      <c r="AA112" s="124">
        <v>555</v>
      </c>
      <c r="AB112" s="124">
        <v>1428</v>
      </c>
      <c r="AC112" s="124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125" t="s">
        <v>231</v>
      </c>
      <c r="B113" s="114"/>
      <c r="C113" s="114"/>
      <c r="D113" s="114"/>
      <c r="E113" s="196">
        <f>E111/E112*100</f>
        <v>95.74061617112875</v>
      </c>
      <c r="F113" s="196" t="e">
        <f t="shared" ref="F113:AC113" si="50">F111/F112*100</f>
        <v>#DIV/0!</v>
      </c>
      <c r="G113" s="196" t="e">
        <f t="shared" si="50"/>
        <v>#DIV/0!</v>
      </c>
      <c r="H113" s="196" t="e">
        <f t="shared" si="50"/>
        <v>#DIV/0!</v>
      </c>
      <c r="I113" s="196">
        <f t="shared" si="50"/>
        <v>100</v>
      </c>
      <c r="J113" s="196">
        <f t="shared" si="50"/>
        <v>85.714285714285708</v>
      </c>
      <c r="K113" s="196">
        <f t="shared" si="50"/>
        <v>0</v>
      </c>
      <c r="L113" s="196">
        <f t="shared" si="50"/>
        <v>34.336099585062243</v>
      </c>
      <c r="M113" s="196">
        <f t="shared" si="50"/>
        <v>0</v>
      </c>
      <c r="N113" s="196">
        <f t="shared" si="50"/>
        <v>100</v>
      </c>
      <c r="O113" s="196">
        <f t="shared" si="50"/>
        <v>203.7344398340249</v>
      </c>
      <c r="P113" s="196">
        <f t="shared" si="50"/>
        <v>100</v>
      </c>
      <c r="Q113" s="196" t="e">
        <f t="shared" si="50"/>
        <v>#DIV/0!</v>
      </c>
      <c r="R113" s="196">
        <f t="shared" si="50"/>
        <v>100.39603960396039</v>
      </c>
      <c r="S113" s="196">
        <f t="shared" si="50"/>
        <v>100</v>
      </c>
      <c r="T113" s="196">
        <f t="shared" si="50"/>
        <v>100</v>
      </c>
      <c r="U113" s="196">
        <f t="shared" si="50"/>
        <v>0</v>
      </c>
      <c r="V113" s="196" t="e">
        <f t="shared" si="50"/>
        <v>#DIV/0!</v>
      </c>
      <c r="W113" s="196">
        <f t="shared" si="50"/>
        <v>100</v>
      </c>
      <c r="X113" s="196">
        <f t="shared" si="50"/>
        <v>100</v>
      </c>
      <c r="Y113" s="196" t="e">
        <f t="shared" si="50"/>
        <v>#DIV/0!</v>
      </c>
      <c r="Z113" s="196">
        <f t="shared" si="50"/>
        <v>100</v>
      </c>
      <c r="AA113" s="196">
        <f t="shared" si="50"/>
        <v>100</v>
      </c>
      <c r="AB113" s="196">
        <f t="shared" si="50"/>
        <v>100</v>
      </c>
      <c r="AC113" s="196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125" t="s">
        <v>89</v>
      </c>
      <c r="B114" s="114">
        <v>91564</v>
      </c>
      <c r="C114" s="114">
        <v>76549</v>
      </c>
      <c r="D114" s="114"/>
      <c r="E114" s="1">
        <f t="shared" si="36"/>
        <v>71872.299999999988</v>
      </c>
      <c r="F114" s="122">
        <f>E114/B114</f>
        <v>0.78494058800401889</v>
      </c>
      <c r="G114" s="122">
        <f t="shared" si="47"/>
        <v>0.93890579890005077</v>
      </c>
      <c r="H114" s="197">
        <v>20</v>
      </c>
      <c r="I114" s="124">
        <v>392</v>
      </c>
      <c r="J114" s="124">
        <v>2016</v>
      </c>
      <c r="K114" s="124">
        <v>6087</v>
      </c>
      <c r="L114" s="124">
        <v>7095</v>
      </c>
      <c r="M114" s="124">
        <v>2708</v>
      </c>
      <c r="N114" s="124">
        <v>4680</v>
      </c>
      <c r="O114" s="124">
        <v>2060</v>
      </c>
      <c r="P114" s="124">
        <v>4730</v>
      </c>
      <c r="Q114" s="124">
        <v>2528</v>
      </c>
      <c r="R114" s="132">
        <v>1590.2</v>
      </c>
      <c r="S114" s="124">
        <v>2391</v>
      </c>
      <c r="T114" s="124">
        <v>2886</v>
      </c>
      <c r="U114" s="124">
        <v>3004</v>
      </c>
      <c r="V114" s="124">
        <v>4012</v>
      </c>
      <c r="W114" s="124">
        <v>5312</v>
      </c>
      <c r="X114" s="132">
        <v>3532.1</v>
      </c>
      <c r="Y114" s="124"/>
      <c r="Z114" s="124">
        <v>2063</v>
      </c>
      <c r="AA114" s="124">
        <v>4491</v>
      </c>
      <c r="AB114" s="124">
        <v>6550</v>
      </c>
      <c r="AC114" s="124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90013</v>
      </c>
    </row>
    <row r="115" spans="1:48" s="10" customFormat="1" ht="30" hidden="1" customHeight="1" x14ac:dyDescent="0.2">
      <c r="A115" s="125" t="s">
        <v>233</v>
      </c>
      <c r="B115" s="114"/>
      <c r="C115" s="114">
        <v>76549</v>
      </c>
      <c r="D115" s="114"/>
      <c r="E115" s="1"/>
      <c r="F115" s="122"/>
      <c r="G115" s="122"/>
      <c r="H115" s="197"/>
      <c r="I115" s="124">
        <v>392</v>
      </c>
      <c r="J115" s="124">
        <v>2066</v>
      </c>
      <c r="K115" s="124">
        <v>5788</v>
      </c>
      <c r="L115" s="124">
        <v>7096</v>
      </c>
      <c r="M115" s="124">
        <v>2723</v>
      </c>
      <c r="N115" s="124">
        <v>3788</v>
      </c>
      <c r="O115" s="124">
        <v>2060</v>
      </c>
      <c r="P115" s="124">
        <v>4544</v>
      </c>
      <c r="Q115" s="124">
        <v>2992</v>
      </c>
      <c r="R115" s="132">
        <v>1609</v>
      </c>
      <c r="S115" s="124">
        <v>2391</v>
      </c>
      <c r="T115" s="124">
        <v>3795</v>
      </c>
      <c r="U115" s="124">
        <v>4120</v>
      </c>
      <c r="V115" s="124">
        <v>3312</v>
      </c>
      <c r="W115" s="124">
        <v>5352</v>
      </c>
      <c r="X115" s="132">
        <v>3565</v>
      </c>
      <c r="Y115" s="124">
        <v>2705</v>
      </c>
      <c r="Z115" s="124">
        <v>2104</v>
      </c>
      <c r="AA115" s="124">
        <v>4606</v>
      </c>
      <c r="AB115" s="124">
        <v>6739</v>
      </c>
      <c r="AC115" s="124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125" t="s">
        <v>231</v>
      </c>
      <c r="B116" s="114"/>
      <c r="C116" s="114"/>
      <c r="D116" s="114"/>
      <c r="E116" s="132" t="e">
        <f t="shared" ref="E116:AB116" si="51">E114/E115*100</f>
        <v>#DIV/0!</v>
      </c>
      <c r="F116" s="132" t="e">
        <f t="shared" si="51"/>
        <v>#DIV/0!</v>
      </c>
      <c r="G116" s="132" t="e">
        <f t="shared" si="51"/>
        <v>#DIV/0!</v>
      </c>
      <c r="H116" s="132" t="e">
        <f t="shared" si="51"/>
        <v>#DIV/0!</v>
      </c>
      <c r="I116" s="132">
        <f t="shared" si="51"/>
        <v>100</v>
      </c>
      <c r="J116" s="132">
        <f t="shared" si="51"/>
        <v>97.579864472410463</v>
      </c>
      <c r="K116" s="132">
        <f t="shared" si="51"/>
        <v>105.16586040082929</v>
      </c>
      <c r="L116" s="132">
        <f t="shared" si="51"/>
        <v>99.9859075535513</v>
      </c>
      <c r="M116" s="132">
        <f t="shared" si="51"/>
        <v>99.449136981270655</v>
      </c>
      <c r="N116" s="132">
        <f t="shared" si="51"/>
        <v>123.54804646251321</v>
      </c>
      <c r="O116" s="132">
        <f t="shared" si="51"/>
        <v>100</v>
      </c>
      <c r="P116" s="132">
        <f t="shared" si="51"/>
        <v>104.09330985915493</v>
      </c>
      <c r="Q116" s="132">
        <f t="shared" si="51"/>
        <v>84.491978609625676</v>
      </c>
      <c r="R116" s="132">
        <f t="shared" si="51"/>
        <v>98.831572405220641</v>
      </c>
      <c r="S116" s="132">
        <f t="shared" si="51"/>
        <v>100</v>
      </c>
      <c r="T116" s="132">
        <f t="shared" si="51"/>
        <v>76.047430830039531</v>
      </c>
      <c r="U116" s="132">
        <f t="shared" si="51"/>
        <v>72.912621359223309</v>
      </c>
      <c r="V116" s="132">
        <f t="shared" si="51"/>
        <v>121.1352657004831</v>
      </c>
      <c r="W116" s="132">
        <f t="shared" si="51"/>
        <v>99.252615844544096</v>
      </c>
      <c r="X116" s="132">
        <f t="shared" si="51"/>
        <v>99.077138849929867</v>
      </c>
      <c r="Y116" s="132">
        <f t="shared" si="51"/>
        <v>0</v>
      </c>
      <c r="Z116" s="132">
        <f t="shared" si="51"/>
        <v>98.051330798479086</v>
      </c>
      <c r="AA116" s="132">
        <f t="shared" si="51"/>
        <v>97.503256621797647</v>
      </c>
      <c r="AB116" s="132">
        <f t="shared" si="51"/>
        <v>97.195429588959783</v>
      </c>
      <c r="AC116" s="132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125" t="s">
        <v>90</v>
      </c>
      <c r="B117" s="114">
        <v>2593</v>
      </c>
      <c r="C117" s="114">
        <v>1010</v>
      </c>
      <c r="D117" s="114"/>
      <c r="E117" s="114">
        <f>SUM(I117:AC117)</f>
        <v>583</v>
      </c>
      <c r="F117" s="122">
        <f t="shared" ref="F117:F130" si="52">E117/B117</f>
        <v>0.22483609718472811</v>
      </c>
      <c r="G117" s="122">
        <f t="shared" si="47"/>
        <v>0.57722772277227719</v>
      </c>
      <c r="H117" s="197">
        <v>8</v>
      </c>
      <c r="I117" s="199">
        <v>60</v>
      </c>
      <c r="J117" s="199">
        <v>15</v>
      </c>
      <c r="K117" s="199">
        <v>173</v>
      </c>
      <c r="L117" s="199">
        <v>50</v>
      </c>
      <c r="M117" s="199"/>
      <c r="N117" s="199"/>
      <c r="O117" s="199"/>
      <c r="P117" s="199"/>
      <c r="Q117" s="199"/>
      <c r="R117" s="199">
        <v>30</v>
      </c>
      <c r="S117" s="199"/>
      <c r="T117" s="199"/>
      <c r="U117" s="199">
        <v>8</v>
      </c>
      <c r="V117" s="199"/>
      <c r="W117" s="199"/>
      <c r="X117" s="199"/>
      <c r="Y117" s="199"/>
      <c r="Z117" s="199">
        <v>15</v>
      </c>
      <c r="AA117" s="199"/>
      <c r="AB117" s="199">
        <v>232</v>
      </c>
      <c r="AC117" s="199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125" t="s">
        <v>234</v>
      </c>
      <c r="B118" s="114"/>
      <c r="C118" s="114">
        <v>1010</v>
      </c>
      <c r="D118" s="114"/>
      <c r="E118" s="114"/>
      <c r="F118" s="122"/>
      <c r="G118" s="122"/>
      <c r="H118" s="197"/>
      <c r="I118" s="200">
        <v>224</v>
      </c>
      <c r="J118" s="200">
        <v>24</v>
      </c>
      <c r="K118" s="200">
        <v>173</v>
      </c>
      <c r="L118" s="200">
        <v>50</v>
      </c>
      <c r="M118" s="200">
        <v>0</v>
      </c>
      <c r="N118" s="200">
        <v>0</v>
      </c>
      <c r="O118" s="200">
        <v>0</v>
      </c>
      <c r="P118" s="200">
        <v>0</v>
      </c>
      <c r="Q118" s="200">
        <v>0</v>
      </c>
      <c r="R118" s="200">
        <v>30</v>
      </c>
      <c r="S118" s="200">
        <v>0</v>
      </c>
      <c r="T118" s="200">
        <v>30</v>
      </c>
      <c r="U118" s="200">
        <v>0</v>
      </c>
      <c r="V118" s="200">
        <v>76</v>
      </c>
      <c r="W118" s="200">
        <v>0</v>
      </c>
      <c r="X118" s="200">
        <v>0</v>
      </c>
      <c r="Y118" s="200">
        <v>80</v>
      </c>
      <c r="Z118" s="200">
        <v>100</v>
      </c>
      <c r="AA118" s="200">
        <v>0</v>
      </c>
      <c r="AB118" s="200">
        <v>232</v>
      </c>
      <c r="AC118" s="200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25" t="s">
        <v>231</v>
      </c>
      <c r="B119" s="114"/>
      <c r="C119" s="114"/>
      <c r="D119" s="114"/>
      <c r="E119" s="131" t="e">
        <f>E117/E118*100</f>
        <v>#DIV/0!</v>
      </c>
      <c r="F119" s="131" t="e">
        <f t="shared" ref="F119:AD119" si="53">F117/F118*100</f>
        <v>#DIV/0!</v>
      </c>
      <c r="G119" s="131" t="e">
        <f t="shared" si="53"/>
        <v>#DIV/0!</v>
      </c>
      <c r="H119" s="131" t="e">
        <f t="shared" si="53"/>
        <v>#DIV/0!</v>
      </c>
      <c r="I119" s="131">
        <f t="shared" si="53"/>
        <v>26.785714285714285</v>
      </c>
      <c r="J119" s="131">
        <f t="shared" si="53"/>
        <v>62.5</v>
      </c>
      <c r="K119" s="131">
        <f t="shared" si="53"/>
        <v>100</v>
      </c>
      <c r="L119" s="131">
        <f t="shared" si="53"/>
        <v>100</v>
      </c>
      <c r="M119" s="131" t="e">
        <f t="shared" si="53"/>
        <v>#DIV/0!</v>
      </c>
      <c r="N119" s="131" t="e">
        <f t="shared" si="53"/>
        <v>#DIV/0!</v>
      </c>
      <c r="O119" s="131" t="e">
        <f t="shared" si="53"/>
        <v>#DIV/0!</v>
      </c>
      <c r="P119" s="131" t="e">
        <f t="shared" si="53"/>
        <v>#DIV/0!</v>
      </c>
      <c r="Q119" s="131" t="e">
        <f t="shared" si="53"/>
        <v>#DIV/0!</v>
      </c>
      <c r="R119" s="131">
        <f t="shared" si="53"/>
        <v>100</v>
      </c>
      <c r="S119" s="131" t="e">
        <f t="shared" si="53"/>
        <v>#DIV/0!</v>
      </c>
      <c r="T119" s="131">
        <f t="shared" si="53"/>
        <v>0</v>
      </c>
      <c r="U119" s="131" t="e">
        <f t="shared" si="53"/>
        <v>#DIV/0!</v>
      </c>
      <c r="V119" s="131">
        <f t="shared" si="53"/>
        <v>0</v>
      </c>
      <c r="W119" s="131" t="e">
        <f t="shared" si="53"/>
        <v>#DIV/0!</v>
      </c>
      <c r="X119" s="131" t="e">
        <f t="shared" si="53"/>
        <v>#DIV/0!</v>
      </c>
      <c r="Y119" s="131">
        <f t="shared" si="53"/>
        <v>0</v>
      </c>
      <c r="Z119" s="131">
        <f t="shared" si="53"/>
        <v>15</v>
      </c>
      <c r="AA119" s="131" t="e">
        <f t="shared" si="53"/>
        <v>#DIV/0!</v>
      </c>
      <c r="AB119" s="131">
        <f t="shared" si="53"/>
        <v>100</v>
      </c>
      <c r="AC119" s="131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125" t="s">
        <v>192</v>
      </c>
      <c r="B120" s="114">
        <v>200</v>
      </c>
      <c r="C120" s="114">
        <v>944</v>
      </c>
      <c r="D120" s="114"/>
      <c r="E120" s="114">
        <f t="shared" si="36"/>
        <v>496</v>
      </c>
      <c r="F120" s="122">
        <f t="shared" si="52"/>
        <v>2.48</v>
      </c>
      <c r="G120" s="122">
        <f t="shared" si="47"/>
        <v>0.52542372881355937</v>
      </c>
      <c r="H120" s="197">
        <v>4</v>
      </c>
      <c r="I120" s="201"/>
      <c r="J120" s="201"/>
      <c r="K120" s="1"/>
      <c r="L120" s="1">
        <v>200</v>
      </c>
      <c r="M120" s="1"/>
      <c r="N120" s="1"/>
      <c r="O120" s="1">
        <v>80</v>
      </c>
      <c r="P120" s="1"/>
      <c r="Q120" s="1">
        <v>110</v>
      </c>
      <c r="R120" s="1"/>
      <c r="S120" s="1"/>
      <c r="T120" s="1"/>
      <c r="U120" s="1"/>
      <c r="V120" s="1"/>
      <c r="W120" s="1"/>
      <c r="X120" s="1">
        <v>106</v>
      </c>
      <c r="Y120" s="1"/>
      <c r="Z120" s="1"/>
      <c r="AA120" s="1"/>
      <c r="AB120" s="1"/>
      <c r="AC120" s="1"/>
      <c r="AE120" s="42">
        <f t="shared" si="43"/>
        <v>0.21370967741935484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125" t="s">
        <v>235</v>
      </c>
      <c r="B121" s="114"/>
      <c r="C121" s="114">
        <v>944</v>
      </c>
      <c r="D121" s="114"/>
      <c r="E121" s="114">
        <f t="shared" si="36"/>
        <v>944</v>
      </c>
      <c r="F121" s="122"/>
      <c r="G121" s="122"/>
      <c r="H121" s="197"/>
      <c r="I121" s="201">
        <v>284</v>
      </c>
      <c r="J121" s="201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25" t="s">
        <v>231</v>
      </c>
      <c r="B122" s="114"/>
      <c r="C122" s="114"/>
      <c r="D122" s="114"/>
      <c r="E122" s="1">
        <f t="shared" ref="E122:AB122" si="54">E120/E121*100</f>
        <v>52.542372881355938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125" t="s">
        <v>239</v>
      </c>
      <c r="B123" s="114"/>
      <c r="C123" s="114"/>
      <c r="D123" s="114"/>
      <c r="E123" s="114">
        <f t="shared" si="36"/>
        <v>274622.27</v>
      </c>
      <c r="F123" s="1">
        <f t="shared" ref="F123:H123" si="55">F105-F118-F121</f>
        <v>0.9425593919682197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9806.1999999999989</v>
      </c>
      <c r="N123" s="1">
        <f t="shared" si="56"/>
        <v>18607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6369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11194</v>
      </c>
      <c r="Y123" s="1">
        <f t="shared" si="56"/>
        <v>10014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25" t="s">
        <v>240</v>
      </c>
      <c r="B124" s="114"/>
      <c r="C124" s="114"/>
      <c r="D124" s="114"/>
      <c r="E124" s="133">
        <f t="shared" ref="E124:H124" si="57">E104/E123</f>
        <v>1.0033545349399375</v>
      </c>
      <c r="F124" s="133">
        <f t="shared" si="57"/>
        <v>1.0058472609535285</v>
      </c>
      <c r="G124" s="133" t="e">
        <f t="shared" si="57"/>
        <v>#DIV/0!</v>
      </c>
      <c r="H124" s="133" t="e">
        <f t="shared" si="57"/>
        <v>#DIV/0!</v>
      </c>
      <c r="I124" s="133">
        <f>I104/I123</f>
        <v>1.0031826939991082</v>
      </c>
      <c r="J124" s="133">
        <f t="shared" ref="J124:AC124" si="58">J104/J123</f>
        <v>1.0026501864904909</v>
      </c>
      <c r="K124" s="133">
        <f>K104/K123</f>
        <v>1.0032008768756584</v>
      </c>
      <c r="L124" s="133">
        <f t="shared" si="58"/>
        <v>1.0142718502026602</v>
      </c>
      <c r="M124" s="133">
        <f t="shared" si="58"/>
        <v>0.98947604576696391</v>
      </c>
      <c r="N124" s="133">
        <f t="shared" si="58"/>
        <v>1</v>
      </c>
      <c r="O124" s="133">
        <f t="shared" si="58"/>
        <v>1.0078071630721186</v>
      </c>
      <c r="P124" s="133">
        <f t="shared" si="58"/>
        <v>0.99997328439249922</v>
      </c>
      <c r="Q124" s="133">
        <f t="shared" si="58"/>
        <v>1.0084551055829867</v>
      </c>
      <c r="R124" s="133">
        <f t="shared" si="58"/>
        <v>1.0025449674703406</v>
      </c>
      <c r="S124" s="133">
        <f t="shared" si="58"/>
        <v>1</v>
      </c>
      <c r="T124" s="133">
        <f t="shared" si="58"/>
        <v>1.0019694085209743</v>
      </c>
      <c r="U124" s="133">
        <f t="shared" si="58"/>
        <v>1</v>
      </c>
      <c r="V124" s="133">
        <f t="shared" si="58"/>
        <v>1.0052119056517759</v>
      </c>
      <c r="W124" s="133">
        <f t="shared" si="58"/>
        <v>1.0120837808807734</v>
      </c>
      <c r="X124" s="133">
        <f t="shared" si="58"/>
        <v>1.0000089333571556</v>
      </c>
      <c r="Y124" s="133">
        <f t="shared" si="58"/>
        <v>1.0154883163571</v>
      </c>
      <c r="Z124" s="133">
        <f t="shared" si="58"/>
        <v>1.0029024767801857</v>
      </c>
      <c r="AA124" s="133">
        <f t="shared" si="58"/>
        <v>0.99491916859122398</v>
      </c>
      <c r="AB124" s="133">
        <f t="shared" si="58"/>
        <v>1</v>
      </c>
      <c r="AC124" s="133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25"/>
      <c r="B125" s="114"/>
      <c r="C125" s="114"/>
      <c r="D125" s="11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125"/>
      <c r="B126" s="114"/>
      <c r="C126" s="114"/>
      <c r="D126" s="11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125"/>
      <c r="B127" s="114"/>
      <c r="C127" s="114"/>
      <c r="D127" s="11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147" t="s">
        <v>92</v>
      </c>
      <c r="B128" s="4">
        <v>290636</v>
      </c>
      <c r="C128" s="114">
        <v>285548</v>
      </c>
      <c r="D128" s="114">
        <v>284098</v>
      </c>
      <c r="E128" s="114">
        <f t="shared" si="36"/>
        <v>275543.5</v>
      </c>
      <c r="F128" s="122">
        <f t="shared" si="52"/>
        <v>0.94807078269725709</v>
      </c>
      <c r="G128" s="122">
        <f t="shared" si="47"/>
        <v>0.96496385896591819</v>
      </c>
      <c r="H128" s="197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10327</v>
      </c>
      <c r="P128" s="1">
        <v>12352</v>
      </c>
      <c r="Q128" s="1">
        <v>13102</v>
      </c>
      <c r="R128" s="196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11194.1</v>
      </c>
      <c r="Y128" s="1">
        <v>10169.1</v>
      </c>
      <c r="Z128" s="1">
        <v>5183</v>
      </c>
      <c r="AA128" s="1">
        <v>12924</v>
      </c>
      <c r="AB128" s="1">
        <v>22016</v>
      </c>
      <c r="AC128" s="1">
        <v>10691</v>
      </c>
      <c r="AD128" s="41"/>
      <c r="AE128" s="42">
        <f t="shared" si="43"/>
        <v>4.0625527366822303E-2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125" t="s">
        <v>214</v>
      </c>
      <c r="B129" s="122">
        <f t="shared" ref="B129" si="59">B128/B105</f>
        <v>0.99189450225418163</v>
      </c>
      <c r="C129" s="122"/>
      <c r="D129" s="122"/>
      <c r="E129" s="122">
        <f>E128/E105</f>
        <v>0.99769436824723212</v>
      </c>
      <c r="F129" s="122">
        <f t="shared" ref="F129:J129" si="60">F128/F105</f>
        <v>1.0058472609535285</v>
      </c>
      <c r="G129" s="122"/>
      <c r="H129" s="133"/>
      <c r="I129" s="133">
        <f t="shared" si="60"/>
        <v>0.97778282834324182</v>
      </c>
      <c r="J129" s="133">
        <f t="shared" si="60"/>
        <v>0.9999844912120559</v>
      </c>
      <c r="K129" s="133">
        <f t="shared" ref="K129" si="61">K128/K105</f>
        <v>1.0000108116152362</v>
      </c>
      <c r="L129" s="133">
        <f t="shared" ref="L129" si="62">L128/L105</f>
        <v>1</v>
      </c>
      <c r="M129" s="133">
        <f t="shared" ref="M129" si="63">M128/M105</f>
        <v>0.98947604576696391</v>
      </c>
      <c r="N129" s="133">
        <f t="shared" ref="N129" si="64">N128/N105</f>
        <v>1</v>
      </c>
      <c r="O129" s="133">
        <f t="shared" ref="O129" si="65">O128/O105</f>
        <v>1.0078071630721186</v>
      </c>
      <c r="P129" s="133">
        <f t="shared" ref="P129" si="66">P128/P105</f>
        <v>0.99997328439249922</v>
      </c>
      <c r="Q129" s="133">
        <f t="shared" ref="Q129" si="67">Q128/Q105</f>
        <v>0.99998855149727339</v>
      </c>
      <c r="R129" s="133">
        <f t="shared" ref="R129" si="68">R128/R105</f>
        <v>0.99682267884322684</v>
      </c>
      <c r="S129" s="133">
        <f>S128/S105</f>
        <v>1</v>
      </c>
      <c r="T129" s="133">
        <f t="shared" ref="T129" si="69">T128/T105</f>
        <v>1</v>
      </c>
      <c r="U129" s="133">
        <f t="shared" ref="U129" si="70">U128/U105</f>
        <v>1</v>
      </c>
      <c r="V129" s="133">
        <f t="shared" ref="V129" si="71">V128/V105</f>
        <v>1.0000095336285126</v>
      </c>
      <c r="W129" s="133">
        <f t="shared" ref="W129" si="72">W128/W105</f>
        <v>1</v>
      </c>
      <c r="X129" s="133">
        <f t="shared" ref="X129" si="73">X128/X105</f>
        <v>1.0000089333571556</v>
      </c>
      <c r="Y129" s="133">
        <f t="shared" ref="Y129" si="74">Y128/Y105</f>
        <v>1.0000098338086341</v>
      </c>
      <c r="Z129" s="133">
        <f t="shared" ref="Z129" si="75">Z128/Z105</f>
        <v>0.9838648443432042</v>
      </c>
      <c r="AA129" s="133">
        <f t="shared" ref="AA129" si="76">AA128/AA105</f>
        <v>0.99491916859122398</v>
      </c>
      <c r="AB129" s="133">
        <f t="shared" ref="AB129" si="77">AB128/AB105</f>
        <v>1</v>
      </c>
      <c r="AC129" s="133">
        <f t="shared" ref="AC129" si="78">AC128/AC105</f>
        <v>1</v>
      </c>
      <c r="AD129" s="41"/>
      <c r="AE129" s="42">
        <f t="shared" si="43"/>
        <v>1.0023199139772532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125" t="s">
        <v>182</v>
      </c>
      <c r="B130" s="114">
        <v>159791</v>
      </c>
      <c r="C130" s="114">
        <v>161250</v>
      </c>
      <c r="D130" s="114"/>
      <c r="E130" s="1">
        <f t="shared" si="36"/>
        <v>160785.1</v>
      </c>
      <c r="F130" s="122">
        <f t="shared" si="52"/>
        <v>1.0062212515097846</v>
      </c>
      <c r="G130" s="122">
        <f t="shared" si="47"/>
        <v>0.99711689922480629</v>
      </c>
      <c r="H130" s="197">
        <v>21</v>
      </c>
      <c r="I130" s="124">
        <v>18421</v>
      </c>
      <c r="J130" s="124">
        <v>5543</v>
      </c>
      <c r="K130" s="124">
        <v>6569</v>
      </c>
      <c r="L130" s="124">
        <v>8865</v>
      </c>
      <c r="M130" s="124">
        <v>4461</v>
      </c>
      <c r="N130" s="124">
        <v>13378</v>
      </c>
      <c r="O130" s="124">
        <v>6177</v>
      </c>
      <c r="P130" s="124">
        <v>5875</v>
      </c>
      <c r="Q130" s="124">
        <v>7788</v>
      </c>
      <c r="R130" s="132">
        <v>2148.8000000000002</v>
      </c>
      <c r="S130" s="124">
        <v>2330</v>
      </c>
      <c r="T130" s="124">
        <v>8975</v>
      </c>
      <c r="U130" s="124">
        <v>12105</v>
      </c>
      <c r="V130" s="124">
        <v>10123</v>
      </c>
      <c r="W130" s="124">
        <v>11158</v>
      </c>
      <c r="X130" s="124">
        <v>5697</v>
      </c>
      <c r="Y130" s="124">
        <v>5600.3</v>
      </c>
      <c r="Z130" s="124">
        <v>2576</v>
      </c>
      <c r="AA130" s="124">
        <v>6739</v>
      </c>
      <c r="AB130" s="124">
        <v>10569</v>
      </c>
      <c r="AC130" s="124">
        <v>5687</v>
      </c>
      <c r="AE130" s="42">
        <f t="shared" si="43"/>
        <v>3.5432387702591842E-2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125" t="s">
        <v>88</v>
      </c>
      <c r="B131" s="114">
        <v>9604</v>
      </c>
      <c r="C131" s="114">
        <v>7568</v>
      </c>
      <c r="D131" s="114"/>
      <c r="E131" s="1">
        <f t="shared" si="36"/>
        <v>7116.4</v>
      </c>
      <c r="F131" s="122">
        <f t="shared" ref="F131:F164" si="79">E131/B131</f>
        <v>0.74098292378175756</v>
      </c>
      <c r="G131" s="122">
        <f t="shared" si="47"/>
        <v>0.94032769556025364</v>
      </c>
      <c r="H131" s="197">
        <v>16</v>
      </c>
      <c r="I131" s="124">
        <v>300</v>
      </c>
      <c r="J131" s="124">
        <v>366</v>
      </c>
      <c r="K131" s="124"/>
      <c r="L131" s="124">
        <v>331</v>
      </c>
      <c r="M131" s="124"/>
      <c r="N131" s="124">
        <v>300</v>
      </c>
      <c r="O131" s="124">
        <v>982</v>
      </c>
      <c r="P131" s="124">
        <v>254</v>
      </c>
      <c r="Q131" s="124"/>
      <c r="R131" s="132">
        <v>101.4</v>
      </c>
      <c r="S131" s="124">
        <v>896</v>
      </c>
      <c r="T131" s="124">
        <v>337</v>
      </c>
      <c r="U131" s="124"/>
      <c r="V131" s="124">
        <v>299</v>
      </c>
      <c r="W131" s="124">
        <v>186</v>
      </c>
      <c r="X131" s="124">
        <v>22</v>
      </c>
      <c r="Y131" s="124"/>
      <c r="Z131" s="124">
        <v>30</v>
      </c>
      <c r="AA131" s="124">
        <v>555</v>
      </c>
      <c r="AB131" s="124">
        <v>1428</v>
      </c>
      <c r="AC131" s="124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125" t="s">
        <v>89</v>
      </c>
      <c r="B132" s="114">
        <v>91564</v>
      </c>
      <c r="C132" s="114">
        <v>76549</v>
      </c>
      <c r="D132" s="114"/>
      <c r="E132" s="1">
        <f t="shared" si="36"/>
        <v>72685.299999999988</v>
      </c>
      <c r="F132" s="122">
        <f t="shared" si="79"/>
        <v>0.79381962343279</v>
      </c>
      <c r="G132" s="122">
        <f t="shared" si="47"/>
        <v>0.94952644711230705</v>
      </c>
      <c r="H132" s="197">
        <v>20</v>
      </c>
      <c r="I132" s="124">
        <v>392</v>
      </c>
      <c r="J132" s="124">
        <v>2016</v>
      </c>
      <c r="K132" s="124">
        <v>6087</v>
      </c>
      <c r="L132" s="124">
        <v>7095</v>
      </c>
      <c r="M132" s="124">
        <v>2708</v>
      </c>
      <c r="N132" s="124">
        <v>4680</v>
      </c>
      <c r="O132" s="124">
        <v>2060</v>
      </c>
      <c r="P132" s="124">
        <v>4730</v>
      </c>
      <c r="Q132" s="124">
        <v>2528</v>
      </c>
      <c r="R132" s="132">
        <v>1590.2</v>
      </c>
      <c r="S132" s="124">
        <v>2358</v>
      </c>
      <c r="T132" s="124">
        <v>3787</v>
      </c>
      <c r="U132" s="124">
        <v>2949</v>
      </c>
      <c r="V132" s="124">
        <v>4012</v>
      </c>
      <c r="W132" s="124">
        <v>5312</v>
      </c>
      <c r="X132" s="124">
        <v>3532.1</v>
      </c>
      <c r="Y132" s="124"/>
      <c r="Z132" s="124">
        <v>2063</v>
      </c>
      <c r="AA132" s="124">
        <v>4491</v>
      </c>
      <c r="AB132" s="124">
        <v>6550</v>
      </c>
      <c r="AC132" s="124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125" t="s">
        <v>90</v>
      </c>
      <c r="B133" s="4">
        <v>2593</v>
      </c>
      <c r="C133" s="114">
        <v>1010</v>
      </c>
      <c r="D133" s="114"/>
      <c r="E133" s="114">
        <f t="shared" si="36"/>
        <v>583</v>
      </c>
      <c r="F133" s="122">
        <f t="shared" si="79"/>
        <v>0.22483609718472811</v>
      </c>
      <c r="G133" s="122">
        <f t="shared" si="47"/>
        <v>0.57722772277227719</v>
      </c>
      <c r="H133" s="197">
        <v>8</v>
      </c>
      <c r="I133" s="145">
        <v>60</v>
      </c>
      <c r="J133" s="145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15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125" t="s">
        <v>192</v>
      </c>
      <c r="B134" s="114">
        <v>200</v>
      </c>
      <c r="C134" s="114">
        <v>944</v>
      </c>
      <c r="D134" s="114"/>
      <c r="E134" s="114">
        <f t="shared" si="36"/>
        <v>496</v>
      </c>
      <c r="F134" s="122">
        <f t="shared" si="79"/>
        <v>2.48</v>
      </c>
      <c r="G134" s="122">
        <f t="shared" si="47"/>
        <v>0.52542372881355937</v>
      </c>
      <c r="H134" s="197">
        <v>4</v>
      </c>
      <c r="I134" s="1"/>
      <c r="J134" s="1"/>
      <c r="K134" s="1"/>
      <c r="L134" s="1">
        <v>200</v>
      </c>
      <c r="M134" s="1"/>
      <c r="N134" s="1"/>
      <c r="O134" s="1">
        <v>80</v>
      </c>
      <c r="P134" s="1"/>
      <c r="Q134" s="1">
        <v>110</v>
      </c>
      <c r="R134" s="1"/>
      <c r="S134" s="1"/>
      <c r="T134" s="1"/>
      <c r="U134" s="1"/>
      <c r="V134" s="1"/>
      <c r="W134" s="1"/>
      <c r="X134" s="1">
        <v>106</v>
      </c>
      <c r="Y134" s="1"/>
      <c r="Z134" s="1"/>
      <c r="AA134" s="1"/>
      <c r="AB134" s="1"/>
      <c r="AC134" s="1"/>
      <c r="AE134" s="42">
        <f t="shared" si="43"/>
        <v>0.21370967741935484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147" t="s">
        <v>171</v>
      </c>
      <c r="B135" s="4">
        <v>968024</v>
      </c>
      <c r="C135" s="114"/>
      <c r="D135" s="114"/>
      <c r="E135" s="114">
        <f t="shared" si="36"/>
        <v>779852.55</v>
      </c>
      <c r="F135" s="122">
        <f t="shared" si="79"/>
        <v>0.80561282571506498</v>
      </c>
      <c r="G135" s="122"/>
      <c r="H135" s="197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31898</v>
      </c>
      <c r="P135" s="1">
        <v>34238</v>
      </c>
      <c r="Q135" s="1">
        <v>37281</v>
      </c>
      <c r="R135" s="1">
        <v>12957.45</v>
      </c>
      <c r="S135" s="1">
        <v>15420</v>
      </c>
      <c r="T135" s="1">
        <v>39836</v>
      </c>
      <c r="U135" s="1">
        <v>47186</v>
      </c>
      <c r="V135" s="1">
        <v>42542.9</v>
      </c>
      <c r="W135" s="202">
        <v>58141</v>
      </c>
      <c r="X135" s="193">
        <v>30828.2</v>
      </c>
      <c r="Y135" s="1">
        <v>28546</v>
      </c>
      <c r="Z135" s="1">
        <v>12331</v>
      </c>
      <c r="AA135" s="1">
        <v>33139</v>
      </c>
      <c r="AB135" s="114">
        <v>71625</v>
      </c>
      <c r="AC135" s="1">
        <v>28866</v>
      </c>
      <c r="AE135" s="42">
        <f t="shared" si="43"/>
        <v>3.9530806176116241E-2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126" t="s">
        <v>52</v>
      </c>
      <c r="B136" s="136" t="e">
        <f>B135/#REF!</f>
        <v>#REF!</v>
      </c>
      <c r="C136" s="122"/>
      <c r="D136" s="122"/>
      <c r="E136" s="114" t="e">
        <f>SUM(I136:AC136)</f>
        <v>#REF!</v>
      </c>
      <c r="F136" s="122" t="e">
        <f t="shared" si="79"/>
        <v>#REF!</v>
      </c>
      <c r="G136" s="122"/>
      <c r="H136" s="197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125" t="s">
        <v>87</v>
      </c>
      <c r="B137" s="4">
        <v>564260</v>
      </c>
      <c r="C137" s="114"/>
      <c r="D137" s="114"/>
      <c r="E137" s="1">
        <f t="shared" si="36"/>
        <v>479503.15000000008</v>
      </c>
      <c r="F137" s="122">
        <f t="shared" si="79"/>
        <v>0.84979114238117193</v>
      </c>
      <c r="G137" s="122"/>
      <c r="H137" s="197">
        <v>21</v>
      </c>
      <c r="I137" s="124">
        <v>56692</v>
      </c>
      <c r="J137" s="124">
        <v>14935</v>
      </c>
      <c r="K137" s="124">
        <v>20164</v>
      </c>
      <c r="L137" s="124">
        <v>23939</v>
      </c>
      <c r="M137" s="124">
        <v>11302</v>
      </c>
      <c r="N137" s="124">
        <v>39655</v>
      </c>
      <c r="O137" s="124">
        <v>21346</v>
      </c>
      <c r="P137" s="124">
        <v>17037</v>
      </c>
      <c r="Q137" s="124">
        <v>22879</v>
      </c>
      <c r="R137" s="124">
        <v>5974.65</v>
      </c>
      <c r="S137" s="124">
        <v>5857</v>
      </c>
      <c r="T137" s="124">
        <v>23694</v>
      </c>
      <c r="U137" s="124">
        <v>37473</v>
      </c>
      <c r="V137" s="124">
        <v>30417.200000000001</v>
      </c>
      <c r="W137" s="132">
        <v>38763</v>
      </c>
      <c r="X137" s="132">
        <v>17641.900000000001</v>
      </c>
      <c r="Y137" s="124">
        <v>16822</v>
      </c>
      <c r="Z137" s="124">
        <v>5526.4</v>
      </c>
      <c r="AA137" s="124">
        <v>18699</v>
      </c>
      <c r="AB137" s="124">
        <v>35766</v>
      </c>
      <c r="AC137" s="124">
        <v>14920</v>
      </c>
      <c r="AE137" s="42">
        <f t="shared" si="43"/>
        <v>3.6792041929234458E-2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125" t="s">
        <v>88</v>
      </c>
      <c r="B138" s="4">
        <v>30441</v>
      </c>
      <c r="C138" s="114"/>
      <c r="D138" s="114"/>
      <c r="E138" s="1">
        <f t="shared" si="36"/>
        <v>18489.25</v>
      </c>
      <c r="F138" s="122">
        <f t="shared" si="79"/>
        <v>0.60737984954502156</v>
      </c>
      <c r="G138" s="122"/>
      <c r="H138" s="197">
        <v>16</v>
      </c>
      <c r="I138" s="124">
        <v>711</v>
      </c>
      <c r="J138" s="124">
        <v>915</v>
      </c>
      <c r="K138" s="124"/>
      <c r="L138" s="124">
        <v>1084</v>
      </c>
      <c r="M138" s="124"/>
      <c r="N138" s="124">
        <v>900</v>
      </c>
      <c r="O138" s="124">
        <v>2556</v>
      </c>
      <c r="P138" s="124">
        <v>508</v>
      </c>
      <c r="Q138" s="124"/>
      <c r="R138" s="124">
        <v>254</v>
      </c>
      <c r="S138" s="124">
        <v>1773</v>
      </c>
      <c r="T138" s="124">
        <v>961</v>
      </c>
      <c r="U138" s="124"/>
      <c r="V138" s="132">
        <v>715.7</v>
      </c>
      <c r="W138" s="124">
        <v>338</v>
      </c>
      <c r="X138" s="132">
        <v>148.55000000000001</v>
      </c>
      <c r="Y138" s="124"/>
      <c r="Z138" s="124">
        <v>45</v>
      </c>
      <c r="AA138" s="124">
        <v>1236</v>
      </c>
      <c r="AB138" s="124">
        <v>4174</v>
      </c>
      <c r="AC138" s="124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125" t="s">
        <v>89</v>
      </c>
      <c r="B139" s="4">
        <v>290686</v>
      </c>
      <c r="C139" s="114"/>
      <c r="D139" s="114"/>
      <c r="E139" s="1">
        <f t="shared" si="36"/>
        <v>201245.59999999998</v>
      </c>
      <c r="F139" s="122">
        <f t="shared" si="79"/>
        <v>0.69231266727671781</v>
      </c>
      <c r="G139" s="122"/>
      <c r="H139" s="197">
        <v>20</v>
      </c>
      <c r="I139" s="124">
        <v>784</v>
      </c>
      <c r="J139" s="124">
        <v>5040</v>
      </c>
      <c r="K139" s="124">
        <v>18870</v>
      </c>
      <c r="L139" s="124">
        <v>19526</v>
      </c>
      <c r="M139" s="124">
        <v>6812</v>
      </c>
      <c r="N139" s="124">
        <v>13105</v>
      </c>
      <c r="O139" s="124">
        <v>5103</v>
      </c>
      <c r="P139" s="124">
        <v>12771</v>
      </c>
      <c r="Q139" s="124">
        <v>6796</v>
      </c>
      <c r="R139" s="124">
        <v>3652.95</v>
      </c>
      <c r="S139" s="124">
        <v>6245</v>
      </c>
      <c r="T139" s="124">
        <v>10717</v>
      </c>
      <c r="U139" s="124">
        <v>6973</v>
      </c>
      <c r="V139" s="132">
        <v>10467.9</v>
      </c>
      <c r="W139" s="124">
        <v>15155</v>
      </c>
      <c r="X139" s="132">
        <v>9603.1</v>
      </c>
      <c r="Y139" s="124"/>
      <c r="Z139" s="132">
        <v>5757.65</v>
      </c>
      <c r="AA139" s="124">
        <v>10569</v>
      </c>
      <c r="AB139" s="124">
        <v>23288</v>
      </c>
      <c r="AC139" s="124">
        <v>10010</v>
      </c>
      <c r="AE139" s="42">
        <f t="shared" si="43"/>
        <v>4.7718310363058875E-2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125" t="s">
        <v>90</v>
      </c>
      <c r="B140" s="114">
        <v>3607</v>
      </c>
      <c r="C140" s="114"/>
      <c r="D140" s="114"/>
      <c r="E140" s="114">
        <f t="shared" si="36"/>
        <v>986.44</v>
      </c>
      <c r="F140" s="122">
        <f t="shared" si="79"/>
        <v>0.27347934571666205</v>
      </c>
      <c r="G140" s="122"/>
      <c r="H140" s="197">
        <v>7</v>
      </c>
      <c r="I140" s="145">
        <v>91.44</v>
      </c>
      <c r="J140" s="145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125" t="s">
        <v>192</v>
      </c>
      <c r="B141" s="114">
        <v>1000</v>
      </c>
      <c r="C141" s="114"/>
      <c r="D141" s="114"/>
      <c r="E141" s="114">
        <f t="shared" si="36"/>
        <v>4070</v>
      </c>
      <c r="F141" s="122">
        <f t="shared" si="79"/>
        <v>4.07</v>
      </c>
      <c r="G141" s="122"/>
      <c r="H141" s="197">
        <v>4</v>
      </c>
      <c r="I141" s="201"/>
      <c r="J141" s="201"/>
      <c r="K141" s="1"/>
      <c r="L141" s="1">
        <v>1600</v>
      </c>
      <c r="M141" s="1"/>
      <c r="N141" s="1"/>
      <c r="O141" s="1">
        <v>386</v>
      </c>
      <c r="P141" s="1"/>
      <c r="Q141" s="1">
        <v>1504</v>
      </c>
      <c r="R141" s="1"/>
      <c r="S141" s="1"/>
      <c r="T141" s="1"/>
      <c r="U141" s="1"/>
      <c r="V141" s="1"/>
      <c r="W141" s="1"/>
      <c r="X141" s="1">
        <v>580</v>
      </c>
      <c r="Y141" s="1"/>
      <c r="Z141" s="1"/>
      <c r="AA141" s="1"/>
      <c r="AB141" s="1"/>
      <c r="AC141" s="1"/>
      <c r="AE141" s="42">
        <f t="shared" si="43"/>
        <v>0.14250614250614252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203" t="s">
        <v>222</v>
      </c>
      <c r="B142" s="114"/>
      <c r="C142" s="114"/>
      <c r="D142" s="114"/>
      <c r="E142" s="114">
        <f t="shared" si="36"/>
        <v>300251.69999999995</v>
      </c>
      <c r="F142" s="122"/>
      <c r="G142" s="122"/>
      <c r="H142" s="197">
        <v>21</v>
      </c>
      <c r="I142" s="124">
        <v>20878.400000000001</v>
      </c>
      <c r="J142" s="124">
        <v>8042.7</v>
      </c>
      <c r="K142" s="124">
        <v>9553.4</v>
      </c>
      <c r="L142" s="124">
        <v>21259.200000000001</v>
      </c>
      <c r="M142" s="124">
        <v>7601.6</v>
      </c>
      <c r="N142" s="124">
        <v>16899.099999999999</v>
      </c>
      <c r="O142" s="124">
        <v>20781.900000000001</v>
      </c>
      <c r="P142" s="124">
        <v>12496.2</v>
      </c>
      <c r="Q142" s="124">
        <v>7543.5</v>
      </c>
      <c r="R142" s="124">
        <v>3416.2</v>
      </c>
      <c r="S142" s="124">
        <v>3232.7</v>
      </c>
      <c r="T142" s="124">
        <v>17127.2</v>
      </c>
      <c r="U142" s="124">
        <v>21845.3</v>
      </c>
      <c r="V142" s="124">
        <v>21793.599999999999</v>
      </c>
      <c r="W142" s="124">
        <v>33536.5</v>
      </c>
      <c r="X142" s="124">
        <v>11541.9</v>
      </c>
      <c r="Y142" s="124">
        <v>7634.8</v>
      </c>
      <c r="Z142" s="124">
        <v>5680.8</v>
      </c>
      <c r="AA142" s="124">
        <v>13855.7</v>
      </c>
      <c r="AB142" s="124">
        <v>26026.899999999998</v>
      </c>
      <c r="AC142" s="124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125" t="s">
        <v>87</v>
      </c>
      <c r="B143" s="114"/>
      <c r="C143" s="114"/>
      <c r="D143" s="114"/>
      <c r="E143" s="114">
        <f t="shared" si="36"/>
        <v>86339.8</v>
      </c>
      <c r="F143" s="122" t="e">
        <f t="shared" si="79"/>
        <v>#DIV/0!</v>
      </c>
      <c r="G143" s="122"/>
      <c r="H143" s="197">
        <v>10</v>
      </c>
      <c r="I143" s="201">
        <v>22795</v>
      </c>
      <c r="J143" s="201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125" t="s">
        <v>88</v>
      </c>
      <c r="B144" s="114"/>
      <c r="C144" s="114"/>
      <c r="D144" s="114"/>
      <c r="E144" s="114">
        <f t="shared" si="36"/>
        <v>2120</v>
      </c>
      <c r="F144" s="122" t="e">
        <f t="shared" si="79"/>
        <v>#DIV/0!</v>
      </c>
      <c r="G144" s="122"/>
      <c r="H144" s="197">
        <v>3</v>
      </c>
      <c r="I144" s="201">
        <v>710</v>
      </c>
      <c r="J144" s="201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25" t="s">
        <v>89</v>
      </c>
      <c r="B145" s="114"/>
      <c r="C145" s="114"/>
      <c r="D145" s="114"/>
      <c r="E145" s="114">
        <f t="shared" si="36"/>
        <v>24124.9</v>
      </c>
      <c r="F145" s="122" t="e">
        <f t="shared" si="79"/>
        <v>#DIV/0!</v>
      </c>
      <c r="G145" s="122"/>
      <c r="H145" s="197">
        <v>7</v>
      </c>
      <c r="I145" s="204">
        <v>662.9</v>
      </c>
      <c r="J145" s="204"/>
      <c r="K145" s="205"/>
      <c r="L145" s="205"/>
      <c r="M145" s="205"/>
      <c r="N145" s="205">
        <v>620</v>
      </c>
      <c r="O145" s="205"/>
      <c r="P145" s="205">
        <v>5400</v>
      </c>
      <c r="Q145" s="205">
        <v>1548</v>
      </c>
      <c r="R145" s="205">
        <v>959</v>
      </c>
      <c r="S145" s="205"/>
      <c r="T145" s="205">
        <v>5670</v>
      </c>
      <c r="U145" s="205"/>
      <c r="V145" s="205"/>
      <c r="W145" s="205"/>
      <c r="X145" s="205"/>
      <c r="Y145" s="205"/>
      <c r="Z145" s="205">
        <v>3265</v>
      </c>
      <c r="AA145" s="205"/>
      <c r="AB145" s="205"/>
      <c r="AC145" s="205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25" t="s">
        <v>221</v>
      </c>
      <c r="B146" s="114"/>
      <c r="C146" s="114"/>
      <c r="D146" s="114"/>
      <c r="E146" s="131">
        <f>E142/E135*100</f>
        <v>38.501085878349691</v>
      </c>
      <c r="F146" s="131"/>
      <c r="G146" s="122"/>
      <c r="H146" s="131"/>
      <c r="I146" s="131">
        <f t="shared" ref="I146:AC146" si="80">I142/I135*100</f>
        <v>35.240184991391828</v>
      </c>
      <c r="J146" s="131">
        <f t="shared" si="80"/>
        <v>33.764483627204029</v>
      </c>
      <c r="K146" s="131">
        <f t="shared" si="80"/>
        <v>20.692239381403105</v>
      </c>
      <c r="L146" s="131">
        <f t="shared" si="80"/>
        <v>43.788259526261584</v>
      </c>
      <c r="M146" s="131">
        <f t="shared" si="80"/>
        <v>32.248430341082639</v>
      </c>
      <c r="N146" s="131">
        <f t="shared" si="80"/>
        <v>31.492918374953412</v>
      </c>
      <c r="O146" s="131">
        <f t="shared" si="80"/>
        <v>65.1511066524547</v>
      </c>
      <c r="P146" s="131">
        <f t="shared" si="80"/>
        <v>36.498043109994747</v>
      </c>
      <c r="Q146" s="131">
        <f t="shared" si="80"/>
        <v>20.234167538424401</v>
      </c>
      <c r="R146" s="131">
        <f t="shared" si="80"/>
        <v>26.364755410979779</v>
      </c>
      <c r="S146" s="131">
        <f t="shared" si="80"/>
        <v>20.96433203631647</v>
      </c>
      <c r="T146" s="131">
        <f t="shared" si="80"/>
        <v>42.994276533788536</v>
      </c>
      <c r="U146" s="131">
        <f t="shared" si="80"/>
        <v>46.296147162293899</v>
      </c>
      <c r="V146" s="131">
        <f t="shared" si="80"/>
        <v>51.227349334436532</v>
      </c>
      <c r="W146" s="131">
        <f t="shared" si="80"/>
        <v>57.681326430573954</v>
      </c>
      <c r="X146" s="131">
        <f t="shared" si="80"/>
        <v>37.439422347071833</v>
      </c>
      <c r="Y146" s="131">
        <f t="shared" si="80"/>
        <v>26.745603587192601</v>
      </c>
      <c r="Z146" s="131">
        <f t="shared" si="80"/>
        <v>46.069256345795154</v>
      </c>
      <c r="AA146" s="131">
        <f t="shared" si="80"/>
        <v>41.810857298047623</v>
      </c>
      <c r="AB146" s="131">
        <f t="shared" si="80"/>
        <v>36.337731239092491</v>
      </c>
      <c r="AC146" s="131">
        <f t="shared" si="80"/>
        <v>32.924894339361188</v>
      </c>
      <c r="AE146" s="42">
        <f t="shared" si="43"/>
        <v>0.97242510160278717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203" t="s">
        <v>236</v>
      </c>
      <c r="B147" s="114"/>
      <c r="C147" s="114"/>
      <c r="D147" s="114"/>
      <c r="E147" s="131"/>
      <c r="F147" s="131"/>
      <c r="G147" s="122"/>
      <c r="H147" s="114">
        <v>10</v>
      </c>
      <c r="I147" s="131">
        <v>28231.8</v>
      </c>
      <c r="J147" s="131"/>
      <c r="K147" s="131"/>
      <c r="L147" s="131">
        <v>34014</v>
      </c>
      <c r="M147" s="196">
        <v>4500</v>
      </c>
      <c r="N147" s="196">
        <v>34561</v>
      </c>
      <c r="O147" s="131"/>
      <c r="P147" s="196">
        <v>14890</v>
      </c>
      <c r="Q147" s="196">
        <v>30394</v>
      </c>
      <c r="R147" s="196">
        <v>9063.7999999999993</v>
      </c>
      <c r="S147" s="131"/>
      <c r="T147" s="131"/>
      <c r="U147" s="196">
        <v>24502</v>
      </c>
      <c r="V147" s="131"/>
      <c r="W147" s="131"/>
      <c r="X147" s="131"/>
      <c r="Y147" s="131"/>
      <c r="Z147" s="131">
        <v>11714</v>
      </c>
      <c r="AA147" s="131"/>
      <c r="AB147" s="131"/>
      <c r="AC147" s="196">
        <v>26492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25" t="s">
        <v>87</v>
      </c>
      <c r="B148" s="114"/>
      <c r="C148" s="114"/>
      <c r="D148" s="114"/>
      <c r="E148" s="131"/>
      <c r="F148" s="131"/>
      <c r="G148" s="122"/>
      <c r="H148" s="114">
        <v>8</v>
      </c>
      <c r="I148" s="131">
        <v>25822</v>
      </c>
      <c r="J148" s="131"/>
      <c r="K148" s="131"/>
      <c r="L148" s="131"/>
      <c r="M148" s="196">
        <v>3707</v>
      </c>
      <c r="N148" s="196">
        <v>29850</v>
      </c>
      <c r="O148" s="131"/>
      <c r="P148" s="196">
        <v>7980</v>
      </c>
      <c r="Q148" s="196">
        <v>18668</v>
      </c>
      <c r="R148" s="196">
        <v>4815.8500000000004</v>
      </c>
      <c r="S148" s="131"/>
      <c r="T148" s="131"/>
      <c r="U148" s="131"/>
      <c r="V148" s="131"/>
      <c r="W148" s="131"/>
      <c r="X148" s="131"/>
      <c r="Y148" s="131"/>
      <c r="Z148" s="131">
        <v>5425</v>
      </c>
      <c r="AA148" s="131"/>
      <c r="AB148" s="131"/>
      <c r="AC148" s="196">
        <v>12961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25" t="s">
        <v>88</v>
      </c>
      <c r="B149" s="114"/>
      <c r="C149" s="114"/>
      <c r="D149" s="114"/>
      <c r="E149" s="131"/>
      <c r="F149" s="131"/>
      <c r="G149" s="122"/>
      <c r="H149" s="114">
        <v>5</v>
      </c>
      <c r="I149" s="131">
        <v>710</v>
      </c>
      <c r="J149" s="131"/>
      <c r="K149" s="131"/>
      <c r="L149" s="131"/>
      <c r="M149" s="131"/>
      <c r="N149" s="196">
        <v>138</v>
      </c>
      <c r="O149" s="131"/>
      <c r="P149" s="196">
        <v>210</v>
      </c>
      <c r="Q149" s="196"/>
      <c r="R149" s="196"/>
      <c r="S149" s="131"/>
      <c r="T149" s="131"/>
      <c r="U149" s="131"/>
      <c r="V149" s="131"/>
      <c r="W149" s="131"/>
      <c r="X149" s="131"/>
      <c r="Y149" s="131"/>
      <c r="Z149" s="131">
        <v>0</v>
      </c>
      <c r="AA149" s="131"/>
      <c r="AB149" s="131"/>
      <c r="AC149" s="196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25" t="s">
        <v>89</v>
      </c>
      <c r="B150" s="114"/>
      <c r="C150" s="114"/>
      <c r="D150" s="114"/>
      <c r="E150" s="131"/>
      <c r="F150" s="131"/>
      <c r="G150" s="122"/>
      <c r="H150" s="114">
        <v>7</v>
      </c>
      <c r="I150" s="131">
        <v>662.9</v>
      </c>
      <c r="J150" s="131"/>
      <c r="K150" s="131"/>
      <c r="L150" s="131"/>
      <c r="M150" s="131"/>
      <c r="N150" s="196">
        <v>4573</v>
      </c>
      <c r="O150" s="131"/>
      <c r="P150" s="196">
        <v>5400</v>
      </c>
      <c r="Q150" s="196">
        <v>5825</v>
      </c>
      <c r="R150" s="196">
        <v>2444.65</v>
      </c>
      <c r="S150" s="131"/>
      <c r="T150" s="131"/>
      <c r="U150" s="131"/>
      <c r="V150" s="131"/>
      <c r="W150" s="131"/>
      <c r="X150" s="131"/>
      <c r="Y150" s="131"/>
      <c r="Z150" s="131">
        <v>5287.5</v>
      </c>
      <c r="AA150" s="131"/>
      <c r="AB150" s="131"/>
      <c r="AC150" s="196">
        <v>9929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125"/>
      <c r="B151" s="114"/>
      <c r="C151" s="114"/>
      <c r="D151" s="114"/>
      <c r="E151" s="131"/>
      <c r="F151" s="131"/>
      <c r="G151" s="122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125"/>
      <c r="B152" s="114"/>
      <c r="C152" s="114"/>
      <c r="D152" s="114"/>
      <c r="E152" s="131"/>
      <c r="F152" s="131"/>
      <c r="G152" s="122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147" t="s">
        <v>93</v>
      </c>
      <c r="B153" s="206">
        <f>B135/B128*10</f>
        <v>33.307092032645642</v>
      </c>
      <c r="C153" s="131"/>
      <c r="D153" s="131"/>
      <c r="E153" s="196">
        <f>E135/E128*10</f>
        <v>28.302338832162619</v>
      </c>
      <c r="F153" s="122">
        <f t="shared" si="79"/>
        <v>0.84973911275179292</v>
      </c>
      <c r="G153" s="122"/>
      <c r="H153" s="132"/>
      <c r="I153" s="196">
        <f t="shared" ref="I153:AC153" si="81">I135/I128*10</f>
        <v>30.199816495055561</v>
      </c>
      <c r="J153" s="196">
        <f t="shared" si="81"/>
        <v>26.387504154204056</v>
      </c>
      <c r="K153" s="196">
        <f t="shared" si="81"/>
        <v>29.362121597557874</v>
      </c>
      <c r="L153" s="196">
        <f t="shared" si="81"/>
        <v>27.325941351944614</v>
      </c>
      <c r="M153" s="196">
        <f t="shared" si="81"/>
        <v>24.293517468824074</v>
      </c>
      <c r="N153" s="196">
        <f t="shared" si="81"/>
        <v>28.838609125597895</v>
      </c>
      <c r="O153" s="196">
        <f t="shared" si="81"/>
        <v>30.887963590587781</v>
      </c>
      <c r="P153" s="196">
        <f t="shared" si="81"/>
        <v>27.718588082901555</v>
      </c>
      <c r="Q153" s="196">
        <f t="shared" si="81"/>
        <v>28.454434437490459</v>
      </c>
      <c r="R153" s="196">
        <f t="shared" si="81"/>
        <v>24.731261809783753</v>
      </c>
      <c r="S153" s="196">
        <f t="shared" si="81"/>
        <v>24.21102213848328</v>
      </c>
      <c r="T153" s="196">
        <f t="shared" si="81"/>
        <v>26.099718272947648</v>
      </c>
      <c r="U153" s="196">
        <f t="shared" si="81"/>
        <v>28.190942764965946</v>
      </c>
      <c r="V153" s="196">
        <f t="shared" si="81"/>
        <v>28.97030983997276</v>
      </c>
      <c r="W153" s="196">
        <f t="shared" si="81"/>
        <v>30.852215441761743</v>
      </c>
      <c r="X153" s="196">
        <f t="shared" si="81"/>
        <v>27.539686084633868</v>
      </c>
      <c r="Y153" s="196">
        <f t="shared" si="81"/>
        <v>28.071314078925372</v>
      </c>
      <c r="Z153" s="196">
        <f t="shared" si="81"/>
        <v>23.791240594250436</v>
      </c>
      <c r="AA153" s="196">
        <f t="shared" si="81"/>
        <v>25.64144227793253</v>
      </c>
      <c r="AB153" s="131">
        <f t="shared" si="81"/>
        <v>32.533157703488371</v>
      </c>
      <c r="AC153" s="196">
        <f t="shared" si="81"/>
        <v>27.000280609858759</v>
      </c>
      <c r="AE153" s="42">
        <f t="shared" si="43"/>
        <v>0.97305336664749142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125" t="s">
        <v>87</v>
      </c>
      <c r="B154" s="206">
        <f>B137/B130*10</f>
        <v>35.312376792184793</v>
      </c>
      <c r="C154" s="131"/>
      <c r="D154" s="131"/>
      <c r="E154" s="132">
        <f>E137/E130*10</f>
        <v>29.82261105040206</v>
      </c>
      <c r="F154" s="122">
        <f t="shared" si="79"/>
        <v>0.84453706489114866</v>
      </c>
      <c r="G154" s="122"/>
      <c r="H154" s="132"/>
      <c r="I154" s="132">
        <f t="shared" ref="I154:AC154" si="82">I137/I130*10</f>
        <v>30.775745073557353</v>
      </c>
      <c r="J154" s="132">
        <f t="shared" si="82"/>
        <v>26.943893198628899</v>
      </c>
      <c r="K154" s="132">
        <f t="shared" si="82"/>
        <v>30.695691886131833</v>
      </c>
      <c r="L154" s="132">
        <f t="shared" si="82"/>
        <v>27.003948110547093</v>
      </c>
      <c r="M154" s="196">
        <f t="shared" si="82"/>
        <v>25.335126653216768</v>
      </c>
      <c r="N154" s="132">
        <f t="shared" si="82"/>
        <v>29.641949469277918</v>
      </c>
      <c r="O154" s="132">
        <f t="shared" si="82"/>
        <v>34.557228428039501</v>
      </c>
      <c r="P154" s="132">
        <f t="shared" si="82"/>
        <v>28.999148936170211</v>
      </c>
      <c r="Q154" s="132">
        <f t="shared" si="82"/>
        <v>29.377247046738574</v>
      </c>
      <c r="R154" s="132">
        <f t="shared" si="82"/>
        <v>27.804588607594933</v>
      </c>
      <c r="S154" s="132">
        <f t="shared" si="82"/>
        <v>25.137339055793994</v>
      </c>
      <c r="T154" s="132">
        <f t="shared" si="82"/>
        <v>26.400000000000002</v>
      </c>
      <c r="U154" s="132">
        <f t="shared" si="82"/>
        <v>30.956629491945478</v>
      </c>
      <c r="V154" s="132">
        <f t="shared" si="82"/>
        <v>30.04761434357404</v>
      </c>
      <c r="W154" s="132">
        <f t="shared" si="82"/>
        <v>34.740096791539699</v>
      </c>
      <c r="X154" s="132">
        <f t="shared" si="82"/>
        <v>30.967000175530984</v>
      </c>
      <c r="Y154" s="132">
        <f t="shared" si="82"/>
        <v>30.037676553041802</v>
      </c>
      <c r="Z154" s="132">
        <f t="shared" si="82"/>
        <v>21.453416149068325</v>
      </c>
      <c r="AA154" s="132">
        <f t="shared" si="82"/>
        <v>27.747440273037544</v>
      </c>
      <c r="AB154" s="132">
        <f t="shared" si="82"/>
        <v>33.840476866307128</v>
      </c>
      <c r="AC154" s="132">
        <f t="shared" si="82"/>
        <v>26.235273430631267</v>
      </c>
      <c r="AE154" s="42">
        <f t="shared" si="43"/>
        <v>1.0383732035801572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125" t="s">
        <v>88</v>
      </c>
      <c r="B155" s="206">
        <f>B137/B130*10</f>
        <v>35.312376792184793</v>
      </c>
      <c r="C155" s="206"/>
      <c r="D155" s="206"/>
      <c r="E155" s="160">
        <f>E138/E131*10</f>
        <v>25.981184306671917</v>
      </c>
      <c r="F155" s="122">
        <f t="shared" si="79"/>
        <v>0.73575291914142626</v>
      </c>
      <c r="G155" s="122"/>
      <c r="H155" s="160"/>
      <c r="I155" s="160">
        <f t="shared" ref="I155:AC155" si="83">I138/I131*10</f>
        <v>23.700000000000003</v>
      </c>
      <c r="J155" s="160">
        <f t="shared" si="83"/>
        <v>25</v>
      </c>
      <c r="K155" s="160" t="e">
        <f t="shared" si="83"/>
        <v>#DIV/0!</v>
      </c>
      <c r="L155" s="160">
        <f t="shared" si="83"/>
        <v>32.749244712990937</v>
      </c>
      <c r="M155" s="160" t="e">
        <f t="shared" si="83"/>
        <v>#DIV/0!</v>
      </c>
      <c r="N155" s="160">
        <f t="shared" si="83"/>
        <v>30</v>
      </c>
      <c r="O155" s="160">
        <f t="shared" si="83"/>
        <v>26.028513238289204</v>
      </c>
      <c r="P155" s="160">
        <f t="shared" si="83"/>
        <v>20</v>
      </c>
      <c r="Q155" s="160" t="e">
        <f t="shared" si="83"/>
        <v>#DIV/0!</v>
      </c>
      <c r="R155" s="160">
        <f t="shared" si="83"/>
        <v>25.049309664694277</v>
      </c>
      <c r="S155" s="160">
        <f t="shared" si="83"/>
        <v>19.787946428571427</v>
      </c>
      <c r="T155" s="160">
        <f t="shared" si="83"/>
        <v>28.516320474777448</v>
      </c>
      <c r="U155" s="160" t="e">
        <f t="shared" si="83"/>
        <v>#DIV/0!</v>
      </c>
      <c r="V155" s="160">
        <f t="shared" si="83"/>
        <v>23.936454849498329</v>
      </c>
      <c r="W155" s="160">
        <f t="shared" si="83"/>
        <v>18.172043010752688</v>
      </c>
      <c r="X155" s="160">
        <f t="shared" si="83"/>
        <v>67.52272727272728</v>
      </c>
      <c r="Y155" s="160" t="e">
        <f t="shared" si="83"/>
        <v>#DIV/0!</v>
      </c>
      <c r="Z155" s="160">
        <f t="shared" si="83"/>
        <v>15</v>
      </c>
      <c r="AA155" s="160">
        <f t="shared" si="83"/>
        <v>22.27027027027027</v>
      </c>
      <c r="AB155" s="160">
        <f t="shared" si="83"/>
        <v>29.229691876750699</v>
      </c>
      <c r="AC155" s="160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125" t="s">
        <v>89</v>
      </c>
      <c r="B156" s="206">
        <f>B139/B132*10</f>
        <v>31.746756367131187</v>
      </c>
      <c r="C156" s="206"/>
      <c r="D156" s="206"/>
      <c r="E156" s="160">
        <f>E139/E132*10</f>
        <v>27.687249003581194</v>
      </c>
      <c r="F156" s="122">
        <f t="shared" si="79"/>
        <v>0.87212843678880592</v>
      </c>
      <c r="G156" s="122"/>
      <c r="H156" s="160"/>
      <c r="I156" s="160">
        <f t="shared" ref="I156:AC156" si="84">I139/I132*10</f>
        <v>20</v>
      </c>
      <c r="J156" s="160">
        <f t="shared" si="84"/>
        <v>25</v>
      </c>
      <c r="K156" s="160">
        <f t="shared" si="84"/>
        <v>31.000492853622475</v>
      </c>
      <c r="L156" s="160">
        <f t="shared" si="84"/>
        <v>27.52078928823115</v>
      </c>
      <c r="M156" s="160">
        <f t="shared" si="84"/>
        <v>25.155096011816838</v>
      </c>
      <c r="N156" s="160">
        <f t="shared" si="84"/>
        <v>28.002136752136749</v>
      </c>
      <c r="O156" s="160">
        <f t="shared" si="84"/>
        <v>24.771844660194176</v>
      </c>
      <c r="P156" s="160">
        <f t="shared" si="84"/>
        <v>27</v>
      </c>
      <c r="Q156" s="160">
        <f t="shared" si="84"/>
        <v>26.882911392405063</v>
      </c>
      <c r="R156" s="160">
        <f t="shared" si="84"/>
        <v>22.971638787573887</v>
      </c>
      <c r="S156" s="160">
        <f t="shared" si="84"/>
        <v>26.484308736217134</v>
      </c>
      <c r="T156" s="160">
        <f t="shared" si="84"/>
        <v>28.299445471349355</v>
      </c>
      <c r="U156" s="160">
        <f t="shared" si="84"/>
        <v>23.645303492709392</v>
      </c>
      <c r="V156" s="160">
        <f t="shared" si="84"/>
        <v>26.091475573280157</v>
      </c>
      <c r="W156" s="160">
        <f t="shared" si="84"/>
        <v>28.529743975903617</v>
      </c>
      <c r="X156" s="160">
        <f t="shared" si="84"/>
        <v>27.188075082811928</v>
      </c>
      <c r="Y156" s="160" t="e">
        <f t="shared" si="84"/>
        <v>#DIV/0!</v>
      </c>
      <c r="Z156" s="160">
        <f t="shared" si="84"/>
        <v>27.909112942317012</v>
      </c>
      <c r="AA156" s="207">
        <f t="shared" si="84"/>
        <v>23.533734134936537</v>
      </c>
      <c r="AB156" s="160">
        <f t="shared" si="84"/>
        <v>35.55419847328244</v>
      </c>
      <c r="AC156" s="160">
        <f t="shared" si="84"/>
        <v>26.728971962616825</v>
      </c>
      <c r="AE156" s="42">
        <f t="shared" si="43"/>
        <v>0.98197098163473373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125" t="s">
        <v>90</v>
      </c>
      <c r="B157" s="206">
        <f>B140/B133*10</f>
        <v>13.9105283455457</v>
      </c>
      <c r="C157" s="131"/>
      <c r="D157" s="131"/>
      <c r="E157" s="1">
        <f>E140/E133*10</f>
        <v>16.920068610634647</v>
      </c>
      <c r="F157" s="1">
        <f>F140/F133*10</f>
        <v>12.163498172269378</v>
      </c>
      <c r="G157" s="122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15.517241379310345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125" t="s">
        <v>191</v>
      </c>
      <c r="B158" s="114">
        <f t="shared" ref="B158:D158" si="86">B141/B134*10</f>
        <v>50</v>
      </c>
      <c r="C158" s="114">
        <f t="shared" si="86"/>
        <v>0</v>
      </c>
      <c r="D158" s="114" t="e">
        <f t="shared" si="86"/>
        <v>#DIV/0!</v>
      </c>
      <c r="E158" s="114">
        <f>E141/E134*10</f>
        <v>82.056451612903217</v>
      </c>
      <c r="F158" s="122" t="e">
        <f>E158/B159</f>
        <v>#DIV/0!</v>
      </c>
      <c r="G158" s="122"/>
      <c r="H158" s="197">
        <v>4</v>
      </c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>
        <f t="shared" si="87"/>
        <v>48.25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>
        <f t="shared" si="87"/>
        <v>54.716981132075475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>
        <f t="shared" si="43"/>
        <v>0.66682119512308202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126" t="s">
        <v>136</v>
      </c>
      <c r="B159" s="206"/>
      <c r="C159" s="131"/>
      <c r="D159" s="131"/>
      <c r="E159" s="114">
        <f t="shared" si="36"/>
        <v>275543.5</v>
      </c>
      <c r="F159" s="122" t="e">
        <f>E159/B160</f>
        <v>#DIV/0!</v>
      </c>
      <c r="G159" s="122"/>
      <c r="H159" s="197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10327</v>
      </c>
      <c r="P159" s="1">
        <v>12352</v>
      </c>
      <c r="Q159" s="1">
        <v>13102</v>
      </c>
      <c r="R159" s="196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11194.1</v>
      </c>
      <c r="Y159" s="1">
        <v>10169.1</v>
      </c>
      <c r="Z159" s="1">
        <v>5183</v>
      </c>
      <c r="AA159" s="1">
        <v>12924</v>
      </c>
      <c r="AB159" s="1">
        <v>22016</v>
      </c>
      <c r="AC159" s="1">
        <v>10691</v>
      </c>
      <c r="AD159" s="47">
        <v>1420</v>
      </c>
      <c r="AE159" s="42">
        <f t="shared" si="43"/>
        <v>4.0625527366822303E-2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126" t="s">
        <v>94</v>
      </c>
      <c r="B160" s="5"/>
      <c r="C160" s="121"/>
      <c r="D160" s="121"/>
      <c r="E160" s="114">
        <f>SUM(I160:AC160)</f>
        <v>0</v>
      </c>
      <c r="F160" s="122" t="e">
        <f>E160/B160</f>
        <v>#DIV/0!</v>
      </c>
      <c r="G160" s="122"/>
      <c r="H160" s="197">
        <v>0</v>
      </c>
      <c r="I160" s="208">
        <f t="shared" ref="I160:AC160" si="88">(I128-I159)/2</f>
        <v>0</v>
      </c>
      <c r="J160" s="208">
        <f t="shared" si="88"/>
        <v>0</v>
      </c>
      <c r="K160" s="208">
        <f t="shared" si="88"/>
        <v>0</v>
      </c>
      <c r="L160" s="208">
        <f t="shared" si="88"/>
        <v>0</v>
      </c>
      <c r="M160" s="208">
        <f t="shared" si="88"/>
        <v>0</v>
      </c>
      <c r="N160" s="208">
        <f t="shared" si="88"/>
        <v>0</v>
      </c>
      <c r="O160" s="208">
        <f t="shared" si="88"/>
        <v>0</v>
      </c>
      <c r="P160" s="208">
        <f t="shared" si="88"/>
        <v>0</v>
      </c>
      <c r="Q160" s="208">
        <f t="shared" si="88"/>
        <v>0</v>
      </c>
      <c r="R160" s="208">
        <f t="shared" si="88"/>
        <v>0</v>
      </c>
      <c r="S160" s="208">
        <f t="shared" si="88"/>
        <v>0</v>
      </c>
      <c r="T160" s="208">
        <f t="shared" si="88"/>
        <v>0</v>
      </c>
      <c r="U160" s="208">
        <f t="shared" si="88"/>
        <v>0</v>
      </c>
      <c r="V160" s="208">
        <f t="shared" si="88"/>
        <v>0</v>
      </c>
      <c r="W160" s="208">
        <f t="shared" si="88"/>
        <v>0</v>
      </c>
      <c r="X160" s="208">
        <f t="shared" si="88"/>
        <v>0</v>
      </c>
      <c r="Y160" s="208">
        <f t="shared" si="88"/>
        <v>0</v>
      </c>
      <c r="Z160" s="208">
        <f t="shared" si="88"/>
        <v>0</v>
      </c>
      <c r="AA160" s="208">
        <f t="shared" si="88"/>
        <v>0</v>
      </c>
      <c r="AB160" s="208">
        <f t="shared" si="88"/>
        <v>0</v>
      </c>
      <c r="AC160" s="208">
        <f t="shared" si="88"/>
        <v>0</v>
      </c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209"/>
      <c r="B161" s="5"/>
      <c r="C161" s="121"/>
      <c r="D161" s="121"/>
      <c r="E161" s="114">
        <f>E128/21</f>
        <v>13121.119047619048</v>
      </c>
      <c r="F161" s="114"/>
      <c r="G161" s="122"/>
      <c r="H161" s="124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491.76190476190476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533.05238095238099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4.0625527366822303E-2</v>
      </c>
      <c r="AF161" s="19"/>
      <c r="AG161" s="19"/>
      <c r="AH161" s="19"/>
      <c r="AI161" s="19"/>
      <c r="AR161" s="19"/>
      <c r="AS161" s="19"/>
    </row>
    <row r="162" spans="1:52" s="10" customFormat="1" ht="30" customHeight="1" x14ac:dyDescent="0.2">
      <c r="A162" s="147" t="s">
        <v>95</v>
      </c>
      <c r="B162" s="4"/>
      <c r="C162" s="114"/>
      <c r="D162" s="114"/>
      <c r="E162" s="114"/>
      <c r="F162" s="122" t="e">
        <f t="shared" si="79"/>
        <v>#DIV/0!</v>
      </c>
      <c r="G162" s="122"/>
      <c r="H162" s="197">
        <v>2</v>
      </c>
      <c r="I162" s="145"/>
      <c r="J162" s="145"/>
      <c r="K162" s="1"/>
      <c r="L162" s="1"/>
      <c r="M162" s="1"/>
      <c r="N162" s="1"/>
      <c r="O162" s="1">
        <v>4</v>
      </c>
      <c r="P162" s="1"/>
      <c r="Q162" s="1"/>
      <c r="R162" s="1">
        <v>3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125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122" t="e">
        <f t="shared" si="79"/>
        <v>#DIV/0!</v>
      </c>
      <c r="G163" s="122"/>
      <c r="H163" s="124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 t="e">
        <f t="shared" si="90"/>
        <v>#DIV/0!</v>
      </c>
      <c r="O163" s="1">
        <f t="shared" si="90"/>
        <v>0</v>
      </c>
      <c r="P163" s="1" t="e">
        <f t="shared" si="90"/>
        <v>#DIV/0!</v>
      </c>
      <c r="Q163" s="1" t="e">
        <f t="shared" si="90"/>
        <v>#DIV/0!</v>
      </c>
      <c r="R163" s="1">
        <f t="shared" si="90"/>
        <v>0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 t="e">
        <f t="shared" si="90"/>
        <v>#DIV/0!</v>
      </c>
      <c r="W163" s="1" t="e">
        <f t="shared" si="90"/>
        <v>#DIV/0!</v>
      </c>
      <c r="X163" s="193" t="e">
        <f>X160/X162</f>
        <v>#DIV/0!</v>
      </c>
      <c r="Y163" s="1" t="e">
        <f t="shared" ref="Y163:AC163" si="91">Y160/Y162</f>
        <v>#DIV/0!</v>
      </c>
      <c r="Z163" s="1" t="e">
        <f t="shared" si="91"/>
        <v>#DIV/0!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125"/>
      <c r="B164" s="4">
        <v>5700</v>
      </c>
      <c r="C164" s="114"/>
      <c r="D164" s="114"/>
      <c r="E164" s="114">
        <f t="shared" si="36"/>
        <v>0</v>
      </c>
      <c r="F164" s="122">
        <f t="shared" si="79"/>
        <v>0</v>
      </c>
      <c r="G164" s="122" t="e">
        <f t="shared" si="47"/>
        <v>#DIV/0!</v>
      </c>
      <c r="H164" s="197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126" t="s">
        <v>97</v>
      </c>
      <c r="B165" s="114"/>
      <c r="C165" s="114"/>
      <c r="D165" s="114"/>
      <c r="E165" s="114">
        <f t="shared" si="36"/>
        <v>0</v>
      </c>
      <c r="F165" s="122"/>
      <c r="G165" s="122" t="e">
        <f t="shared" si="47"/>
        <v>#DIV/0!</v>
      </c>
      <c r="H165" s="197"/>
      <c r="I165" s="208"/>
      <c r="J165" s="20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126" t="s">
        <v>98</v>
      </c>
      <c r="B166" s="4">
        <v>5189.5</v>
      </c>
      <c r="C166" s="114"/>
      <c r="D166" s="114"/>
      <c r="E166" s="114">
        <v>4503</v>
      </c>
      <c r="F166" s="122">
        <f>E166/B166</f>
        <v>0.86771365256768473</v>
      </c>
      <c r="G166" s="122" t="e">
        <f t="shared" si="47"/>
        <v>#DIV/0!</v>
      </c>
      <c r="H166" s="197"/>
      <c r="I166" s="208">
        <v>68</v>
      </c>
      <c r="J166" s="208">
        <v>77</v>
      </c>
      <c r="K166" s="208">
        <v>662</v>
      </c>
      <c r="L166" s="208">
        <v>313</v>
      </c>
      <c r="M166" s="208">
        <v>5</v>
      </c>
      <c r="N166" s="208">
        <v>142</v>
      </c>
      <c r="O166" s="208">
        <v>421</v>
      </c>
      <c r="P166" s="208">
        <v>649</v>
      </c>
      <c r="Q166" s="208">
        <v>244</v>
      </c>
      <c r="R166" s="208">
        <v>68</v>
      </c>
      <c r="S166" s="214">
        <v>213.5</v>
      </c>
      <c r="T166" s="208">
        <v>294</v>
      </c>
      <c r="U166" s="208">
        <v>13</v>
      </c>
      <c r="V166" s="208">
        <v>461</v>
      </c>
      <c r="W166" s="208">
        <v>120</v>
      </c>
      <c r="X166" s="208">
        <v>23</v>
      </c>
      <c r="Y166" s="208">
        <v>57</v>
      </c>
      <c r="Z166" s="208">
        <v>30</v>
      </c>
      <c r="AA166" s="208">
        <v>281</v>
      </c>
      <c r="AB166" s="208">
        <v>368</v>
      </c>
      <c r="AC166" s="208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2.25" customHeight="1" outlineLevel="1" x14ac:dyDescent="0.2">
      <c r="A167" s="209" t="s">
        <v>99</v>
      </c>
      <c r="B167" s="114">
        <v>5101</v>
      </c>
      <c r="C167" s="114">
        <v>4503</v>
      </c>
      <c r="D167" s="114">
        <v>4600</v>
      </c>
      <c r="E167" s="114">
        <f t="shared" si="36"/>
        <v>4493.3999999999996</v>
      </c>
      <c r="F167" s="122">
        <f>E167/B167</f>
        <v>0.88088610076455587</v>
      </c>
      <c r="G167" s="122">
        <f t="shared" si="47"/>
        <v>0.99786808794137238</v>
      </c>
      <c r="H167" s="197">
        <v>21</v>
      </c>
      <c r="I167" s="1">
        <v>68</v>
      </c>
      <c r="J167" s="1">
        <v>77</v>
      </c>
      <c r="K167" s="1">
        <v>660</v>
      </c>
      <c r="L167" s="1">
        <v>315</v>
      </c>
      <c r="M167" s="196">
        <v>4.5</v>
      </c>
      <c r="N167" s="1">
        <v>141</v>
      </c>
      <c r="O167" s="1">
        <v>421</v>
      </c>
      <c r="P167" s="1">
        <v>649</v>
      </c>
      <c r="Q167" s="1">
        <v>244</v>
      </c>
      <c r="R167" s="1">
        <v>54</v>
      </c>
      <c r="S167" s="196">
        <v>213.5</v>
      </c>
      <c r="T167" s="196">
        <v>293.5</v>
      </c>
      <c r="U167" s="1">
        <v>13</v>
      </c>
      <c r="V167" s="196">
        <v>471</v>
      </c>
      <c r="W167" s="1">
        <v>120</v>
      </c>
      <c r="X167" s="1">
        <v>23</v>
      </c>
      <c r="Y167" s="1">
        <v>57</v>
      </c>
      <c r="Z167" s="196">
        <v>18.399999999999999</v>
      </c>
      <c r="AA167" s="1">
        <v>281</v>
      </c>
      <c r="AB167" s="1">
        <v>368</v>
      </c>
      <c r="AC167" s="1">
        <v>1.5</v>
      </c>
      <c r="AE167" s="42">
        <f t="shared" si="43"/>
        <v>5.1186184181243608E-3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126" t="s">
        <v>167</v>
      </c>
      <c r="B168" s="159">
        <f t="shared" ref="B168" si="92">B167/B166</f>
        <v>0.98294633394353981</v>
      </c>
      <c r="C168" s="159"/>
      <c r="D168" s="159"/>
      <c r="E168" s="159">
        <f>E167/E166</f>
        <v>0.99786808794137238</v>
      </c>
      <c r="F168" s="159">
        <f t="shared" ref="F168" si="93">F167/F166</f>
        <v>1.0151806395553327</v>
      </c>
      <c r="G168" s="122"/>
      <c r="H168" s="159"/>
      <c r="I168" s="159">
        <f>I167/I166</f>
        <v>1</v>
      </c>
      <c r="J168" s="159">
        <f t="shared" ref="J168:AC168" si="94">J167/J166</f>
        <v>1</v>
      </c>
      <c r="K168" s="159">
        <f t="shared" si="94"/>
        <v>0.99697885196374625</v>
      </c>
      <c r="L168" s="159">
        <f t="shared" si="94"/>
        <v>1.0063897763578276</v>
      </c>
      <c r="M168" s="159">
        <f t="shared" si="94"/>
        <v>0.9</v>
      </c>
      <c r="N168" s="159">
        <f t="shared" si="94"/>
        <v>0.99295774647887325</v>
      </c>
      <c r="O168" s="159">
        <f t="shared" si="94"/>
        <v>1</v>
      </c>
      <c r="P168" s="159">
        <f t="shared" si="94"/>
        <v>1</v>
      </c>
      <c r="Q168" s="159">
        <f t="shared" si="94"/>
        <v>1</v>
      </c>
      <c r="R168" s="159">
        <f t="shared" si="94"/>
        <v>0.79411764705882348</v>
      </c>
      <c r="S168" s="159">
        <f t="shared" si="94"/>
        <v>1</v>
      </c>
      <c r="T168" s="159">
        <f t="shared" si="94"/>
        <v>0.99829931972789121</v>
      </c>
      <c r="U168" s="159">
        <f t="shared" si="94"/>
        <v>1</v>
      </c>
      <c r="V168" s="159">
        <f t="shared" si="94"/>
        <v>1.0216919739696313</v>
      </c>
      <c r="W168" s="159">
        <f t="shared" si="94"/>
        <v>1</v>
      </c>
      <c r="X168" s="159">
        <f>X167/X166</f>
        <v>1</v>
      </c>
      <c r="Y168" s="159">
        <f t="shared" si="94"/>
        <v>1</v>
      </c>
      <c r="Z168" s="159">
        <f>Z167/Z166</f>
        <v>0.61333333333333329</v>
      </c>
      <c r="AA168" s="159">
        <f t="shared" si="94"/>
        <v>1</v>
      </c>
      <c r="AB168" s="159">
        <f>AB167/AB166</f>
        <v>1</v>
      </c>
      <c r="AC168" s="159">
        <f t="shared" si="94"/>
        <v>0.75</v>
      </c>
      <c r="AE168" s="42">
        <f t="shared" si="43"/>
        <v>1.0021364668179997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126" t="s">
        <v>91</v>
      </c>
      <c r="B169" s="5"/>
      <c r="C169" s="121"/>
      <c r="D169" s="121"/>
      <c r="E169" s="1">
        <f>E166-E167</f>
        <v>9.6000000000003638</v>
      </c>
      <c r="F169" s="122"/>
      <c r="G169" s="122"/>
      <c r="H169" s="197"/>
      <c r="I169" s="142">
        <f>I166-I167</f>
        <v>0</v>
      </c>
      <c r="J169" s="142">
        <f t="shared" ref="J169:AC169" si="95">J166-J167</f>
        <v>0</v>
      </c>
      <c r="K169" s="142">
        <f t="shared" si="95"/>
        <v>2</v>
      </c>
      <c r="L169" s="142">
        <f t="shared" si="95"/>
        <v>-2</v>
      </c>
      <c r="M169" s="142">
        <f t="shared" si="95"/>
        <v>0.5</v>
      </c>
      <c r="N169" s="142">
        <f t="shared" si="95"/>
        <v>1</v>
      </c>
      <c r="O169" s="142">
        <f t="shared" si="95"/>
        <v>0</v>
      </c>
      <c r="P169" s="142">
        <f t="shared" si="95"/>
        <v>0</v>
      </c>
      <c r="Q169" s="142">
        <f t="shared" si="95"/>
        <v>0</v>
      </c>
      <c r="R169" s="142">
        <f t="shared" si="95"/>
        <v>14</v>
      </c>
      <c r="S169" s="142">
        <f>S166-S167</f>
        <v>0</v>
      </c>
      <c r="T169" s="142">
        <f t="shared" si="95"/>
        <v>0.5</v>
      </c>
      <c r="U169" s="142">
        <f t="shared" si="95"/>
        <v>0</v>
      </c>
      <c r="V169" s="142">
        <f t="shared" si="95"/>
        <v>-10</v>
      </c>
      <c r="W169" s="142">
        <f t="shared" si="95"/>
        <v>0</v>
      </c>
      <c r="X169" s="142">
        <f t="shared" si="95"/>
        <v>0</v>
      </c>
      <c r="Y169" s="142">
        <f t="shared" si="95"/>
        <v>0</v>
      </c>
      <c r="Z169" s="142">
        <f t="shared" si="95"/>
        <v>11.600000000000001</v>
      </c>
      <c r="AA169" s="142">
        <f t="shared" si="95"/>
        <v>0</v>
      </c>
      <c r="AB169" s="142">
        <f t="shared" si="95"/>
        <v>0</v>
      </c>
      <c r="AC169" s="142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125" t="s">
        <v>100</v>
      </c>
      <c r="B170" s="1">
        <v>116125</v>
      </c>
      <c r="C170" s="1"/>
      <c r="D170" s="114"/>
      <c r="E170" s="1">
        <f t="shared" si="36"/>
        <v>112122</v>
      </c>
      <c r="F170" s="122">
        <f>E170/B170</f>
        <v>0.96552852529601718</v>
      </c>
      <c r="G170" s="122"/>
      <c r="H170" s="197">
        <v>21</v>
      </c>
      <c r="I170" s="1">
        <v>1122</v>
      </c>
      <c r="J170" s="1">
        <v>1386</v>
      </c>
      <c r="K170" s="1">
        <v>18084</v>
      </c>
      <c r="L170" s="1">
        <v>6937</v>
      </c>
      <c r="M170" s="1">
        <v>67</v>
      </c>
      <c r="N170" s="1">
        <v>2103</v>
      </c>
      <c r="O170" s="1">
        <v>8589</v>
      </c>
      <c r="P170" s="1">
        <v>19191</v>
      </c>
      <c r="Q170" s="1">
        <v>5810</v>
      </c>
      <c r="R170" s="1">
        <v>1190</v>
      </c>
      <c r="S170" s="1">
        <v>3250</v>
      </c>
      <c r="T170" s="1">
        <v>6691</v>
      </c>
      <c r="U170" s="1">
        <v>375</v>
      </c>
      <c r="V170" s="1">
        <v>15763</v>
      </c>
      <c r="W170" s="1">
        <v>3186</v>
      </c>
      <c r="X170" s="196">
        <v>681</v>
      </c>
      <c r="Y170" s="1">
        <v>1270</v>
      </c>
      <c r="Z170" s="1">
        <v>349</v>
      </c>
      <c r="AA170" s="1">
        <v>6080</v>
      </c>
      <c r="AB170" s="1">
        <v>9988</v>
      </c>
      <c r="AC170" s="1">
        <v>10</v>
      </c>
      <c r="AE170" s="42">
        <f t="shared" si="43"/>
        <v>6.0737411034408944E-3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125" t="s">
        <v>93</v>
      </c>
      <c r="B171" s="196">
        <f>B170/B167*10</f>
        <v>227.65144089394238</v>
      </c>
      <c r="C171" s="196"/>
      <c r="D171" s="210"/>
      <c r="E171" s="196">
        <f>E170/E167*10</f>
        <v>249.52597142475634</v>
      </c>
      <c r="F171" s="122">
        <f t="shared" ref="F171:F181" si="96">E171/B171</f>
        <v>1.0960878193650652</v>
      </c>
      <c r="G171" s="122"/>
      <c r="H171" s="196"/>
      <c r="I171" s="196">
        <f t="shared" ref="I171:AC171" si="97">I170/I167*10</f>
        <v>165</v>
      </c>
      <c r="J171" s="196">
        <f t="shared" si="97"/>
        <v>180</v>
      </c>
      <c r="K171" s="196">
        <f t="shared" si="97"/>
        <v>274</v>
      </c>
      <c r="L171" s="196">
        <f t="shared" si="97"/>
        <v>220.22222222222223</v>
      </c>
      <c r="M171" s="196">
        <f t="shared" si="97"/>
        <v>148.88888888888889</v>
      </c>
      <c r="N171" s="196">
        <f t="shared" si="97"/>
        <v>149.14893617021275</v>
      </c>
      <c r="O171" s="196">
        <f t="shared" si="97"/>
        <v>204.01425178147267</v>
      </c>
      <c r="P171" s="196">
        <f>P170/P167*10</f>
        <v>295.70107858243449</v>
      </c>
      <c r="Q171" s="196">
        <f t="shared" si="97"/>
        <v>238.11475409836066</v>
      </c>
      <c r="R171" s="196">
        <f t="shared" si="97"/>
        <v>220.37037037037038</v>
      </c>
      <c r="S171" s="196">
        <f t="shared" si="97"/>
        <v>152.22482435597189</v>
      </c>
      <c r="T171" s="196">
        <f t="shared" si="97"/>
        <v>227.97274275979558</v>
      </c>
      <c r="U171" s="196">
        <f t="shared" si="97"/>
        <v>288.46153846153845</v>
      </c>
      <c r="V171" s="196">
        <f t="shared" si="97"/>
        <v>334.67091295116774</v>
      </c>
      <c r="W171" s="196">
        <f t="shared" si="97"/>
        <v>265.5</v>
      </c>
      <c r="X171" s="196">
        <f t="shared" si="97"/>
        <v>296.08695652173913</v>
      </c>
      <c r="Y171" s="196">
        <f t="shared" si="97"/>
        <v>222.80701754385967</v>
      </c>
      <c r="Z171" s="196">
        <f t="shared" si="97"/>
        <v>189.67391304347828</v>
      </c>
      <c r="AA171" s="196">
        <f t="shared" si="97"/>
        <v>216.37010676156586</v>
      </c>
      <c r="AB171" s="196">
        <f t="shared" si="97"/>
        <v>271.41304347826087</v>
      </c>
      <c r="AC171" s="196">
        <f t="shared" si="97"/>
        <v>66.666666666666671</v>
      </c>
      <c r="AE171" s="42">
        <f t="shared" si="43"/>
        <v>1.186597751052231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47" t="s">
        <v>101</v>
      </c>
      <c r="B172" s="121">
        <v>874</v>
      </c>
      <c r="C172" s="121"/>
      <c r="D172" s="121"/>
      <c r="E172" s="114">
        <f>SUM(I172:AC172)</f>
        <v>838.67000000000007</v>
      </c>
      <c r="F172" s="122">
        <f t="shared" si="96"/>
        <v>0.95957665903890166</v>
      </c>
      <c r="G172" s="122" t="e">
        <f t="shared" si="47"/>
        <v>#DIV/0!</v>
      </c>
      <c r="H172" s="197"/>
      <c r="I172" s="208">
        <v>24</v>
      </c>
      <c r="J172" s="208">
        <v>50.500000000000007</v>
      </c>
      <c r="K172" s="208">
        <v>112.40000000000003</v>
      </c>
      <c r="L172" s="208">
        <v>0</v>
      </c>
      <c r="M172" s="208">
        <v>48.540000000000006</v>
      </c>
      <c r="N172" s="208">
        <v>35.870000000000005</v>
      </c>
      <c r="O172" s="208">
        <v>140</v>
      </c>
      <c r="P172" s="208">
        <v>69</v>
      </c>
      <c r="Q172" s="208">
        <v>56.000000000000007</v>
      </c>
      <c r="R172" s="208">
        <v>24</v>
      </c>
      <c r="S172" s="208">
        <v>35.240000000000009</v>
      </c>
      <c r="T172" s="208">
        <v>93.6</v>
      </c>
      <c r="U172" s="208">
        <v>0</v>
      </c>
      <c r="V172" s="208">
        <v>0</v>
      </c>
      <c r="W172" s="208">
        <v>0</v>
      </c>
      <c r="X172" s="208">
        <v>30.28000000000003</v>
      </c>
      <c r="Y172" s="208">
        <v>0</v>
      </c>
      <c r="Z172" s="208">
        <v>1.1400000000000006</v>
      </c>
      <c r="AA172" s="208">
        <v>64.999999999999986</v>
      </c>
      <c r="AB172" s="208">
        <v>50.099999999999994</v>
      </c>
      <c r="AC172" s="208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125" t="s">
        <v>102</v>
      </c>
      <c r="B173" s="211"/>
      <c r="C173" s="212"/>
      <c r="D173" s="212"/>
      <c r="E173" s="114">
        <f t="shared" si="36"/>
        <v>0</v>
      </c>
      <c r="F173" s="122" t="e">
        <f t="shared" si="96"/>
        <v>#DIV/0!</v>
      </c>
      <c r="G173" s="122" t="e">
        <f t="shared" si="47"/>
        <v>#DIV/0!</v>
      </c>
      <c r="H173" s="213"/>
      <c r="I173" s="192"/>
      <c r="J173" s="19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125" t="s">
        <v>84</v>
      </c>
      <c r="B174" s="211">
        <v>0</v>
      </c>
      <c r="C174" s="212"/>
      <c r="D174" s="212"/>
      <c r="E174" s="114">
        <f t="shared" si="36"/>
        <v>0</v>
      </c>
      <c r="F174" s="122" t="e">
        <f t="shared" si="96"/>
        <v>#DIV/0!</v>
      </c>
      <c r="G174" s="122" t="e">
        <f t="shared" si="47"/>
        <v>#DIV/0!</v>
      </c>
      <c r="H174" s="213"/>
      <c r="I174" s="192"/>
      <c r="J174" s="192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125" t="s">
        <v>103</v>
      </c>
      <c r="B175" s="5">
        <v>874</v>
      </c>
      <c r="C175" s="121"/>
      <c r="D175" s="121"/>
      <c r="E175" s="114">
        <f t="shared" si="36"/>
        <v>838.67000000000007</v>
      </c>
      <c r="F175" s="122">
        <f t="shared" si="96"/>
        <v>0.95957665903890166</v>
      </c>
      <c r="G175" s="122" t="e">
        <f t="shared" si="47"/>
        <v>#DIV/0!</v>
      </c>
      <c r="H175" s="197"/>
      <c r="I175" s="208">
        <v>24</v>
      </c>
      <c r="J175" s="208">
        <v>50.500000000000007</v>
      </c>
      <c r="K175" s="208">
        <v>112.40000000000003</v>
      </c>
      <c r="L175" s="208">
        <v>0</v>
      </c>
      <c r="M175" s="208">
        <v>48.540000000000006</v>
      </c>
      <c r="N175" s="208">
        <v>35.870000000000005</v>
      </c>
      <c r="O175" s="208">
        <v>140</v>
      </c>
      <c r="P175" s="208">
        <v>69</v>
      </c>
      <c r="Q175" s="208">
        <v>56.000000000000007</v>
      </c>
      <c r="R175" s="208">
        <v>24</v>
      </c>
      <c r="S175" s="208">
        <v>35.240000000000009</v>
      </c>
      <c r="T175" s="208">
        <v>93.6</v>
      </c>
      <c r="U175" s="208">
        <v>0</v>
      </c>
      <c r="V175" s="214">
        <v>0</v>
      </c>
      <c r="W175" s="208">
        <v>0</v>
      </c>
      <c r="X175" s="208">
        <v>30.28000000000003</v>
      </c>
      <c r="Y175" s="208">
        <v>0</v>
      </c>
      <c r="Z175" s="208">
        <v>1.1400000000000006</v>
      </c>
      <c r="AA175" s="208">
        <v>64.999999999999986</v>
      </c>
      <c r="AB175" s="208">
        <v>50.099999999999994</v>
      </c>
      <c r="AC175" s="208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43.5" customHeight="1" outlineLevel="1" x14ac:dyDescent="0.2">
      <c r="A176" s="209" t="s">
        <v>158</v>
      </c>
      <c r="B176" s="114">
        <v>659</v>
      </c>
      <c r="C176" s="114">
        <v>824</v>
      </c>
      <c r="D176" s="114">
        <v>824</v>
      </c>
      <c r="E176" s="114">
        <f>SUM(I176:AC176)</f>
        <v>672.1</v>
      </c>
      <c r="F176" s="122">
        <f t="shared" si="96"/>
        <v>1.0198786039453718</v>
      </c>
      <c r="G176" s="122">
        <f t="shared" si="47"/>
        <v>0.81565533980582527</v>
      </c>
      <c r="H176" s="197">
        <v>16</v>
      </c>
      <c r="I176" s="196">
        <v>14</v>
      </c>
      <c r="J176" s="1">
        <v>30</v>
      </c>
      <c r="K176" s="1">
        <v>109</v>
      </c>
      <c r="L176" s="1"/>
      <c r="M176" s="1">
        <v>48</v>
      </c>
      <c r="N176" s="1">
        <v>10</v>
      </c>
      <c r="O176" s="1">
        <v>125</v>
      </c>
      <c r="P176" s="1">
        <v>69</v>
      </c>
      <c r="Q176" s="1">
        <v>45</v>
      </c>
      <c r="R176" s="1"/>
      <c r="S176" s="1">
        <v>8</v>
      </c>
      <c r="T176" s="196">
        <v>90</v>
      </c>
      <c r="U176" s="1"/>
      <c r="V176" s="1"/>
      <c r="W176" s="1">
        <v>10</v>
      </c>
      <c r="X176" s="196">
        <v>16.5</v>
      </c>
      <c r="Y176" s="1"/>
      <c r="Z176" s="196">
        <v>1.1000000000000001</v>
      </c>
      <c r="AA176" s="1">
        <v>47</v>
      </c>
      <c r="AB176" s="114">
        <v>48</v>
      </c>
      <c r="AC176" s="1">
        <v>1.5</v>
      </c>
      <c r="AE176" s="42">
        <f t="shared" si="43"/>
        <v>2.4549918166939442E-2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126" t="s">
        <v>167</v>
      </c>
      <c r="B177" s="151"/>
      <c r="C177" s="151"/>
      <c r="D177" s="151"/>
      <c r="E177" s="143">
        <f>E176/E175</f>
        <v>0.80138791181275115</v>
      </c>
      <c r="F177" s="122"/>
      <c r="G177" s="122"/>
      <c r="H177" s="215"/>
      <c r="I177" s="143">
        <f>I176/I175</f>
        <v>0.58333333333333337</v>
      </c>
      <c r="J177" s="143">
        <f t="shared" ref="J177:O177" si="98">J176/J175</f>
        <v>0.59405940594059392</v>
      </c>
      <c r="K177" s="143">
        <f t="shared" si="98"/>
        <v>0.96975088967971501</v>
      </c>
      <c r="L177" s="143" t="e">
        <f t="shared" si="98"/>
        <v>#DIV/0!</v>
      </c>
      <c r="M177" s="143">
        <f t="shared" si="98"/>
        <v>0.98887515451174279</v>
      </c>
      <c r="N177" s="143">
        <f t="shared" si="98"/>
        <v>0.27878449958182322</v>
      </c>
      <c r="O177" s="143">
        <f t="shared" si="98"/>
        <v>0.8928571428571429</v>
      </c>
      <c r="P177" s="143">
        <f t="shared" ref="P177:AC177" si="99">P176/P175</f>
        <v>1</v>
      </c>
      <c r="Q177" s="143">
        <f t="shared" si="99"/>
        <v>0.80357142857142849</v>
      </c>
      <c r="R177" s="143">
        <f t="shared" si="99"/>
        <v>0</v>
      </c>
      <c r="S177" s="143">
        <f t="shared" si="99"/>
        <v>0.22701475595913728</v>
      </c>
      <c r="T177" s="143">
        <f t="shared" si="99"/>
        <v>0.96153846153846156</v>
      </c>
      <c r="U177" s="143" t="e">
        <f>U176/U175</f>
        <v>#DIV/0!</v>
      </c>
      <c r="V177" s="143" t="e">
        <f t="shared" si="99"/>
        <v>#DIV/0!</v>
      </c>
      <c r="W177" s="143" t="e">
        <f t="shared" si="99"/>
        <v>#DIV/0!</v>
      </c>
      <c r="X177" s="143">
        <f t="shared" si="99"/>
        <v>0.54491413474240369</v>
      </c>
      <c r="Y177" s="143" t="e">
        <f>Y176/Y175</f>
        <v>#DIV/0!</v>
      </c>
      <c r="Z177" s="143">
        <f t="shared" si="99"/>
        <v>0.96491228070175394</v>
      </c>
      <c r="AA177" s="143">
        <f t="shared" si="99"/>
        <v>0.72307692307692328</v>
      </c>
      <c r="AB177" s="143">
        <f t="shared" si="99"/>
        <v>0.95808383233532945</v>
      </c>
      <c r="AC177" s="143">
        <f t="shared" si="99"/>
        <v>0.5</v>
      </c>
      <c r="AE177" s="42">
        <f t="shared" si="43"/>
        <v>0.67996300756496308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126" t="s">
        <v>170</v>
      </c>
      <c r="B178" s="114"/>
      <c r="C178" s="114"/>
      <c r="D178" s="114"/>
      <c r="E178" s="1">
        <f t="shared" ref="E178:E256" si="100">SUM(I178:AC178)</f>
        <v>0</v>
      </c>
      <c r="F178" s="122" t="e">
        <f t="shared" si="96"/>
        <v>#DIV/0!</v>
      </c>
      <c r="G178" s="122"/>
      <c r="H178" s="19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125" t="s">
        <v>104</v>
      </c>
      <c r="B179" s="1">
        <v>21162</v>
      </c>
      <c r="C179" s="1"/>
      <c r="D179" s="114"/>
      <c r="E179" s="1">
        <f>SUM(I179:AC179)</f>
        <v>27814.2</v>
      </c>
      <c r="F179" s="122">
        <f t="shared" si="96"/>
        <v>1.3143464700878935</v>
      </c>
      <c r="G179" s="122"/>
      <c r="H179" s="197">
        <v>16</v>
      </c>
      <c r="I179" s="1">
        <v>409</v>
      </c>
      <c r="J179" s="1">
        <v>1204</v>
      </c>
      <c r="K179" s="1">
        <v>3444</v>
      </c>
      <c r="L179" s="1"/>
      <c r="M179" s="1">
        <v>20</v>
      </c>
      <c r="N179" s="1">
        <v>180</v>
      </c>
      <c r="O179" s="1">
        <v>8991</v>
      </c>
      <c r="P179" s="1">
        <v>3232</v>
      </c>
      <c r="Q179" s="1">
        <v>1275</v>
      </c>
      <c r="R179" s="1"/>
      <c r="S179" s="1">
        <v>275</v>
      </c>
      <c r="T179" s="1">
        <v>4050</v>
      </c>
      <c r="U179" s="1"/>
      <c r="V179" s="1"/>
      <c r="W179" s="1">
        <v>200</v>
      </c>
      <c r="X179" s="1">
        <v>1152</v>
      </c>
      <c r="Y179" s="1"/>
      <c r="Z179" s="1">
        <v>5.2</v>
      </c>
      <c r="AA179" s="1">
        <v>2740</v>
      </c>
      <c r="AB179" s="1">
        <v>634</v>
      </c>
      <c r="AC179" s="1">
        <v>3</v>
      </c>
      <c r="AE179" s="42">
        <f t="shared" si="43"/>
        <v>4.141769312078003E-2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126" t="s">
        <v>52</v>
      </c>
      <c r="B180" s="3"/>
      <c r="C180" s="133"/>
      <c r="D180" s="122"/>
      <c r="E180" s="1" t="e">
        <f t="shared" si="100"/>
        <v>#DIV/0!</v>
      </c>
      <c r="F180" s="122" t="e">
        <f t="shared" si="96"/>
        <v>#DIV/0!</v>
      </c>
      <c r="G180" s="122"/>
      <c r="H180" s="197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125" t="s">
        <v>93</v>
      </c>
      <c r="B181" s="192">
        <f>B179/B176*10</f>
        <v>321.12291350531109</v>
      </c>
      <c r="C181" s="192"/>
      <c r="D181" s="216"/>
      <c r="E181" s="192">
        <f>E179/E176*10</f>
        <v>413.84020235084063</v>
      </c>
      <c r="F181" s="122">
        <f t="shared" si="96"/>
        <v>1.2887283496323787</v>
      </c>
      <c r="G181" s="122"/>
      <c r="H181" s="197"/>
      <c r="I181" s="196">
        <f>I179/I176*10</f>
        <v>292.14285714285717</v>
      </c>
      <c r="J181" s="192">
        <f t="shared" ref="J181:L181" si="105">J179/J176*10</f>
        <v>401.33333333333331</v>
      </c>
      <c r="K181" s="192">
        <f t="shared" ref="K181:R181" si="106">K179/K176*10</f>
        <v>315.9633027522936</v>
      </c>
      <c r="L181" s="192" t="e">
        <f t="shared" si="105"/>
        <v>#DIV/0!</v>
      </c>
      <c r="M181" s="192">
        <f t="shared" si="106"/>
        <v>4.166666666666667</v>
      </c>
      <c r="N181" s="192">
        <f t="shared" si="106"/>
        <v>180</v>
      </c>
      <c r="O181" s="192">
        <f t="shared" si="106"/>
        <v>719.28</v>
      </c>
      <c r="P181" s="192">
        <f>P179/P176*10</f>
        <v>468.40579710144931</v>
      </c>
      <c r="Q181" s="192">
        <f t="shared" si="106"/>
        <v>283.33333333333331</v>
      </c>
      <c r="R181" s="192" t="e">
        <f t="shared" si="106"/>
        <v>#DIV/0!</v>
      </c>
      <c r="S181" s="192">
        <f t="shared" ref="S181:T181" si="107">S179/S176*10</f>
        <v>343.75</v>
      </c>
      <c r="T181" s="192">
        <f t="shared" si="107"/>
        <v>450</v>
      </c>
      <c r="U181" s="192" t="e">
        <f>U179/U176*10</f>
        <v>#DIV/0!</v>
      </c>
      <c r="V181" s="192" t="e">
        <f t="shared" ref="V181:AC181" si="108">V179/V176*10</f>
        <v>#DIV/0!</v>
      </c>
      <c r="W181" s="192">
        <f t="shared" si="108"/>
        <v>200</v>
      </c>
      <c r="X181" s="192">
        <f t="shared" si="108"/>
        <v>698.18181818181813</v>
      </c>
      <c r="Y181" s="192" t="e">
        <f t="shared" si="108"/>
        <v>#DIV/0!</v>
      </c>
      <c r="Z181" s="192">
        <f>Z179/Z176*10</f>
        <v>47.272727272727266</v>
      </c>
      <c r="AA181" s="192">
        <f t="shared" si="108"/>
        <v>582.97872340425533</v>
      </c>
      <c r="AB181" s="192">
        <f t="shared" si="108"/>
        <v>132.08333333333334</v>
      </c>
      <c r="AC181" s="192">
        <f t="shared" si="108"/>
        <v>20</v>
      </c>
      <c r="AE181" s="42">
        <f t="shared" si="43"/>
        <v>1.68708069978644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126" t="s">
        <v>220</v>
      </c>
      <c r="B182" s="5">
        <v>686.2</v>
      </c>
      <c r="C182" s="121"/>
      <c r="D182" s="121"/>
      <c r="E182" s="1">
        <f>E175-E176</f>
        <v>166.57000000000005</v>
      </c>
      <c r="F182" s="1"/>
      <c r="G182" s="122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20.500000000000007</v>
      </c>
      <c r="K182" s="1">
        <f t="shared" si="109"/>
        <v>3.4000000000000341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25.870000000000005</v>
      </c>
      <c r="O182" s="1">
        <f t="shared" si="109"/>
        <v>15</v>
      </c>
      <c r="P182" s="1">
        <f t="shared" si="109"/>
        <v>0</v>
      </c>
      <c r="Q182" s="1">
        <f t="shared" si="109"/>
        <v>11.000000000000007</v>
      </c>
      <c r="R182" s="1">
        <f t="shared" si="109"/>
        <v>24</v>
      </c>
      <c r="S182" s="1">
        <f t="shared" si="109"/>
        <v>27.240000000000009</v>
      </c>
      <c r="T182" s="1">
        <f t="shared" si="109"/>
        <v>3.5999999999999943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13.78000000000003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17.999999999999986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1.1554866790195104E-2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209" t="s">
        <v>159</v>
      </c>
      <c r="B183" s="114">
        <v>656</v>
      </c>
      <c r="C183" s="114"/>
      <c r="D183" s="114">
        <v>631</v>
      </c>
      <c r="E183" s="114">
        <f t="shared" si="100"/>
        <v>697</v>
      </c>
      <c r="F183" s="122">
        <f>E183/B183</f>
        <v>1.0625</v>
      </c>
      <c r="G183" s="122">
        <f>E183/D183</f>
        <v>1.1045958795562598</v>
      </c>
      <c r="H183" s="197">
        <v>8</v>
      </c>
      <c r="I183" s="168"/>
      <c r="J183" s="113"/>
      <c r="K183" s="217">
        <v>564</v>
      </c>
      <c r="L183" s="113"/>
      <c r="M183" s="113">
        <v>28</v>
      </c>
      <c r="N183" s="113">
        <v>10</v>
      </c>
      <c r="O183" s="113"/>
      <c r="P183" s="113">
        <v>24</v>
      </c>
      <c r="Q183" s="113"/>
      <c r="R183" s="113">
        <v>3</v>
      </c>
      <c r="S183" s="113"/>
      <c r="T183" s="113"/>
      <c r="U183" s="113"/>
      <c r="V183" s="113"/>
      <c r="W183" s="115"/>
      <c r="X183" s="113"/>
      <c r="Y183" s="113">
        <v>12</v>
      </c>
      <c r="Z183" s="113"/>
      <c r="AA183" s="113"/>
      <c r="AB183" s="218">
        <v>51</v>
      </c>
      <c r="AC183" s="113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125" t="s">
        <v>160</v>
      </c>
      <c r="B184" s="1">
        <v>7790</v>
      </c>
      <c r="C184" s="1"/>
      <c r="D184" s="114"/>
      <c r="E184" s="1">
        <f t="shared" si="100"/>
        <v>12158.2</v>
      </c>
      <c r="F184" s="122">
        <f>E184/B184</f>
        <v>1.5607445442875483</v>
      </c>
      <c r="G184" s="122"/>
      <c r="H184" s="197">
        <v>8</v>
      </c>
      <c r="I184" s="168"/>
      <c r="J184" s="113"/>
      <c r="K184" s="113">
        <v>10434</v>
      </c>
      <c r="L184" s="113"/>
      <c r="M184" s="113">
        <v>300</v>
      </c>
      <c r="N184" s="113">
        <v>30</v>
      </c>
      <c r="O184" s="113"/>
      <c r="P184" s="113">
        <v>720</v>
      </c>
      <c r="Q184" s="113"/>
      <c r="R184" s="113">
        <v>10</v>
      </c>
      <c r="S184" s="113"/>
      <c r="T184" s="113"/>
      <c r="U184" s="113"/>
      <c r="V184" s="113"/>
      <c r="W184" s="115"/>
      <c r="X184" s="113"/>
      <c r="Y184" s="113">
        <v>154</v>
      </c>
      <c r="Z184" s="113"/>
      <c r="AA184" s="113"/>
      <c r="AB184" s="113">
        <v>470.2</v>
      </c>
      <c r="AC184" s="113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125" t="s">
        <v>93</v>
      </c>
      <c r="B185" s="192">
        <f t="shared" ref="B185:E185" si="110">B184/B183*10</f>
        <v>118.75</v>
      </c>
      <c r="C185" s="192"/>
      <c r="D185" s="216"/>
      <c r="E185" s="192">
        <f t="shared" si="110"/>
        <v>174.43615494978479</v>
      </c>
      <c r="F185" s="122"/>
      <c r="G185" s="122"/>
      <c r="H185" s="219"/>
      <c r="I185" s="192" t="e">
        <f>I184/I183*10</f>
        <v>#DIV/0!</v>
      </c>
      <c r="J185" s="192" t="e">
        <f>J184/J183*10</f>
        <v>#DIV/0!</v>
      </c>
      <c r="K185" s="192">
        <f>K184/K183*10</f>
        <v>185</v>
      </c>
      <c r="L185" s="192" t="e">
        <f t="shared" ref="L185:U185" si="111">L184/L183*10</f>
        <v>#DIV/0!</v>
      </c>
      <c r="M185" s="192">
        <f t="shared" si="111"/>
        <v>107.14285714285714</v>
      </c>
      <c r="N185" s="192">
        <f t="shared" si="111"/>
        <v>30</v>
      </c>
      <c r="O185" s="192" t="e">
        <f t="shared" si="111"/>
        <v>#DIV/0!</v>
      </c>
      <c r="P185" s="192">
        <f t="shared" si="111"/>
        <v>300</v>
      </c>
      <c r="Q185" s="192" t="e">
        <f t="shared" si="111"/>
        <v>#DIV/0!</v>
      </c>
      <c r="R185" s="192">
        <f t="shared" si="111"/>
        <v>33.333333333333336</v>
      </c>
      <c r="S185" s="192" t="e">
        <f t="shared" si="111"/>
        <v>#DIV/0!</v>
      </c>
      <c r="T185" s="192" t="e">
        <f t="shared" si="111"/>
        <v>#DIV/0!</v>
      </c>
      <c r="U185" s="192" t="e">
        <f t="shared" si="111"/>
        <v>#DIV/0!</v>
      </c>
      <c r="V185" s="192" t="e">
        <f t="shared" ref="V185:X185" si="112">V184/V183*10</f>
        <v>#DIV/0!</v>
      </c>
      <c r="W185" s="192" t="e">
        <f t="shared" si="112"/>
        <v>#DIV/0!</v>
      </c>
      <c r="X185" s="192" t="e">
        <f t="shared" si="112"/>
        <v>#DIV/0!</v>
      </c>
      <c r="Y185" s="192">
        <f t="shared" ref="Y185:AC185" si="113">Y184/Y183*10</f>
        <v>128.33333333333334</v>
      </c>
      <c r="Z185" s="192" t="e">
        <f t="shared" si="113"/>
        <v>#DIV/0!</v>
      </c>
      <c r="AA185" s="192" t="e">
        <f t="shared" si="113"/>
        <v>#DIV/0!</v>
      </c>
      <c r="AB185" s="192">
        <f t="shared" si="113"/>
        <v>92.196078431372541</v>
      </c>
      <c r="AC185" s="192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125" t="s">
        <v>237</v>
      </c>
      <c r="B186" s="216"/>
      <c r="C186" s="216"/>
      <c r="D186" s="216"/>
      <c r="E186" s="192"/>
      <c r="F186" s="122"/>
      <c r="G186" s="122" t="e">
        <f t="shared" si="47"/>
        <v>#DIV/0!</v>
      </c>
      <c r="H186" s="219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>
        <v>100</v>
      </c>
      <c r="U186" s="192"/>
      <c r="V186" s="192"/>
      <c r="W186" s="192"/>
      <c r="X186" s="192"/>
      <c r="Y186" s="192"/>
      <c r="Z186" s="192"/>
      <c r="AA186" s="192"/>
      <c r="AB186" s="192"/>
      <c r="AC186" s="192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125" t="s">
        <v>219</v>
      </c>
      <c r="B187" s="216"/>
      <c r="C187" s="216"/>
      <c r="D187" s="216"/>
      <c r="E187" s="192">
        <v>45354</v>
      </c>
      <c r="F187" s="122"/>
      <c r="G187" s="122" t="e">
        <f t="shared" ref="G187:G258" si="114">E187/C187</f>
        <v>#DIV/0!</v>
      </c>
      <c r="H187" s="219"/>
      <c r="I187" s="208">
        <v>8571</v>
      </c>
      <c r="J187" s="208">
        <v>1176</v>
      </c>
      <c r="K187" s="208">
        <v>1649.06</v>
      </c>
      <c r="L187" s="208">
        <v>2079.8999999999996</v>
      </c>
      <c r="M187" s="208">
        <v>1552</v>
      </c>
      <c r="N187" s="208">
        <v>5516.14</v>
      </c>
      <c r="O187" s="208">
        <v>719</v>
      </c>
      <c r="P187" s="208">
        <v>1882</v>
      </c>
      <c r="Q187" s="208">
        <v>805</v>
      </c>
      <c r="R187" s="208">
        <v>770</v>
      </c>
      <c r="S187" s="208">
        <v>2228</v>
      </c>
      <c r="T187" s="208">
        <v>397.41</v>
      </c>
      <c r="U187" s="208">
        <v>4036</v>
      </c>
      <c r="V187" s="208">
        <v>2710.82</v>
      </c>
      <c r="W187" s="208">
        <v>2475</v>
      </c>
      <c r="X187" s="208">
        <v>1118</v>
      </c>
      <c r="Y187" s="208">
        <v>2656</v>
      </c>
      <c r="Z187" s="208">
        <v>522</v>
      </c>
      <c r="AA187" s="208">
        <v>1324.16</v>
      </c>
      <c r="AB187" s="208">
        <v>2435</v>
      </c>
      <c r="AC187" s="208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209" t="s">
        <v>217</v>
      </c>
      <c r="B188" s="173">
        <v>24918</v>
      </c>
      <c r="C188" s="173">
        <v>45354</v>
      </c>
      <c r="D188" s="220">
        <v>45354</v>
      </c>
      <c r="E188" s="220">
        <f t="shared" ref="E188:T188" si="115">E199+E202+E219+E205+E214+E208+E211+E222</f>
        <v>32927.5</v>
      </c>
      <c r="F188" s="220" t="e">
        <f t="shared" si="115"/>
        <v>#DIV/0!</v>
      </c>
      <c r="G188" s="122">
        <f>E188/D188</f>
        <v>0.72601093619085422</v>
      </c>
      <c r="H188" s="220">
        <v>21</v>
      </c>
      <c r="I188" s="220">
        <f t="shared" si="115"/>
        <v>4053</v>
      </c>
      <c r="J188" s="220">
        <f t="shared" si="115"/>
        <v>1102.5</v>
      </c>
      <c r="K188" s="220">
        <f t="shared" si="115"/>
        <v>1375</v>
      </c>
      <c r="L188" s="220">
        <f t="shared" si="115"/>
        <v>1814</v>
      </c>
      <c r="M188" s="220">
        <f t="shared" si="115"/>
        <v>1058</v>
      </c>
      <c r="N188" s="220">
        <f t="shared" si="115"/>
        <v>4312</v>
      </c>
      <c r="O188" s="220">
        <f t="shared" si="115"/>
        <v>549</v>
      </c>
      <c r="P188" s="220">
        <f t="shared" si="115"/>
        <v>1555</v>
      </c>
      <c r="Q188" s="220">
        <f t="shared" si="115"/>
        <v>761</v>
      </c>
      <c r="R188" s="220">
        <f t="shared" si="115"/>
        <v>520</v>
      </c>
      <c r="S188" s="220">
        <f t="shared" si="115"/>
        <v>1765</v>
      </c>
      <c r="T188" s="220">
        <f t="shared" si="115"/>
        <v>263</v>
      </c>
      <c r="U188" s="220">
        <f t="shared" ref="U188:AC188" si="116">U199+U202+U219+U205+U214+U208+U211+U222</f>
        <v>1631</v>
      </c>
      <c r="V188" s="220">
        <f t="shared" si="116"/>
        <v>2266</v>
      </c>
      <c r="W188" s="220">
        <f t="shared" si="116"/>
        <v>2236</v>
      </c>
      <c r="X188" s="220">
        <f t="shared" si="116"/>
        <v>980</v>
      </c>
      <c r="Y188" s="220">
        <f t="shared" si="116"/>
        <v>2541</v>
      </c>
      <c r="Z188" s="220">
        <f t="shared" si="116"/>
        <v>75</v>
      </c>
      <c r="AA188" s="220">
        <f t="shared" si="116"/>
        <v>1099</v>
      </c>
      <c r="AB188" s="173">
        <f t="shared" si="116"/>
        <v>2215</v>
      </c>
      <c r="AC188" s="220">
        <f t="shared" si="116"/>
        <v>757</v>
      </c>
      <c r="AE188" s="42">
        <f t="shared" ref="AE188:AE262" si="117">X188/E188</f>
        <v>2.9762356692734037E-2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221" t="s">
        <v>167</v>
      </c>
      <c r="B189" s="220"/>
      <c r="C189" s="222"/>
      <c r="D189" s="222"/>
      <c r="E189" s="182">
        <f>E188/E187</f>
        <v>0.72601093619085422</v>
      </c>
      <c r="F189" s="182"/>
      <c r="G189" s="122"/>
      <c r="H189" s="182"/>
      <c r="I189" s="182">
        <f>I188/I187</f>
        <v>0.4728736436821841</v>
      </c>
      <c r="J189" s="182">
        <f t="shared" ref="J189:AC189" si="118">J188/J187</f>
        <v>0.9375</v>
      </c>
      <c r="K189" s="182">
        <f t="shared" si="118"/>
        <v>0.83380835142444787</v>
      </c>
      <c r="L189" s="182">
        <f t="shared" si="118"/>
        <v>0.8721573152555413</v>
      </c>
      <c r="M189" s="182">
        <f t="shared" si="118"/>
        <v>0.68170103092783507</v>
      </c>
      <c r="N189" s="182">
        <f t="shared" si="118"/>
        <v>0.78170604806984589</v>
      </c>
      <c r="O189" s="182">
        <f t="shared" si="118"/>
        <v>0.76356050069541026</v>
      </c>
      <c r="P189" s="182">
        <f t="shared" si="118"/>
        <v>0.82624867162592985</v>
      </c>
      <c r="Q189" s="182">
        <f t="shared" si="118"/>
        <v>0.94534161490683233</v>
      </c>
      <c r="R189" s="182">
        <f t="shared" si="118"/>
        <v>0.67532467532467533</v>
      </c>
      <c r="S189" s="182">
        <f t="shared" si="118"/>
        <v>0.79219030520646316</v>
      </c>
      <c r="T189" s="182">
        <f t="shared" si="118"/>
        <v>0.66178505825218281</v>
      </c>
      <c r="U189" s="182">
        <f t="shared" si="118"/>
        <v>0.4041129831516353</v>
      </c>
      <c r="V189" s="182">
        <f t="shared" si="118"/>
        <v>0.83590942961908199</v>
      </c>
      <c r="W189" s="182">
        <f t="shared" si="118"/>
        <v>0.90343434343434348</v>
      </c>
      <c r="X189" s="182">
        <f t="shared" si="118"/>
        <v>0.8765652951699463</v>
      </c>
      <c r="Y189" s="182">
        <f t="shared" si="118"/>
        <v>0.95670180722891562</v>
      </c>
      <c r="Z189" s="182">
        <f t="shared" si="118"/>
        <v>0.14367816091954022</v>
      </c>
      <c r="AA189" s="182">
        <f t="shared" si="118"/>
        <v>0.82996012566457222</v>
      </c>
      <c r="AB189" s="182">
        <f t="shared" si="118"/>
        <v>0.90965092402464065</v>
      </c>
      <c r="AC189" s="182">
        <f t="shared" si="118"/>
        <v>0.99474375821287775</v>
      </c>
      <c r="AE189" s="42">
        <f t="shared" si="117"/>
        <v>1.207372026334758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221" t="s">
        <v>91</v>
      </c>
      <c r="B190" s="220"/>
      <c r="C190" s="222"/>
      <c r="D190" s="222"/>
      <c r="E190" s="223">
        <f>E187-E188</f>
        <v>12426.5</v>
      </c>
      <c r="F190" s="223" t="e">
        <f t="shared" ref="F190:S190" si="119">F187-F188</f>
        <v>#DIV/0!</v>
      </c>
      <c r="G190" s="223" t="e">
        <f t="shared" si="119"/>
        <v>#DIV/0!</v>
      </c>
      <c r="H190" s="223"/>
      <c r="I190" s="223">
        <f t="shared" si="119"/>
        <v>4518</v>
      </c>
      <c r="J190" s="223">
        <f t="shared" si="119"/>
        <v>73.5</v>
      </c>
      <c r="K190" s="223">
        <f t="shared" si="119"/>
        <v>274.05999999999995</v>
      </c>
      <c r="L190" s="223">
        <f t="shared" si="119"/>
        <v>265.89999999999964</v>
      </c>
      <c r="M190" s="223">
        <f t="shared" si="119"/>
        <v>494</v>
      </c>
      <c r="N190" s="223">
        <f t="shared" si="119"/>
        <v>1204.1400000000003</v>
      </c>
      <c r="O190" s="223">
        <f t="shared" si="119"/>
        <v>170</v>
      </c>
      <c r="P190" s="223">
        <f t="shared" si="119"/>
        <v>327</v>
      </c>
      <c r="Q190" s="223">
        <f t="shared" si="119"/>
        <v>44</v>
      </c>
      <c r="R190" s="223">
        <f t="shared" si="119"/>
        <v>250</v>
      </c>
      <c r="S190" s="223">
        <f t="shared" si="119"/>
        <v>463</v>
      </c>
      <c r="T190" s="223">
        <f>T187-T188-100</f>
        <v>34.410000000000025</v>
      </c>
      <c r="U190" s="223">
        <f t="shared" ref="U190:AC190" si="120">U187-U188</f>
        <v>2405</v>
      </c>
      <c r="V190" s="223">
        <f t="shared" si="120"/>
        <v>444.82000000000016</v>
      </c>
      <c r="W190" s="223">
        <f t="shared" si="120"/>
        <v>239</v>
      </c>
      <c r="X190" s="223">
        <f t="shared" si="120"/>
        <v>138</v>
      </c>
      <c r="Y190" s="223">
        <f t="shared" si="120"/>
        <v>115</v>
      </c>
      <c r="Z190" s="223">
        <f t="shared" si="120"/>
        <v>447</v>
      </c>
      <c r="AA190" s="223">
        <f t="shared" si="120"/>
        <v>225.16000000000008</v>
      </c>
      <c r="AB190" s="223">
        <f t="shared" si="120"/>
        <v>220</v>
      </c>
      <c r="AC190" s="223">
        <f t="shared" si="120"/>
        <v>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187" t="s">
        <v>218</v>
      </c>
      <c r="B191" s="217">
        <v>41704</v>
      </c>
      <c r="C191" s="224"/>
      <c r="D191" s="224"/>
      <c r="E191" s="1">
        <f t="shared" si="100"/>
        <v>64629.1</v>
      </c>
      <c r="F191" s="133">
        <f>E191/B191</f>
        <v>1.5497098599654708</v>
      </c>
      <c r="G191" s="122"/>
      <c r="H191" s="197">
        <v>21</v>
      </c>
      <c r="I191" s="217">
        <f>I200+I203+I206+I220+I209+I215+I212+I223</f>
        <v>5020.5</v>
      </c>
      <c r="J191" s="217">
        <f t="shared" ref="J191:AC191" si="121">J200+J203+J206+J220+J209+J215+J212+J223</f>
        <v>2272</v>
      </c>
      <c r="K191" s="217">
        <f t="shared" si="121"/>
        <v>21628</v>
      </c>
      <c r="L191" s="217">
        <f t="shared" si="121"/>
        <v>1694</v>
      </c>
      <c r="M191" s="217">
        <f t="shared" si="121"/>
        <v>1220</v>
      </c>
      <c r="N191" s="217">
        <f t="shared" si="121"/>
        <v>3967</v>
      </c>
      <c r="O191" s="217">
        <f t="shared" si="121"/>
        <v>287</v>
      </c>
      <c r="P191" s="217">
        <f t="shared" si="121"/>
        <v>1570</v>
      </c>
      <c r="Q191" s="217">
        <f t="shared" si="121"/>
        <v>450</v>
      </c>
      <c r="R191" s="217">
        <f t="shared" si="121"/>
        <v>370</v>
      </c>
      <c r="S191" s="217">
        <f t="shared" si="121"/>
        <v>1270</v>
      </c>
      <c r="T191" s="217">
        <f>T200+T203+T206+T220+T209+T215+T212+T223+259</f>
        <v>499</v>
      </c>
      <c r="U191" s="217">
        <f t="shared" si="121"/>
        <v>1756</v>
      </c>
      <c r="V191" s="217">
        <f t="shared" si="121"/>
        <v>3589.1</v>
      </c>
      <c r="W191" s="217">
        <f t="shared" si="121"/>
        <v>1804.8</v>
      </c>
      <c r="X191" s="217">
        <f t="shared" si="121"/>
        <v>759.5</v>
      </c>
      <c r="Y191" s="217">
        <f t="shared" si="121"/>
        <v>6250</v>
      </c>
      <c r="Z191" s="217">
        <f t="shared" si="121"/>
        <v>75</v>
      </c>
      <c r="AA191" s="217">
        <f t="shared" si="121"/>
        <v>1627</v>
      </c>
      <c r="AB191" s="217">
        <f t="shared" si="121"/>
        <v>6919.2</v>
      </c>
      <c r="AC191" s="217">
        <f t="shared" si="121"/>
        <v>1601</v>
      </c>
      <c r="AE191" s="42">
        <f t="shared" si="117"/>
        <v>1.1751672234334069E-2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225" t="s">
        <v>208</v>
      </c>
      <c r="B192" s="216"/>
      <c r="C192" s="210"/>
      <c r="D192" s="210"/>
      <c r="E192" s="1"/>
      <c r="F192" s="122"/>
      <c r="G192" s="122"/>
      <c r="H192" s="197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226" t="s">
        <v>209</v>
      </c>
      <c r="B193" s="216"/>
      <c r="C193" s="210"/>
      <c r="D193" s="210"/>
      <c r="E193" s="1"/>
      <c r="F193" s="122"/>
      <c r="G193" s="122"/>
      <c r="H193" s="197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226" t="s">
        <v>210</v>
      </c>
      <c r="B194" s="216"/>
      <c r="C194" s="210"/>
      <c r="D194" s="210"/>
      <c r="E194" s="1"/>
      <c r="F194" s="122"/>
      <c r="G194" s="122"/>
      <c r="H194" s="197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226" t="s">
        <v>211</v>
      </c>
      <c r="B195" s="216"/>
      <c r="C195" s="210"/>
      <c r="D195" s="210"/>
      <c r="E195" s="1"/>
      <c r="F195" s="122"/>
      <c r="G195" s="122"/>
      <c r="H195" s="197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226" t="s">
        <v>212</v>
      </c>
      <c r="B196" s="216"/>
      <c r="C196" s="210"/>
      <c r="D196" s="210"/>
      <c r="E196" s="1"/>
      <c r="F196" s="122"/>
      <c r="G196" s="122"/>
      <c r="H196" s="197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226" t="s">
        <v>213</v>
      </c>
      <c r="B197" s="216"/>
      <c r="C197" s="210"/>
      <c r="D197" s="210"/>
      <c r="E197" s="1"/>
      <c r="F197" s="122"/>
      <c r="G197" s="122"/>
      <c r="H197" s="197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125" t="s">
        <v>93</v>
      </c>
      <c r="B198" s="192">
        <f>B191/B188*10</f>
        <v>16.736495705915402</v>
      </c>
      <c r="C198" s="192"/>
      <c r="D198" s="216"/>
      <c r="E198" s="192">
        <f>E191/E188*10</f>
        <v>19.627697213575278</v>
      </c>
      <c r="F198" s="122">
        <f>E198/B198</f>
        <v>1.1727483195086055</v>
      </c>
      <c r="G198" s="122"/>
      <c r="H198" s="219"/>
      <c r="I198" s="192">
        <f t="shared" ref="I198:AC198" si="122">I191/I188*10</f>
        <v>12.387120651369356</v>
      </c>
      <c r="J198" s="192">
        <f t="shared" si="122"/>
        <v>20.607709750566894</v>
      </c>
      <c r="K198" s="192">
        <f t="shared" si="122"/>
        <v>157.29454545454547</v>
      </c>
      <c r="L198" s="192">
        <f t="shared" si="122"/>
        <v>9.3384785005512683</v>
      </c>
      <c r="M198" s="192">
        <f t="shared" si="122"/>
        <v>11.531190926275992</v>
      </c>
      <c r="N198" s="192">
        <f t="shared" si="122"/>
        <v>9.1999072356215219</v>
      </c>
      <c r="O198" s="192">
        <f t="shared" si="122"/>
        <v>5.2276867030965395</v>
      </c>
      <c r="P198" s="192">
        <f t="shared" si="122"/>
        <v>10.096463022508038</v>
      </c>
      <c r="Q198" s="192">
        <f t="shared" si="122"/>
        <v>5.9132720105124834</v>
      </c>
      <c r="R198" s="192">
        <f t="shared" si="122"/>
        <v>7.1153846153846159</v>
      </c>
      <c r="S198" s="192">
        <f t="shared" si="122"/>
        <v>7.1954674220963177</v>
      </c>
      <c r="T198" s="192">
        <f t="shared" si="122"/>
        <v>18.973384030418249</v>
      </c>
      <c r="U198" s="192">
        <f t="shared" si="122"/>
        <v>10.766400980993255</v>
      </c>
      <c r="V198" s="192">
        <f t="shared" si="122"/>
        <v>15.83892321270962</v>
      </c>
      <c r="W198" s="192">
        <f t="shared" si="122"/>
        <v>8.0715563506261176</v>
      </c>
      <c r="X198" s="192">
        <f t="shared" si="122"/>
        <v>7.75</v>
      </c>
      <c r="Y198" s="192">
        <f t="shared" si="122"/>
        <v>24.596615505706417</v>
      </c>
      <c r="Z198" s="192">
        <f t="shared" si="122"/>
        <v>10</v>
      </c>
      <c r="AA198" s="192">
        <f t="shared" si="122"/>
        <v>14.804367606915378</v>
      </c>
      <c r="AB198" s="192">
        <f t="shared" si="122"/>
        <v>31.237923250564332</v>
      </c>
      <c r="AC198" s="192">
        <f t="shared" si="122"/>
        <v>21.149273447820342</v>
      </c>
      <c r="AE198" s="42">
        <f t="shared" si="117"/>
        <v>0.39485019132248478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209" t="s">
        <v>105</v>
      </c>
      <c r="B199" s="4">
        <v>12956</v>
      </c>
      <c r="C199" s="114"/>
      <c r="D199" s="114">
        <v>28289</v>
      </c>
      <c r="E199" s="114">
        <f t="shared" si="100"/>
        <v>20132</v>
      </c>
      <c r="F199" s="122">
        <f t="shared" ref="F199:F223" si="123">E199/B199</f>
        <v>1.5538746526705773</v>
      </c>
      <c r="G199" s="122">
        <f>E199/D199</f>
        <v>0.71165470677648557</v>
      </c>
      <c r="H199" s="197">
        <v>20</v>
      </c>
      <c r="I199" s="113">
        <v>3390</v>
      </c>
      <c r="J199" s="113">
        <v>782</v>
      </c>
      <c r="K199" s="113">
        <v>557</v>
      </c>
      <c r="L199" s="113">
        <v>570</v>
      </c>
      <c r="M199" s="113">
        <v>125</v>
      </c>
      <c r="N199" s="113">
        <v>4312</v>
      </c>
      <c r="O199" s="113">
        <v>120</v>
      </c>
      <c r="P199" s="113">
        <v>1115</v>
      </c>
      <c r="Q199" s="113"/>
      <c r="R199" s="113">
        <v>20</v>
      </c>
      <c r="S199" s="113">
        <v>1765</v>
      </c>
      <c r="T199" s="113">
        <v>263</v>
      </c>
      <c r="U199" s="113">
        <v>926</v>
      </c>
      <c r="V199" s="113">
        <v>1776</v>
      </c>
      <c r="W199" s="113">
        <v>950</v>
      </c>
      <c r="X199" s="113">
        <v>439</v>
      </c>
      <c r="Y199" s="113">
        <v>50</v>
      </c>
      <c r="Z199" s="113">
        <v>75</v>
      </c>
      <c r="AA199" s="113">
        <v>1099</v>
      </c>
      <c r="AB199" s="218">
        <v>1608</v>
      </c>
      <c r="AC199" s="113">
        <v>190</v>
      </c>
      <c r="AE199" s="42">
        <f t="shared" si="117"/>
        <v>2.1806079872839262E-2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187" t="s">
        <v>106</v>
      </c>
      <c r="B200" s="1">
        <v>18789</v>
      </c>
      <c r="C200" s="1"/>
      <c r="D200" s="114"/>
      <c r="E200" s="1">
        <f>SUM(I200:AC200)</f>
        <v>24358.1</v>
      </c>
      <c r="F200" s="122">
        <f t="shared" si="123"/>
        <v>1.2964021501942624</v>
      </c>
      <c r="G200" s="122"/>
      <c r="H200" s="197">
        <v>20</v>
      </c>
      <c r="I200" s="227">
        <v>3759</v>
      </c>
      <c r="J200" s="1">
        <v>2080</v>
      </c>
      <c r="K200" s="1">
        <v>757</v>
      </c>
      <c r="L200" s="1">
        <v>675</v>
      </c>
      <c r="M200" s="1">
        <v>128</v>
      </c>
      <c r="N200" s="1">
        <v>3967</v>
      </c>
      <c r="O200" s="1">
        <v>120</v>
      </c>
      <c r="P200" s="228">
        <v>836</v>
      </c>
      <c r="Q200" s="228"/>
      <c r="R200" s="227">
        <v>5</v>
      </c>
      <c r="S200" s="227">
        <v>1270</v>
      </c>
      <c r="T200" s="227">
        <v>240</v>
      </c>
      <c r="U200" s="228">
        <v>1346</v>
      </c>
      <c r="V200" s="228">
        <v>3031.6</v>
      </c>
      <c r="W200" s="228">
        <v>1733</v>
      </c>
      <c r="X200" s="228">
        <v>363.5</v>
      </c>
      <c r="Y200" s="228">
        <v>25</v>
      </c>
      <c r="Z200" s="228">
        <v>75</v>
      </c>
      <c r="AA200" s="228">
        <v>1627</v>
      </c>
      <c r="AB200" s="228">
        <v>2228</v>
      </c>
      <c r="AC200" s="228">
        <v>92</v>
      </c>
      <c r="AE200" s="42">
        <f t="shared" si="117"/>
        <v>1.4923167242108376E-2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125" t="s">
        <v>93</v>
      </c>
      <c r="B201" s="192">
        <f t="shared" ref="B201:E201" si="124">B200/B199*10</f>
        <v>14.502161160852115</v>
      </c>
      <c r="C201" s="192"/>
      <c r="D201" s="192"/>
      <c r="E201" s="192">
        <f t="shared" si="124"/>
        <v>12.099195310947744</v>
      </c>
      <c r="F201" s="122">
        <f t="shared" si="123"/>
        <v>0.8343029136656499</v>
      </c>
      <c r="G201" s="122"/>
      <c r="H201" s="192"/>
      <c r="I201" s="192">
        <f t="shared" ref="I201:J201" si="125">I200/I199*10</f>
        <v>11.08849557522124</v>
      </c>
      <c r="J201" s="192">
        <f t="shared" si="125"/>
        <v>26.598465473145779</v>
      </c>
      <c r="K201" s="192">
        <f t="shared" ref="K201:AA201" si="126">K200/K199*10</f>
        <v>13.590664272890486</v>
      </c>
      <c r="L201" s="192">
        <f t="shared" si="126"/>
        <v>11.842105263157894</v>
      </c>
      <c r="M201" s="192">
        <f t="shared" si="126"/>
        <v>10.24</v>
      </c>
      <c r="N201" s="192">
        <f t="shared" si="126"/>
        <v>9.1999072356215219</v>
      </c>
      <c r="O201" s="192">
        <f t="shared" si="126"/>
        <v>10</v>
      </c>
      <c r="P201" s="192">
        <f t="shared" si="126"/>
        <v>7.4977578475336326</v>
      </c>
      <c r="Q201" s="192" t="e">
        <f t="shared" si="126"/>
        <v>#DIV/0!</v>
      </c>
      <c r="R201" s="192">
        <f t="shared" si="126"/>
        <v>2.5</v>
      </c>
      <c r="S201" s="192">
        <f t="shared" si="126"/>
        <v>7.1954674220963177</v>
      </c>
      <c r="T201" s="192">
        <f t="shared" si="126"/>
        <v>9.1254752851711025</v>
      </c>
      <c r="U201" s="192">
        <f t="shared" si="126"/>
        <v>14.535637149028078</v>
      </c>
      <c r="V201" s="192">
        <f t="shared" si="126"/>
        <v>17.06981981981982</v>
      </c>
      <c r="W201" s="192">
        <f t="shared" si="126"/>
        <v>18.242105263157896</v>
      </c>
      <c r="X201" s="192">
        <f t="shared" si="126"/>
        <v>8.2801822323462417</v>
      </c>
      <c r="Y201" s="192">
        <f t="shared" si="126"/>
        <v>5</v>
      </c>
      <c r="Z201" s="192">
        <f t="shared" si="126"/>
        <v>10</v>
      </c>
      <c r="AA201" s="192">
        <f t="shared" si="126"/>
        <v>14.804367606915378</v>
      </c>
      <c r="AB201" s="192">
        <f>AB200/AB199*10</f>
        <v>13.855721393034825</v>
      </c>
      <c r="AC201" s="192">
        <f>AC200/AC199*10</f>
        <v>4.8421052631578947</v>
      </c>
      <c r="AE201" s="42">
        <f t="shared" si="117"/>
        <v>0.6843580932075759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209" t="s">
        <v>165</v>
      </c>
      <c r="B202" s="4">
        <v>8222</v>
      </c>
      <c r="C202" s="114"/>
      <c r="D202" s="114">
        <v>6830</v>
      </c>
      <c r="E202" s="114">
        <f t="shared" si="100"/>
        <v>5777</v>
      </c>
      <c r="F202" s="122">
        <f t="shared" si="123"/>
        <v>0.70262709802967649</v>
      </c>
      <c r="G202" s="122">
        <f>E202/D202</f>
        <v>0.84582723279648608</v>
      </c>
      <c r="H202" s="197">
        <v>14</v>
      </c>
      <c r="I202" s="113">
        <v>40</v>
      </c>
      <c r="J202" s="113">
        <v>217</v>
      </c>
      <c r="K202" s="113">
        <v>60</v>
      </c>
      <c r="L202" s="113">
        <v>805</v>
      </c>
      <c r="M202" s="113">
        <v>546</v>
      </c>
      <c r="N202" s="113"/>
      <c r="O202" s="113">
        <v>408</v>
      </c>
      <c r="P202" s="113">
        <v>210</v>
      </c>
      <c r="Q202" s="113">
        <v>761</v>
      </c>
      <c r="R202" s="113">
        <v>308</v>
      </c>
      <c r="S202" s="113"/>
      <c r="T202" s="113"/>
      <c r="U202" s="113">
        <v>375</v>
      </c>
      <c r="V202" s="113">
        <v>350</v>
      </c>
      <c r="W202" s="113">
        <v>1160</v>
      </c>
      <c r="X202" s="2">
        <v>355</v>
      </c>
      <c r="Y202" s="113"/>
      <c r="Z202" s="113"/>
      <c r="AA202" s="113"/>
      <c r="AB202" s="218">
        <v>182</v>
      </c>
      <c r="AC202" s="113"/>
      <c r="AE202" s="42">
        <f t="shared" si="117"/>
        <v>6.145057988575385E-2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125" t="s">
        <v>166</v>
      </c>
      <c r="B203" s="2">
        <v>6373</v>
      </c>
      <c r="C203" s="1"/>
      <c r="D203" s="114"/>
      <c r="E203" s="1">
        <f>SUM(I203:AC203)</f>
        <v>3583.5</v>
      </c>
      <c r="F203" s="122">
        <f t="shared" si="123"/>
        <v>0.56229405303624669</v>
      </c>
      <c r="G203" s="122"/>
      <c r="H203" s="197">
        <v>13</v>
      </c>
      <c r="I203" s="113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146</v>
      </c>
      <c r="P203" s="168">
        <v>340</v>
      </c>
      <c r="Q203" s="168">
        <v>450</v>
      </c>
      <c r="R203" s="2">
        <v>130</v>
      </c>
      <c r="S203" s="159"/>
      <c r="T203" s="168"/>
      <c r="U203" s="168">
        <v>241</v>
      </c>
      <c r="V203" s="168">
        <v>406</v>
      </c>
      <c r="W203" s="168"/>
      <c r="X203" s="2">
        <v>265</v>
      </c>
      <c r="Y203" s="159"/>
      <c r="Z203" s="168"/>
      <c r="AA203" s="159"/>
      <c r="AB203" s="168">
        <v>202</v>
      </c>
      <c r="AC203" s="159"/>
      <c r="AE203" s="42">
        <f>X203/E203</f>
        <v>7.3950048834937915E-2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125" t="s">
        <v>93</v>
      </c>
      <c r="B204" s="192">
        <f t="shared" ref="B204" si="127">B203/B202*10</f>
        <v>7.7511554366334225</v>
      </c>
      <c r="C204" s="192"/>
      <c r="D204" s="192"/>
      <c r="E204" s="6">
        <f t="shared" ref="E204:N204" si="128">E203/E202*10</f>
        <v>6.2030465639605339</v>
      </c>
      <c r="F204" s="122">
        <f t="shared" si="123"/>
        <v>0.80027379332941329</v>
      </c>
      <c r="G204" s="122"/>
      <c r="H204" s="160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3.5784313725490198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11.098901098901099</v>
      </c>
      <c r="AC204" s="6" t="e">
        <f t="shared" si="131"/>
        <v>#DIV/0!</v>
      </c>
      <c r="AE204" s="42">
        <f t="shared" si="117"/>
        <v>1.2034068510406655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209" t="s">
        <v>188</v>
      </c>
      <c r="B205" s="206">
        <v>1114</v>
      </c>
      <c r="C205" s="131"/>
      <c r="D205" s="131">
        <v>1142</v>
      </c>
      <c r="E205" s="114">
        <f t="shared" si="100"/>
        <v>1078</v>
      </c>
      <c r="F205" s="122">
        <f t="shared" si="123"/>
        <v>0.96768402154398558</v>
      </c>
      <c r="G205" s="122">
        <f>E205/D205</f>
        <v>0.94395796847635727</v>
      </c>
      <c r="H205" s="197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125" t="s">
        <v>189</v>
      </c>
      <c r="B206" s="6">
        <v>1477</v>
      </c>
      <c r="C206" s="131"/>
      <c r="D206" s="131"/>
      <c r="E206" s="114">
        <f t="shared" si="100"/>
        <v>1852.5</v>
      </c>
      <c r="F206" s="122">
        <f t="shared" si="123"/>
        <v>1.2542315504400812</v>
      </c>
      <c r="G206" s="122"/>
      <c r="H206" s="197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21.5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8.6369770580296892E-3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125" t="s">
        <v>93</v>
      </c>
      <c r="B207" s="6">
        <f t="shared" ref="B207:I207" si="132">B206/B205*10</f>
        <v>13.258527827648114</v>
      </c>
      <c r="C207" s="6"/>
      <c r="D207" s="6"/>
      <c r="E207" s="6">
        <f t="shared" si="132"/>
        <v>17.18460111317254</v>
      </c>
      <c r="F207" s="122">
        <f t="shared" si="123"/>
        <v>1.2961168341282472</v>
      </c>
      <c r="G207" s="122"/>
      <c r="H207" s="197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10.75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1.0345179187284452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209" t="s">
        <v>161</v>
      </c>
      <c r="B208" s="4"/>
      <c r="C208" s="114"/>
      <c r="D208" s="114">
        <v>70</v>
      </c>
      <c r="E208" s="114">
        <f t="shared" si="100"/>
        <v>0</v>
      </c>
      <c r="F208" s="122" t="e">
        <f t="shared" si="123"/>
        <v>#DIV/0!</v>
      </c>
      <c r="G208" s="122" t="e">
        <f t="shared" si="114"/>
        <v>#DIV/0!</v>
      </c>
      <c r="H208" s="197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25" t="s">
        <v>162</v>
      </c>
      <c r="B209" s="2"/>
      <c r="C209" s="1"/>
      <c r="D209" s="1"/>
      <c r="E209" s="1">
        <f t="shared" si="100"/>
        <v>0</v>
      </c>
      <c r="F209" s="122" t="e">
        <f t="shared" si="123"/>
        <v>#DIV/0!</v>
      </c>
      <c r="G209" s="122" t="e">
        <f t="shared" si="114"/>
        <v>#DIV/0!</v>
      </c>
      <c r="H209" s="197"/>
      <c r="I209" s="113"/>
      <c r="J209" s="159"/>
      <c r="K209" s="192"/>
      <c r="L209" s="159"/>
      <c r="M209" s="159"/>
      <c r="N209" s="159"/>
      <c r="O209" s="168"/>
      <c r="P209" s="168"/>
      <c r="Q209" s="168"/>
      <c r="R209" s="159"/>
      <c r="S209" s="159"/>
      <c r="T209" s="159"/>
      <c r="U209" s="168"/>
      <c r="V209" s="168"/>
      <c r="W209" s="168"/>
      <c r="X209" s="168"/>
      <c r="Y209" s="159"/>
      <c r="Z209" s="168"/>
      <c r="AA209" s="159"/>
      <c r="AB209" s="168"/>
      <c r="AC209" s="159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125" t="s">
        <v>93</v>
      </c>
      <c r="B210" s="229" t="e">
        <f t="shared" ref="B210:E210" si="137">B209/B208*10</f>
        <v>#DIV/0!</v>
      </c>
      <c r="C210" s="229"/>
      <c r="D210" s="229"/>
      <c r="E210" s="230" t="e">
        <f t="shared" si="137"/>
        <v>#DIV/0!</v>
      </c>
      <c r="F210" s="122" t="e">
        <f t="shared" si="123"/>
        <v>#DIV/0!</v>
      </c>
      <c r="G210" s="122" t="e">
        <f t="shared" si="114"/>
        <v>#DIV/0!</v>
      </c>
      <c r="H210" s="197" t="e">
        <f t="shared" ref="H210:X210" si="138">H209/H208*10</f>
        <v>#DIV/0!</v>
      </c>
      <c r="I210" s="230" t="e">
        <f t="shared" si="138"/>
        <v>#DIV/0!</v>
      </c>
      <c r="J210" s="230" t="e">
        <f t="shared" si="138"/>
        <v>#DIV/0!</v>
      </c>
      <c r="K210" s="230" t="e">
        <f t="shared" si="138"/>
        <v>#DIV/0!</v>
      </c>
      <c r="L210" s="230" t="e">
        <f t="shared" si="138"/>
        <v>#DIV/0!</v>
      </c>
      <c r="M210" s="230" t="e">
        <f t="shared" si="138"/>
        <v>#DIV/0!</v>
      </c>
      <c r="N210" s="230" t="e">
        <f t="shared" si="138"/>
        <v>#DIV/0!</v>
      </c>
      <c r="O210" s="230" t="e">
        <f t="shared" si="138"/>
        <v>#DIV/0!</v>
      </c>
      <c r="P210" s="230" t="e">
        <f t="shared" si="138"/>
        <v>#DIV/0!</v>
      </c>
      <c r="Q210" s="230" t="e">
        <f t="shared" si="138"/>
        <v>#DIV/0!</v>
      </c>
      <c r="R210" s="230" t="e">
        <f t="shared" si="138"/>
        <v>#DIV/0!</v>
      </c>
      <c r="S210" s="230" t="e">
        <f t="shared" si="138"/>
        <v>#DIV/0!</v>
      </c>
      <c r="T210" s="230" t="e">
        <f t="shared" si="138"/>
        <v>#DIV/0!</v>
      </c>
      <c r="U210" s="230" t="e">
        <f t="shared" si="138"/>
        <v>#DIV/0!</v>
      </c>
      <c r="V210" s="230" t="e">
        <f t="shared" si="138"/>
        <v>#DIV/0!</v>
      </c>
      <c r="W210" s="230" t="e">
        <f t="shared" si="138"/>
        <v>#DIV/0!</v>
      </c>
      <c r="X210" s="230" t="e">
        <f t="shared" si="138"/>
        <v>#DIV/0!</v>
      </c>
      <c r="Y210" s="230" t="e">
        <f>X209/X208*10</f>
        <v>#DIV/0!</v>
      </c>
      <c r="Z210" s="230" t="e">
        <f>Y209/Y208*10</f>
        <v>#DIV/0!</v>
      </c>
      <c r="AA210" s="230" t="e">
        <f>Z209/Z208*10</f>
        <v>#DIV/0!</v>
      </c>
      <c r="AB210" s="230" t="e">
        <f>AA209/AA208*10</f>
        <v>#DIV/0!</v>
      </c>
      <c r="AC210" s="230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209" t="s">
        <v>193</v>
      </c>
      <c r="B211" s="4">
        <v>635</v>
      </c>
      <c r="C211" s="114"/>
      <c r="D211" s="114">
        <v>916</v>
      </c>
      <c r="E211" s="114">
        <f t="shared" si="100"/>
        <v>480</v>
      </c>
      <c r="F211" s="122">
        <f t="shared" si="123"/>
        <v>0.75590551181102361</v>
      </c>
      <c r="G211" s="122">
        <f>E211/D211</f>
        <v>0.5240174672489083</v>
      </c>
      <c r="H211" s="197">
        <v>2</v>
      </c>
      <c r="I211" s="113"/>
      <c r="J211" s="113"/>
      <c r="K211" s="113">
        <v>400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>
        <v>80</v>
      </c>
      <c r="AC211" s="113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125" t="s">
        <v>107</v>
      </c>
      <c r="B212" s="2">
        <v>20140</v>
      </c>
      <c r="C212" s="1"/>
      <c r="D212" s="1"/>
      <c r="E212" s="1">
        <f t="shared" si="100"/>
        <v>24400</v>
      </c>
      <c r="F212" s="133">
        <f t="shared" si="123"/>
        <v>1.211519364448858</v>
      </c>
      <c r="G212" s="122"/>
      <c r="H212" s="197">
        <v>2</v>
      </c>
      <c r="I212" s="113"/>
      <c r="J212" s="113"/>
      <c r="K212" s="113">
        <v>20400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>
        <v>4000</v>
      </c>
      <c r="AC212" s="113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125" t="s">
        <v>93</v>
      </c>
      <c r="B213" s="192">
        <f>B212/B211*10</f>
        <v>317.16535433070868</v>
      </c>
      <c r="C213" s="231"/>
      <c r="D213" s="231"/>
      <c r="E213" s="192">
        <f t="shared" ref="E213:W213" si="139">E212/E211*10</f>
        <v>508.33333333333337</v>
      </c>
      <c r="F213" s="192">
        <f t="shared" si="139"/>
        <v>16.027391592188017</v>
      </c>
      <c r="G213" s="122"/>
      <c r="H213" s="192"/>
      <c r="I213" s="192" t="e">
        <f t="shared" si="139"/>
        <v>#DIV/0!</v>
      </c>
      <c r="J213" s="192" t="e">
        <f t="shared" si="139"/>
        <v>#DIV/0!</v>
      </c>
      <c r="K213" s="192">
        <f t="shared" si="139"/>
        <v>510</v>
      </c>
      <c r="L213" s="192" t="e">
        <f t="shared" si="139"/>
        <v>#DIV/0!</v>
      </c>
      <c r="M213" s="192" t="e">
        <f t="shared" si="139"/>
        <v>#DIV/0!</v>
      </c>
      <c r="N213" s="192" t="e">
        <f t="shared" si="139"/>
        <v>#DIV/0!</v>
      </c>
      <c r="O213" s="192" t="e">
        <f t="shared" si="139"/>
        <v>#DIV/0!</v>
      </c>
      <c r="P213" s="192" t="e">
        <f t="shared" si="139"/>
        <v>#DIV/0!</v>
      </c>
      <c r="Q213" s="192" t="e">
        <f t="shared" si="139"/>
        <v>#DIV/0!</v>
      </c>
      <c r="R213" s="192" t="e">
        <f t="shared" si="139"/>
        <v>#DIV/0!</v>
      </c>
      <c r="S213" s="192" t="e">
        <f t="shared" si="139"/>
        <v>#DIV/0!</v>
      </c>
      <c r="T213" s="192" t="e">
        <f t="shared" si="139"/>
        <v>#DIV/0!</v>
      </c>
      <c r="U213" s="192" t="e">
        <f t="shared" si="139"/>
        <v>#DIV/0!</v>
      </c>
      <c r="V213" s="192" t="e">
        <f t="shared" si="139"/>
        <v>#DIV/0!</v>
      </c>
      <c r="W213" s="192" t="e">
        <f t="shared" si="139"/>
        <v>#DIV/0!</v>
      </c>
      <c r="X213" s="192" t="e">
        <f t="shared" ref="X213" si="140">X212/X211*10</f>
        <v>#DIV/0!</v>
      </c>
      <c r="Y213" s="192" t="e">
        <f>Y212/Y211*10</f>
        <v>#DIV/0!</v>
      </c>
      <c r="Z213" s="192" t="e">
        <f t="shared" ref="Z213:AA213" si="141">Z212/Z211*10</f>
        <v>#DIV/0!</v>
      </c>
      <c r="AA213" s="192" t="e">
        <f t="shared" si="141"/>
        <v>#DIV/0!</v>
      </c>
      <c r="AB213" s="192">
        <f t="shared" ref="AB213:AC213" si="142">AB212/AB211*10</f>
        <v>500</v>
      </c>
      <c r="AC213" s="192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209" t="s">
        <v>108</v>
      </c>
      <c r="B214" s="4">
        <v>4796</v>
      </c>
      <c r="C214" s="114"/>
      <c r="D214" s="114">
        <v>4039</v>
      </c>
      <c r="E214" s="114">
        <f t="shared" si="100"/>
        <v>3663</v>
      </c>
      <c r="F214" s="122">
        <f t="shared" si="123"/>
        <v>0.76376146788990829</v>
      </c>
      <c r="G214" s="122">
        <f>E214/D214</f>
        <v>0.90690765040851695</v>
      </c>
      <c r="H214" s="197">
        <v>5</v>
      </c>
      <c r="I214" s="113"/>
      <c r="J214" s="113"/>
      <c r="K214" s="113">
        <v>358</v>
      </c>
      <c r="L214" s="113"/>
      <c r="M214" s="113"/>
      <c r="N214" s="113"/>
      <c r="O214" s="113"/>
      <c r="P214" s="113">
        <v>230</v>
      </c>
      <c r="Q214" s="113"/>
      <c r="R214" s="113"/>
      <c r="S214" s="113"/>
      <c r="T214" s="113"/>
      <c r="U214" s="113"/>
      <c r="V214" s="113"/>
      <c r="W214" s="113"/>
      <c r="X214" s="113"/>
      <c r="Y214" s="113">
        <v>2358</v>
      </c>
      <c r="Z214" s="113"/>
      <c r="AA214" s="113"/>
      <c r="AB214" s="113">
        <v>150</v>
      </c>
      <c r="AC214" s="113">
        <v>567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125" t="s">
        <v>109</v>
      </c>
      <c r="B215" s="2">
        <v>9389</v>
      </c>
      <c r="C215" s="1"/>
      <c r="D215" s="1"/>
      <c r="E215" s="1">
        <f t="shared" si="100"/>
        <v>8543</v>
      </c>
      <c r="F215" s="133">
        <f t="shared" si="123"/>
        <v>0.90989455746085846</v>
      </c>
      <c r="G215" s="122"/>
      <c r="H215" s="197">
        <v>5</v>
      </c>
      <c r="I215" s="113"/>
      <c r="J215" s="113"/>
      <c r="K215" s="113">
        <v>429</v>
      </c>
      <c r="L215" s="113"/>
      <c r="M215" s="113"/>
      <c r="N215" s="113"/>
      <c r="O215" s="113"/>
      <c r="P215" s="113">
        <v>394</v>
      </c>
      <c r="Q215" s="113"/>
      <c r="R215" s="113"/>
      <c r="S215" s="113"/>
      <c r="T215" s="113"/>
      <c r="U215" s="113"/>
      <c r="V215" s="113"/>
      <c r="W215" s="113"/>
      <c r="X215" s="113"/>
      <c r="Y215" s="113">
        <v>5986</v>
      </c>
      <c r="Z215" s="113"/>
      <c r="AA215" s="113"/>
      <c r="AB215" s="113">
        <v>225</v>
      </c>
      <c r="AC215" s="113">
        <v>1509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125" t="s">
        <v>93</v>
      </c>
      <c r="B216" s="192">
        <f t="shared" ref="B216:F216" si="143">B215/B214*10</f>
        <v>19.576730608840698</v>
      </c>
      <c r="C216" s="192"/>
      <c r="D216" s="192"/>
      <c r="E216" s="192">
        <f t="shared" si="143"/>
        <v>23.322413322413325</v>
      </c>
      <c r="F216" s="192">
        <f t="shared" si="143"/>
        <v>11.913334145733764</v>
      </c>
      <c r="G216" s="122"/>
      <c r="H216" s="232">
        <v>5</v>
      </c>
      <c r="I216" s="192" t="e">
        <f t="shared" ref="I216:L216" si="144">I215/I214*10</f>
        <v>#DIV/0!</v>
      </c>
      <c r="J216" s="192" t="e">
        <f t="shared" si="144"/>
        <v>#DIV/0!</v>
      </c>
      <c r="K216" s="192">
        <f t="shared" si="144"/>
        <v>11.983240223463687</v>
      </c>
      <c r="L216" s="192" t="e">
        <f t="shared" si="144"/>
        <v>#DIV/0!</v>
      </c>
      <c r="M216" s="192" t="e">
        <f t="shared" ref="M216:U216" si="145">M215/M214*10</f>
        <v>#DIV/0!</v>
      </c>
      <c r="N216" s="192" t="e">
        <f t="shared" si="145"/>
        <v>#DIV/0!</v>
      </c>
      <c r="O216" s="192" t="e">
        <f t="shared" si="145"/>
        <v>#DIV/0!</v>
      </c>
      <c r="P216" s="192">
        <f t="shared" si="145"/>
        <v>17.130434782608695</v>
      </c>
      <c r="Q216" s="192" t="e">
        <f t="shared" si="145"/>
        <v>#DIV/0!</v>
      </c>
      <c r="R216" s="192" t="e">
        <f t="shared" si="145"/>
        <v>#DIV/0!</v>
      </c>
      <c r="S216" s="192" t="e">
        <f t="shared" si="145"/>
        <v>#DIV/0!</v>
      </c>
      <c r="T216" s="192" t="e">
        <f t="shared" si="145"/>
        <v>#DIV/0!</v>
      </c>
      <c r="U216" s="192" t="e">
        <f t="shared" si="145"/>
        <v>#DIV/0!</v>
      </c>
      <c r="V216" s="192" t="e">
        <f t="shared" ref="V216:W216" si="146">V215/V214*10</f>
        <v>#DIV/0!</v>
      </c>
      <c r="W216" s="192" t="e">
        <f t="shared" si="146"/>
        <v>#DIV/0!</v>
      </c>
      <c r="X216" s="192" t="e">
        <f t="shared" ref="X216:AA216" si="147">X215/X214*10</f>
        <v>#DIV/0!</v>
      </c>
      <c r="Y216" s="192">
        <f t="shared" si="147"/>
        <v>25.385920271416452</v>
      </c>
      <c r="Z216" s="192" t="e">
        <f t="shared" si="147"/>
        <v>#DIV/0!</v>
      </c>
      <c r="AA216" s="192" t="e">
        <f t="shared" si="147"/>
        <v>#DIV/0!</v>
      </c>
      <c r="AB216" s="192">
        <f>AB215/AB214*10</f>
        <v>15</v>
      </c>
      <c r="AC216" s="192">
        <f>AC215/AC214*10</f>
        <v>26.613756613756614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209" t="s">
        <v>110</v>
      </c>
      <c r="B217" s="114">
        <v>13099</v>
      </c>
      <c r="C217" s="114">
        <v>17191</v>
      </c>
      <c r="D217" s="114">
        <v>17282</v>
      </c>
      <c r="E217" s="114">
        <f t="shared" si="100"/>
        <v>15941</v>
      </c>
      <c r="F217" s="122">
        <f t="shared" si="123"/>
        <v>1.2169631269562562</v>
      </c>
      <c r="G217" s="122">
        <f t="shared" si="114"/>
        <v>0.92728753417485899</v>
      </c>
      <c r="H217" s="197">
        <v>19</v>
      </c>
      <c r="I217" s="113"/>
      <c r="J217" s="113">
        <v>382</v>
      </c>
      <c r="K217" s="113">
        <v>1269</v>
      </c>
      <c r="L217" s="113">
        <v>759</v>
      </c>
      <c r="M217" s="113">
        <v>541</v>
      </c>
      <c r="N217" s="113">
        <v>300</v>
      </c>
      <c r="O217" s="113">
        <v>175</v>
      </c>
      <c r="P217" s="113">
        <v>1001</v>
      </c>
      <c r="Q217" s="113">
        <v>1077</v>
      </c>
      <c r="R217" s="113">
        <v>715</v>
      </c>
      <c r="S217" s="220">
        <v>660</v>
      </c>
      <c r="T217" s="113">
        <v>1281</v>
      </c>
      <c r="U217" s="113">
        <v>172</v>
      </c>
      <c r="V217" s="113"/>
      <c r="W217" s="113">
        <v>900</v>
      </c>
      <c r="X217" s="113">
        <v>2156</v>
      </c>
      <c r="Y217" s="113">
        <v>616</v>
      </c>
      <c r="Z217" s="113">
        <v>811</v>
      </c>
      <c r="AA217" s="113">
        <v>649</v>
      </c>
      <c r="AB217" s="113">
        <v>1325</v>
      </c>
      <c r="AC217" s="113">
        <v>1152</v>
      </c>
      <c r="AE217" s="42">
        <f t="shared" si="117"/>
        <v>0.13524872969073459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209" t="s">
        <v>111</v>
      </c>
      <c r="B218" s="114"/>
      <c r="C218" s="114"/>
      <c r="D218" s="114"/>
      <c r="E218" s="114">
        <f t="shared" si="100"/>
        <v>0</v>
      </c>
      <c r="F218" s="122" t="e">
        <f t="shared" si="123"/>
        <v>#DIV/0!</v>
      </c>
      <c r="G218" s="122" t="e">
        <f t="shared" si="114"/>
        <v>#DIV/0!</v>
      </c>
      <c r="H218" s="197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209" t="s">
        <v>183</v>
      </c>
      <c r="B219" s="4">
        <v>696</v>
      </c>
      <c r="C219" s="114"/>
      <c r="D219" s="114">
        <v>1567</v>
      </c>
      <c r="E219" s="114">
        <f t="shared" si="100"/>
        <v>1150</v>
      </c>
      <c r="F219" s="122">
        <f t="shared" si="123"/>
        <v>1.6522988505747127</v>
      </c>
      <c r="G219" s="122"/>
      <c r="H219" s="197">
        <v>8</v>
      </c>
      <c r="I219" s="113"/>
      <c r="J219" s="113"/>
      <c r="K219" s="113"/>
      <c r="L219" s="113">
        <v>120</v>
      </c>
      <c r="M219" s="113">
        <v>289</v>
      </c>
      <c r="N219" s="113"/>
      <c r="O219" s="113"/>
      <c r="P219" s="113"/>
      <c r="Q219" s="113"/>
      <c r="R219" s="113">
        <v>42</v>
      </c>
      <c r="S219" s="113"/>
      <c r="T219" s="113"/>
      <c r="U219" s="113">
        <v>330</v>
      </c>
      <c r="V219" s="113">
        <v>120</v>
      </c>
      <c r="W219" s="113">
        <v>24</v>
      </c>
      <c r="X219" s="113">
        <v>90</v>
      </c>
      <c r="Y219" s="113"/>
      <c r="Z219" s="113"/>
      <c r="AA219" s="113"/>
      <c r="AB219" s="113">
        <v>135</v>
      </c>
      <c r="AC219" s="113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125" t="s">
        <v>184</v>
      </c>
      <c r="B220" s="1">
        <v>923</v>
      </c>
      <c r="C220" s="1"/>
      <c r="D220" s="1"/>
      <c r="E220" s="1">
        <f t="shared" si="100"/>
        <v>1140.8</v>
      </c>
      <c r="F220" s="133">
        <f t="shared" si="123"/>
        <v>1.2359696641386781</v>
      </c>
      <c r="G220" s="122"/>
      <c r="H220" s="197">
        <v>8</v>
      </c>
      <c r="I220" s="113"/>
      <c r="J220" s="113"/>
      <c r="K220" s="113"/>
      <c r="L220" s="113">
        <v>120</v>
      </c>
      <c r="M220" s="113">
        <v>421</v>
      </c>
      <c r="N220" s="113"/>
      <c r="O220" s="113"/>
      <c r="P220" s="113"/>
      <c r="Q220" s="113"/>
      <c r="R220" s="113">
        <v>5</v>
      </c>
      <c r="S220" s="113"/>
      <c r="T220" s="113"/>
      <c r="U220" s="113">
        <v>169</v>
      </c>
      <c r="V220" s="113">
        <v>130</v>
      </c>
      <c r="W220" s="113">
        <v>12.8</v>
      </c>
      <c r="X220" s="113">
        <v>80</v>
      </c>
      <c r="Y220" s="113"/>
      <c r="Z220" s="113"/>
      <c r="AA220" s="113"/>
      <c r="AB220" s="113">
        <v>203</v>
      </c>
      <c r="AC220" s="113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125" t="s">
        <v>185</v>
      </c>
      <c r="B221" s="219">
        <f>B220/B219*10</f>
        <v>13.261494252873563</v>
      </c>
      <c r="C221" s="233"/>
      <c r="D221" s="234"/>
      <c r="E221" s="115">
        <f t="shared" ref="E221:J221" si="148">E220/E219*10</f>
        <v>9.92</v>
      </c>
      <c r="F221" s="115">
        <f t="shared" si="148"/>
        <v>7.4803033586132175</v>
      </c>
      <c r="G221" s="122"/>
      <c r="H221" s="115"/>
      <c r="I221" s="115" t="e">
        <f t="shared" si="148"/>
        <v>#DIV/0!</v>
      </c>
      <c r="J221" s="115" t="e">
        <f t="shared" si="148"/>
        <v>#DIV/0!</v>
      </c>
      <c r="K221" s="115" t="e">
        <f t="shared" ref="K221" si="149">K220/K219*10</f>
        <v>#DIV/0!</v>
      </c>
      <c r="L221" s="115">
        <f>L220/L219*10</f>
        <v>10</v>
      </c>
      <c r="M221" s="115">
        <f t="shared" ref="M221:S221" si="150">M220/M219*10</f>
        <v>14.567474048442905</v>
      </c>
      <c r="N221" s="115" t="e">
        <f t="shared" si="150"/>
        <v>#DIV/0!</v>
      </c>
      <c r="O221" s="115" t="e">
        <f t="shared" si="150"/>
        <v>#DIV/0!</v>
      </c>
      <c r="P221" s="115" t="e">
        <f t="shared" si="150"/>
        <v>#DIV/0!</v>
      </c>
      <c r="Q221" s="115" t="e">
        <f t="shared" si="150"/>
        <v>#DIV/0!</v>
      </c>
      <c r="R221" s="115">
        <f t="shared" si="150"/>
        <v>1.1904761904761905</v>
      </c>
      <c r="S221" s="115" t="e">
        <f t="shared" si="150"/>
        <v>#DIV/0!</v>
      </c>
      <c r="T221" s="115" t="e">
        <f t="shared" ref="T221:AB221" si="151">T220/T219*10</f>
        <v>#DIV/0!</v>
      </c>
      <c r="U221" s="115">
        <f t="shared" si="151"/>
        <v>5.1212121212121211</v>
      </c>
      <c r="V221" s="115">
        <f t="shared" si="151"/>
        <v>10.833333333333332</v>
      </c>
      <c r="W221" s="115">
        <f t="shared" si="151"/>
        <v>5.333333333333333</v>
      </c>
      <c r="X221" s="115">
        <f t="shared" si="151"/>
        <v>8.8888888888888893</v>
      </c>
      <c r="Y221" s="115" t="e">
        <f t="shared" si="151"/>
        <v>#DIV/0!</v>
      </c>
      <c r="Z221" s="115" t="e">
        <f t="shared" si="151"/>
        <v>#DIV/0!</v>
      </c>
      <c r="AA221" s="115" t="e">
        <f t="shared" si="151"/>
        <v>#DIV/0!</v>
      </c>
      <c r="AB221" s="115">
        <f t="shared" si="151"/>
        <v>15.037037037037038</v>
      </c>
      <c r="AC221" s="115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47" t="s">
        <v>242</v>
      </c>
      <c r="B222" s="235">
        <v>10950</v>
      </c>
      <c r="C222" s="236"/>
      <c r="D222" s="236"/>
      <c r="E222" s="114">
        <f t="shared" si="100"/>
        <v>647.5</v>
      </c>
      <c r="F222" s="122">
        <f t="shared" si="123"/>
        <v>5.9132420091324203E-2</v>
      </c>
      <c r="G222" s="122" t="e">
        <f t="shared" si="114"/>
        <v>#DIV/0!</v>
      </c>
      <c r="H222" s="197">
        <v>5</v>
      </c>
      <c r="I222" s="115"/>
      <c r="J222" s="115">
        <v>83.5</v>
      </c>
      <c r="K222" s="115"/>
      <c r="L222" s="166">
        <v>319</v>
      </c>
      <c r="M222" s="166">
        <v>98</v>
      </c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>
        <v>87</v>
      </c>
      <c r="Y222" s="166"/>
      <c r="Z222" s="115"/>
      <c r="AA222" s="115"/>
      <c r="AB222" s="115">
        <v>60</v>
      </c>
      <c r="AC222" s="115"/>
      <c r="AE222" s="42">
        <f t="shared" si="117"/>
        <v>0.13436293436293437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125" t="s">
        <v>215</v>
      </c>
      <c r="B223" s="237">
        <v>12301</v>
      </c>
      <c r="C223" s="234"/>
      <c r="D223" s="234"/>
      <c r="E223" s="1">
        <f t="shared" si="100"/>
        <v>492.2</v>
      </c>
      <c r="F223" s="133">
        <f t="shared" si="123"/>
        <v>4.0013007072595724E-2</v>
      </c>
      <c r="G223" s="122"/>
      <c r="H223" s="197">
        <v>5</v>
      </c>
      <c r="I223" s="115"/>
      <c r="J223" s="115">
        <v>11</v>
      </c>
      <c r="K223" s="115"/>
      <c r="L223" s="166">
        <v>315</v>
      </c>
      <c r="M223" s="166">
        <v>70</v>
      </c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>
        <v>35</v>
      </c>
      <c r="Y223" s="166"/>
      <c r="Z223" s="115"/>
      <c r="AA223" s="115"/>
      <c r="AB223" s="115">
        <v>61.2</v>
      </c>
      <c r="AC223" s="115"/>
      <c r="AE223" s="42">
        <f t="shared" si="117"/>
        <v>7.1109305160503858E-2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125" t="s">
        <v>93</v>
      </c>
      <c r="B224" s="238">
        <f>B223/B222*10</f>
        <v>11.233789954337901</v>
      </c>
      <c r="C224" s="238"/>
      <c r="D224" s="238"/>
      <c r="E224" s="6">
        <f t="shared" ref="E224:AC224" si="152">E223/E222*10</f>
        <v>7.6015444015444009</v>
      </c>
      <c r="F224" s="6">
        <f t="shared" si="152"/>
        <v>6.7666784161378093</v>
      </c>
      <c r="G224" s="122"/>
      <c r="H224" s="160"/>
      <c r="I224" s="6" t="e">
        <f t="shared" si="152"/>
        <v>#DIV/0!</v>
      </c>
      <c r="J224" s="6">
        <f t="shared" si="152"/>
        <v>1.317365269461078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>
        <f t="shared" si="152"/>
        <v>10.199999999999999</v>
      </c>
      <c r="AC224" s="6" t="e">
        <f t="shared" si="152"/>
        <v>#DIV/0!</v>
      </c>
      <c r="AE224" s="42">
        <f t="shared" si="117"/>
        <v>0.52923304702788798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209" t="s">
        <v>177</v>
      </c>
      <c r="B225" s="114">
        <v>39.299999999999997</v>
      </c>
      <c r="C225" s="114"/>
      <c r="D225" s="114"/>
      <c r="E225" s="114">
        <f t="shared" si="100"/>
        <v>0</v>
      </c>
      <c r="F225" s="122">
        <f t="shared" ref="F225:F246" si="153">E225/B225</f>
        <v>0</v>
      </c>
      <c r="G225" s="122" t="e">
        <f t="shared" si="114"/>
        <v>#DIV/0!</v>
      </c>
      <c r="H225" s="197"/>
      <c r="I225" s="2"/>
      <c r="J225" s="2"/>
      <c r="K225" s="115"/>
      <c r="L225" s="2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209" t="s">
        <v>179</v>
      </c>
      <c r="B226" s="131">
        <v>42.2</v>
      </c>
      <c r="C226" s="131"/>
      <c r="D226" s="131">
        <v>56</v>
      </c>
      <c r="E226" s="114">
        <f t="shared" si="100"/>
        <v>55.3</v>
      </c>
      <c r="F226" s="122">
        <f t="shared" si="153"/>
        <v>1.31042654028436</v>
      </c>
      <c r="G226" s="122">
        <f>E226/D226</f>
        <v>0.98749999999999993</v>
      </c>
      <c r="H226" s="197">
        <v>8</v>
      </c>
      <c r="I226" s="2"/>
      <c r="J226" s="2"/>
      <c r="K226" s="115">
        <v>12</v>
      </c>
      <c r="L226" s="2"/>
      <c r="M226" s="113"/>
      <c r="N226" s="113"/>
      <c r="O226" s="113"/>
      <c r="P226" s="113">
        <v>3.6</v>
      </c>
      <c r="Q226" s="113">
        <v>1.8</v>
      </c>
      <c r="R226" s="113"/>
      <c r="S226" s="113">
        <v>6</v>
      </c>
      <c r="T226" s="113">
        <v>16</v>
      </c>
      <c r="U226" s="113"/>
      <c r="V226" s="113"/>
      <c r="W226" s="113"/>
      <c r="X226" s="113">
        <v>12.9</v>
      </c>
      <c r="Y226" s="113"/>
      <c r="Z226" s="113"/>
      <c r="AA226" s="113"/>
      <c r="AB226" s="113">
        <v>1</v>
      </c>
      <c r="AC226" s="113">
        <v>2</v>
      </c>
      <c r="AE226" s="42">
        <f t="shared" si="117"/>
        <v>0.23327305605786619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47" t="s">
        <v>178</v>
      </c>
      <c r="B227" s="131">
        <v>42.2</v>
      </c>
      <c r="C227" s="131"/>
      <c r="D227" s="131"/>
      <c r="E227" s="114">
        <f t="shared" si="100"/>
        <v>0</v>
      </c>
      <c r="F227" s="122">
        <f t="shared" si="153"/>
        <v>0</v>
      </c>
      <c r="G227" s="122" t="e">
        <f t="shared" si="114"/>
        <v>#DIV/0!</v>
      </c>
      <c r="H227" s="197"/>
      <c r="I227" s="2"/>
      <c r="J227" s="2"/>
      <c r="K227" s="115"/>
      <c r="L227" s="2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25" t="s">
        <v>181</v>
      </c>
      <c r="B228" s="131">
        <v>67.2</v>
      </c>
      <c r="C228" s="131"/>
      <c r="D228" s="131"/>
      <c r="E228" s="114">
        <f t="shared" si="100"/>
        <v>276.09000000000003</v>
      </c>
      <c r="F228" s="122">
        <f t="shared" si="153"/>
        <v>4.1084821428571434</v>
      </c>
      <c r="G228" s="122"/>
      <c r="H228" s="197">
        <v>8</v>
      </c>
      <c r="I228" s="2"/>
      <c r="J228" s="2"/>
      <c r="K228" s="115">
        <v>20</v>
      </c>
      <c r="L228" s="2"/>
      <c r="M228" s="113"/>
      <c r="N228" s="113"/>
      <c r="O228" s="113"/>
      <c r="P228" s="113">
        <v>76.09</v>
      </c>
      <c r="Q228" s="113">
        <v>12</v>
      </c>
      <c r="R228" s="113"/>
      <c r="S228" s="113">
        <v>30</v>
      </c>
      <c r="T228" s="113">
        <v>53</v>
      </c>
      <c r="U228" s="113"/>
      <c r="V228" s="113"/>
      <c r="W228" s="113"/>
      <c r="X228" s="113">
        <v>70</v>
      </c>
      <c r="Y228" s="113"/>
      <c r="Z228" s="113"/>
      <c r="AA228" s="113"/>
      <c r="AB228" s="113">
        <v>3</v>
      </c>
      <c r="AC228" s="113">
        <v>12</v>
      </c>
      <c r="AE228" s="42">
        <f t="shared" si="117"/>
        <v>0.25354051215183454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126" t="s">
        <v>93</v>
      </c>
      <c r="B229" s="239">
        <f>B227/B225*10</f>
        <v>10.737913486005091</v>
      </c>
      <c r="C229" s="239"/>
      <c r="D229" s="239"/>
      <c r="E229" s="239" t="e">
        <f>E227/E225*10</f>
        <v>#DIV/0!</v>
      </c>
      <c r="F229" s="122" t="e">
        <f t="shared" si="153"/>
        <v>#DIV/0!</v>
      </c>
      <c r="G229" s="122" t="e">
        <f t="shared" si="114"/>
        <v>#DIV/0!</v>
      </c>
      <c r="H229" s="214"/>
      <c r="I229" s="115" t="e">
        <f t="shared" ref="I229:O229" si="154">I227/I225*10</f>
        <v>#DIV/0!</v>
      </c>
      <c r="J229" s="115" t="e">
        <f t="shared" si="154"/>
        <v>#DIV/0!</v>
      </c>
      <c r="K229" s="115" t="e">
        <f t="shared" si="154"/>
        <v>#DIV/0!</v>
      </c>
      <c r="L229" s="115" t="e">
        <f t="shared" si="154"/>
        <v>#DIV/0!</v>
      </c>
      <c r="M229" s="115" t="e">
        <f t="shared" si="154"/>
        <v>#DIV/0!</v>
      </c>
      <c r="N229" s="115" t="e">
        <f t="shared" si="154"/>
        <v>#DIV/0!</v>
      </c>
      <c r="O229" s="115" t="e">
        <f t="shared" si="154"/>
        <v>#DIV/0!</v>
      </c>
      <c r="P229" s="115" t="e">
        <f>P227/P225*10</f>
        <v>#DIV/0!</v>
      </c>
      <c r="Q229" s="115" t="e">
        <f>Q227/Q225*10</f>
        <v>#DIV/0!</v>
      </c>
      <c r="R229" s="115"/>
      <c r="S229" s="115"/>
      <c r="T229" s="115"/>
      <c r="U229" s="115"/>
      <c r="V229" s="115"/>
      <c r="W229" s="115"/>
      <c r="X229" s="115"/>
      <c r="Y229" s="113"/>
      <c r="Z229" s="113"/>
      <c r="AA229" s="113"/>
      <c r="AB229" s="113"/>
      <c r="AC229" s="113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hidden="1" customHeight="1" x14ac:dyDescent="0.2">
      <c r="A230" s="125" t="s">
        <v>180</v>
      </c>
      <c r="B230" s="114">
        <v>13</v>
      </c>
      <c r="C230" s="114"/>
      <c r="D230" s="114"/>
      <c r="E230" s="240">
        <f t="shared" ref="E230:AC230" si="155">E228/E226*10</f>
        <v>49.925858951175421</v>
      </c>
      <c r="F230" s="122">
        <f t="shared" si="153"/>
        <v>3.8404506885519556</v>
      </c>
      <c r="G230" s="122"/>
      <c r="H230" s="241"/>
      <c r="I230" s="116" t="e">
        <f t="shared" si="155"/>
        <v>#DIV/0!</v>
      </c>
      <c r="J230" s="116" t="e">
        <f t="shared" si="155"/>
        <v>#DIV/0!</v>
      </c>
      <c r="K230" s="116">
        <f t="shared" si="155"/>
        <v>16.666666666666668</v>
      </c>
      <c r="L230" s="116" t="e">
        <f t="shared" si="155"/>
        <v>#DIV/0!</v>
      </c>
      <c r="M230" s="116" t="e">
        <f t="shared" si="155"/>
        <v>#DIV/0!</v>
      </c>
      <c r="N230" s="116" t="e">
        <f t="shared" si="155"/>
        <v>#DIV/0!</v>
      </c>
      <c r="O230" s="116" t="e">
        <f t="shared" si="155"/>
        <v>#DIV/0!</v>
      </c>
      <c r="P230" s="116">
        <f t="shared" si="155"/>
        <v>211.36111111111114</v>
      </c>
      <c r="Q230" s="116">
        <f>Q228/Q226*10</f>
        <v>66.666666666666657</v>
      </c>
      <c r="R230" s="116" t="e">
        <f t="shared" si="155"/>
        <v>#DIV/0!</v>
      </c>
      <c r="S230" s="116">
        <f t="shared" si="155"/>
        <v>50</v>
      </c>
      <c r="T230" s="116">
        <f>T228/T226*10</f>
        <v>33.125</v>
      </c>
      <c r="U230" s="116" t="e">
        <f t="shared" si="155"/>
        <v>#DIV/0!</v>
      </c>
      <c r="V230" s="116" t="e">
        <f t="shared" si="155"/>
        <v>#DIV/0!</v>
      </c>
      <c r="W230" s="116" t="e">
        <f t="shared" si="155"/>
        <v>#DIV/0!</v>
      </c>
      <c r="X230" s="116">
        <f>X228/X226*10</f>
        <v>54.263565891472865</v>
      </c>
      <c r="Y230" s="116" t="e">
        <f t="shared" si="155"/>
        <v>#DIV/0!</v>
      </c>
      <c r="Z230" s="116" t="e">
        <f t="shared" si="155"/>
        <v>#DIV/0!</v>
      </c>
      <c r="AA230" s="116" t="e">
        <f t="shared" si="155"/>
        <v>#DIV/0!</v>
      </c>
      <c r="AB230" s="116">
        <f t="shared" si="155"/>
        <v>30</v>
      </c>
      <c r="AC230" s="116">
        <f t="shared" si="155"/>
        <v>60</v>
      </c>
      <c r="AE230" s="42">
        <f t="shared" si="117"/>
        <v>1.0868829706973988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209" t="s">
        <v>186</v>
      </c>
      <c r="B231" s="131">
        <v>131</v>
      </c>
      <c r="C231" s="131">
        <v>138</v>
      </c>
      <c r="D231" s="131">
        <v>134</v>
      </c>
      <c r="E231" s="114">
        <f t="shared" si="100"/>
        <v>134.9</v>
      </c>
      <c r="F231" s="122">
        <f t="shared" si="153"/>
        <v>1.0297709923664122</v>
      </c>
      <c r="G231" s="122">
        <f t="shared" si="114"/>
        <v>0.97753623188405803</v>
      </c>
      <c r="H231" s="197">
        <v>6</v>
      </c>
      <c r="I231" s="227"/>
      <c r="J231" s="227"/>
      <c r="K231" s="227"/>
      <c r="L231" s="227">
        <v>18</v>
      </c>
      <c r="M231" s="227"/>
      <c r="N231" s="227"/>
      <c r="O231" s="227"/>
      <c r="P231" s="116"/>
      <c r="Q231" s="116"/>
      <c r="R231" s="116"/>
      <c r="S231" s="116">
        <v>4</v>
      </c>
      <c r="T231" s="116"/>
      <c r="U231" s="116"/>
      <c r="V231" s="242">
        <v>38</v>
      </c>
      <c r="W231" s="116">
        <v>17.7</v>
      </c>
      <c r="X231" s="116">
        <v>3.2</v>
      </c>
      <c r="Y231" s="227"/>
      <c r="Z231" s="227"/>
      <c r="AA231" s="140">
        <v>54</v>
      </c>
      <c r="AB231" s="227"/>
      <c r="AC231" s="227"/>
      <c r="AE231" s="42">
        <f t="shared" si="117"/>
        <v>2.3721275018532245E-2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125" t="s">
        <v>187</v>
      </c>
      <c r="B232" s="196">
        <v>188.9</v>
      </c>
      <c r="C232" s="196"/>
      <c r="D232" s="131"/>
      <c r="E232" s="1">
        <f t="shared" si="100"/>
        <v>218.3</v>
      </c>
      <c r="F232" s="122">
        <f t="shared" si="153"/>
        <v>1.1556379036527262</v>
      </c>
      <c r="G232" s="122"/>
      <c r="H232" s="197">
        <v>6</v>
      </c>
      <c r="I232" s="227"/>
      <c r="J232" s="227"/>
      <c r="K232" s="116"/>
      <c r="L232" s="227">
        <v>21</v>
      </c>
      <c r="M232" s="227"/>
      <c r="N232" s="227"/>
      <c r="O232" s="227"/>
      <c r="P232" s="116"/>
      <c r="Q232" s="116"/>
      <c r="R232" s="116"/>
      <c r="S232" s="116">
        <v>6</v>
      </c>
      <c r="T232" s="116"/>
      <c r="U232" s="116"/>
      <c r="V232" s="116">
        <v>68.400000000000006</v>
      </c>
      <c r="W232" s="116">
        <v>16.7</v>
      </c>
      <c r="X232" s="116">
        <v>5</v>
      </c>
      <c r="Y232" s="227"/>
      <c r="Z232" s="227"/>
      <c r="AA232" s="227">
        <v>101.2</v>
      </c>
      <c r="AB232" s="227"/>
      <c r="AC232" s="227"/>
      <c r="AE232" s="42">
        <f t="shared" si="117"/>
        <v>2.2904260192395786E-2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125" t="s">
        <v>93</v>
      </c>
      <c r="B233" s="6">
        <f>B232/B231*10</f>
        <v>14.419847328244275</v>
      </c>
      <c r="C233" s="196"/>
      <c r="D233" s="131"/>
      <c r="E233" s="116">
        <f t="shared" ref="E233:V233" si="156">E232/E231*10</f>
        <v>16.182357301704965</v>
      </c>
      <c r="F233" s="116">
        <f t="shared" si="156"/>
        <v>11.222280606264427</v>
      </c>
      <c r="G233" s="122"/>
      <c r="H233" s="116"/>
      <c r="I233" s="116" t="e">
        <f t="shared" si="156"/>
        <v>#DIV/0!</v>
      </c>
      <c r="J233" s="116" t="e">
        <f t="shared" si="156"/>
        <v>#DIV/0!</v>
      </c>
      <c r="K233" s="116" t="e">
        <f t="shared" si="156"/>
        <v>#DIV/0!</v>
      </c>
      <c r="L233" s="116">
        <f t="shared" si="156"/>
        <v>11.666666666666668</v>
      </c>
      <c r="M233" s="116" t="e">
        <f t="shared" si="156"/>
        <v>#DIV/0!</v>
      </c>
      <c r="N233" s="116" t="e">
        <f t="shared" si="156"/>
        <v>#DIV/0!</v>
      </c>
      <c r="O233" s="116" t="e">
        <f t="shared" si="156"/>
        <v>#DIV/0!</v>
      </c>
      <c r="P233" s="116" t="e">
        <f t="shared" si="156"/>
        <v>#DIV/0!</v>
      </c>
      <c r="Q233" s="116" t="e">
        <f t="shared" si="156"/>
        <v>#DIV/0!</v>
      </c>
      <c r="R233" s="116" t="e">
        <f t="shared" si="156"/>
        <v>#DIV/0!</v>
      </c>
      <c r="S233" s="116">
        <f t="shared" si="156"/>
        <v>15</v>
      </c>
      <c r="T233" s="116" t="e">
        <f t="shared" si="156"/>
        <v>#DIV/0!</v>
      </c>
      <c r="U233" s="116" t="e">
        <f t="shared" si="156"/>
        <v>#DIV/0!</v>
      </c>
      <c r="V233" s="116">
        <f t="shared" si="156"/>
        <v>18</v>
      </c>
      <c r="W233" s="116">
        <f t="shared" ref="W233:Z233" si="157">W232/W231*10</f>
        <v>9.4350282485875709</v>
      </c>
      <c r="X233" s="116">
        <f t="shared" si="157"/>
        <v>15.625</v>
      </c>
      <c r="Y233" s="116" t="e">
        <f t="shared" si="157"/>
        <v>#DIV/0!</v>
      </c>
      <c r="Z233" s="116" t="e">
        <f t="shared" si="157"/>
        <v>#DIV/0!</v>
      </c>
      <c r="AA233" s="116">
        <f>AA232/AA231*10</f>
        <v>18.74074074074074</v>
      </c>
      <c r="AB233" s="116" t="e">
        <f t="shared" ref="AB233:AC233" si="158">AB232/AB231*10</f>
        <v>#DIV/0!</v>
      </c>
      <c r="AC233" s="116" t="e">
        <f t="shared" si="158"/>
        <v>#DIV/0!</v>
      </c>
      <c r="AE233" s="42">
        <f t="shared" si="117"/>
        <v>0.96555771873568497</v>
      </c>
      <c r="AF233" s="19"/>
      <c r="AG233" s="19"/>
      <c r="AH233" s="19"/>
      <c r="AI233" s="19"/>
      <c r="AR233" s="19"/>
      <c r="AS233" s="19"/>
    </row>
    <row r="234" spans="1:45" s="44" customFormat="1" ht="30" customHeight="1" x14ac:dyDescent="0.2">
      <c r="A234" s="147" t="s">
        <v>112</v>
      </c>
      <c r="B234" s="114">
        <v>98130</v>
      </c>
      <c r="C234" s="114">
        <v>88000</v>
      </c>
      <c r="D234" s="114">
        <v>88000</v>
      </c>
      <c r="E234" s="114">
        <f t="shared" si="100"/>
        <v>84960</v>
      </c>
      <c r="F234" s="122">
        <f t="shared" si="153"/>
        <v>0.86579027820238463</v>
      </c>
      <c r="G234" s="122">
        <f t="shared" si="114"/>
        <v>0.96545454545454545</v>
      </c>
      <c r="H234" s="197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114">
        <v>2328</v>
      </c>
      <c r="AA234" s="114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126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0.96545454545454545</v>
      </c>
      <c r="F235" s="122">
        <f t="shared" si="153"/>
        <v>1.0330452183096634</v>
      </c>
      <c r="G235" s="122"/>
      <c r="H235" s="243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1.0144186046511627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customHeight="1" x14ac:dyDescent="0.2">
      <c r="A236" s="147" t="s">
        <v>114</v>
      </c>
      <c r="B236" s="114">
        <v>155308</v>
      </c>
      <c r="C236" s="114"/>
      <c r="D236" s="114"/>
      <c r="E236" s="1">
        <f t="shared" si="100"/>
        <v>110194</v>
      </c>
      <c r="F236" s="122">
        <f t="shared" si="153"/>
        <v>0.70951914904576707</v>
      </c>
      <c r="G236" s="122"/>
      <c r="H236" s="197">
        <v>17</v>
      </c>
      <c r="I236" s="124">
        <v>3500</v>
      </c>
      <c r="J236" s="124">
        <v>4845</v>
      </c>
      <c r="K236" s="124">
        <v>19220</v>
      </c>
      <c r="L236" s="124">
        <v>4274</v>
      </c>
      <c r="M236" s="124">
        <v>6130</v>
      </c>
      <c r="N236" s="124">
        <v>5170</v>
      </c>
      <c r="O236" s="124">
        <v>1450</v>
      </c>
      <c r="P236" s="124">
        <v>6480</v>
      </c>
      <c r="Q236" s="124">
        <v>2078</v>
      </c>
      <c r="R236" s="124"/>
      <c r="S236" s="124">
        <v>992</v>
      </c>
      <c r="T236" s="124">
        <v>2620</v>
      </c>
      <c r="U236" s="124">
        <v>8141</v>
      </c>
      <c r="V236" s="124">
        <v>11085</v>
      </c>
      <c r="W236" s="124">
        <v>4980</v>
      </c>
      <c r="X236" s="124"/>
      <c r="Y236" s="124"/>
      <c r="Z236" s="124">
        <v>2100</v>
      </c>
      <c r="AA236" s="124"/>
      <c r="AB236" s="124">
        <v>23329</v>
      </c>
      <c r="AC236" s="124">
        <v>3800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47" t="s">
        <v>115</v>
      </c>
      <c r="B237" s="114">
        <v>105000</v>
      </c>
      <c r="C237" s="114"/>
      <c r="D237" s="114"/>
      <c r="E237" s="114">
        <f>SUM(I237:AC237)</f>
        <v>88000</v>
      </c>
      <c r="F237" s="122">
        <f t="shared" si="153"/>
        <v>0.83809523809523812</v>
      </c>
      <c r="G237" s="122" t="e">
        <f t="shared" si="114"/>
        <v>#DIV/0!</v>
      </c>
      <c r="H237" s="197"/>
      <c r="I237" s="124">
        <v>7600</v>
      </c>
      <c r="J237" s="124">
        <v>3300</v>
      </c>
      <c r="K237" s="124">
        <v>2100</v>
      </c>
      <c r="L237" s="124">
        <v>5800</v>
      </c>
      <c r="M237" s="124">
        <v>2600</v>
      </c>
      <c r="N237" s="124">
        <v>6300</v>
      </c>
      <c r="O237" s="124">
        <v>3100</v>
      </c>
      <c r="P237" s="124">
        <v>3000</v>
      </c>
      <c r="Q237" s="124">
        <v>4300</v>
      </c>
      <c r="R237" s="124">
        <v>2200</v>
      </c>
      <c r="S237" s="124">
        <v>4000</v>
      </c>
      <c r="T237" s="124">
        <v>4900</v>
      </c>
      <c r="U237" s="124">
        <v>5100</v>
      </c>
      <c r="V237" s="124">
        <v>4900</v>
      </c>
      <c r="W237" s="124">
        <v>7500</v>
      </c>
      <c r="X237" s="124">
        <v>3400</v>
      </c>
      <c r="Y237" s="124">
        <v>2000</v>
      </c>
      <c r="Z237" s="124">
        <v>2000</v>
      </c>
      <c r="AA237" s="124">
        <v>6000</v>
      </c>
      <c r="AB237" s="124">
        <v>5600</v>
      </c>
      <c r="AC237" s="124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47" t="s">
        <v>224</v>
      </c>
      <c r="B238" s="114"/>
      <c r="C238" s="114"/>
      <c r="D238" s="114"/>
      <c r="E238" s="114">
        <f t="shared" ref="E238:E241" si="161">SUM(I238:AC238)</f>
        <v>80060</v>
      </c>
      <c r="F238" s="122"/>
      <c r="G238" s="122"/>
      <c r="H238" s="197"/>
      <c r="I238" s="124">
        <v>7300</v>
      </c>
      <c r="J238" s="124">
        <v>2850</v>
      </c>
      <c r="K238" s="124">
        <v>2100</v>
      </c>
      <c r="L238" s="124">
        <v>5400</v>
      </c>
      <c r="M238" s="124">
        <v>2550</v>
      </c>
      <c r="N238" s="124">
        <v>6000</v>
      </c>
      <c r="O238" s="124">
        <v>2300</v>
      </c>
      <c r="P238" s="124">
        <v>2550</v>
      </c>
      <c r="Q238" s="124">
        <v>4300</v>
      </c>
      <c r="R238" s="124">
        <v>1440</v>
      </c>
      <c r="S238" s="124">
        <v>3260</v>
      </c>
      <c r="T238" s="124">
        <v>4550</v>
      </c>
      <c r="U238" s="124">
        <v>5050</v>
      </c>
      <c r="V238" s="124">
        <v>4700</v>
      </c>
      <c r="W238" s="124">
        <v>7400</v>
      </c>
      <c r="X238" s="124">
        <v>3060</v>
      </c>
      <c r="Y238" s="124">
        <v>2000</v>
      </c>
      <c r="Z238" s="124">
        <v>2000</v>
      </c>
      <c r="AA238" s="124">
        <v>5500</v>
      </c>
      <c r="AB238" s="124">
        <v>4300</v>
      </c>
      <c r="AC238" s="124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47" t="s">
        <v>225</v>
      </c>
      <c r="B239" s="114"/>
      <c r="C239" s="114"/>
      <c r="D239" s="114"/>
      <c r="E239" s="114">
        <f t="shared" si="161"/>
        <v>6900</v>
      </c>
      <c r="F239" s="122"/>
      <c r="G239" s="122"/>
      <c r="H239" s="197"/>
      <c r="I239" s="124">
        <v>300</v>
      </c>
      <c r="J239" s="124">
        <v>450</v>
      </c>
      <c r="K239" s="124">
        <v>0</v>
      </c>
      <c r="L239" s="124">
        <v>400</v>
      </c>
      <c r="M239" s="124">
        <v>50</v>
      </c>
      <c r="N239" s="124">
        <v>300</v>
      </c>
      <c r="O239" s="124">
        <v>800</v>
      </c>
      <c r="P239" s="124">
        <v>450</v>
      </c>
      <c r="Q239" s="124">
        <v>0</v>
      </c>
      <c r="R239" s="124">
        <v>100</v>
      </c>
      <c r="S239" s="124">
        <v>650</v>
      </c>
      <c r="T239" s="124">
        <v>350</v>
      </c>
      <c r="U239" s="124">
        <v>0</v>
      </c>
      <c r="V239" s="124">
        <v>200</v>
      </c>
      <c r="W239" s="124">
        <v>100</v>
      </c>
      <c r="X239" s="124">
        <v>100</v>
      </c>
      <c r="Y239" s="124">
        <v>0</v>
      </c>
      <c r="Z239" s="124">
        <v>0</v>
      </c>
      <c r="AA239" s="124">
        <v>500</v>
      </c>
      <c r="AB239" s="124">
        <v>1300</v>
      </c>
      <c r="AC239" s="124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47" t="s">
        <v>226</v>
      </c>
      <c r="B240" s="114"/>
      <c r="C240" s="114"/>
      <c r="D240" s="114"/>
      <c r="E240" s="114">
        <f t="shared" si="161"/>
        <v>290</v>
      </c>
      <c r="F240" s="122"/>
      <c r="G240" s="122"/>
      <c r="H240" s="197"/>
      <c r="I240" s="124">
        <v>0</v>
      </c>
      <c r="J240" s="124">
        <v>0</v>
      </c>
      <c r="K240" s="124">
        <v>0</v>
      </c>
      <c r="L240" s="124">
        <v>0</v>
      </c>
      <c r="M240" s="124">
        <v>0</v>
      </c>
      <c r="N240" s="124">
        <v>0</v>
      </c>
      <c r="O240" s="124">
        <v>0</v>
      </c>
      <c r="P240" s="124">
        <v>0</v>
      </c>
      <c r="Q240" s="124">
        <v>0</v>
      </c>
      <c r="R240" s="124">
        <v>0</v>
      </c>
      <c r="S240" s="124">
        <v>0</v>
      </c>
      <c r="T240" s="124">
        <v>0</v>
      </c>
      <c r="U240" s="124">
        <v>50</v>
      </c>
      <c r="V240" s="124">
        <v>0</v>
      </c>
      <c r="W240" s="124">
        <v>0</v>
      </c>
      <c r="X240" s="124">
        <v>240</v>
      </c>
      <c r="Y240" s="124">
        <v>0</v>
      </c>
      <c r="Z240" s="124">
        <v>0</v>
      </c>
      <c r="AA240" s="124">
        <v>0</v>
      </c>
      <c r="AB240" s="124">
        <v>0</v>
      </c>
      <c r="AC240" s="124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47" t="s">
        <v>227</v>
      </c>
      <c r="B241" s="114"/>
      <c r="C241" s="114"/>
      <c r="D241" s="114"/>
      <c r="E241" s="114">
        <f t="shared" si="161"/>
        <v>750</v>
      </c>
      <c r="F241" s="122"/>
      <c r="G241" s="122"/>
      <c r="H241" s="197"/>
      <c r="I241" s="124">
        <v>0</v>
      </c>
      <c r="J241" s="124">
        <v>0</v>
      </c>
      <c r="K241" s="124">
        <v>0</v>
      </c>
      <c r="L241" s="124">
        <v>0</v>
      </c>
      <c r="M241" s="124">
        <v>0</v>
      </c>
      <c r="N241" s="124">
        <v>0</v>
      </c>
      <c r="O241" s="124">
        <v>0</v>
      </c>
      <c r="P241" s="124">
        <v>0</v>
      </c>
      <c r="Q241" s="124">
        <v>0</v>
      </c>
      <c r="R241" s="124">
        <v>660</v>
      </c>
      <c r="S241" s="124">
        <v>90</v>
      </c>
      <c r="T241" s="124">
        <v>0</v>
      </c>
      <c r="U241" s="124">
        <v>0</v>
      </c>
      <c r="V241" s="124">
        <v>0</v>
      </c>
      <c r="W241" s="124">
        <v>0</v>
      </c>
      <c r="X241" s="124">
        <v>0</v>
      </c>
      <c r="Y241" s="124">
        <v>0</v>
      </c>
      <c r="Z241" s="124">
        <v>0</v>
      </c>
      <c r="AA241" s="124">
        <v>0</v>
      </c>
      <c r="AB241" s="124">
        <v>0</v>
      </c>
      <c r="AC241" s="124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147" t="s">
        <v>116</v>
      </c>
      <c r="B242" s="114">
        <v>96224</v>
      </c>
      <c r="C242" s="114">
        <v>88000</v>
      </c>
      <c r="D242" s="114">
        <v>88000</v>
      </c>
      <c r="E242" s="114">
        <f t="shared" si="100"/>
        <v>79290.399999999994</v>
      </c>
      <c r="F242" s="122">
        <f t="shared" si="153"/>
        <v>0.82401895576987028</v>
      </c>
      <c r="G242" s="122">
        <f t="shared" si="114"/>
        <v>0.90102727272727268</v>
      </c>
      <c r="H242" s="197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3400</v>
      </c>
      <c r="P242" s="1">
        <v>2420</v>
      </c>
      <c r="Q242" s="1">
        <v>4362</v>
      </c>
      <c r="R242" s="196">
        <v>1526.4</v>
      </c>
      <c r="S242" s="1">
        <v>2594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5002</v>
      </c>
      <c r="AC242" s="1">
        <v>1995</v>
      </c>
      <c r="AE242" s="42">
        <f t="shared" si="117"/>
        <v>4.7824200659852899E-2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26" t="s">
        <v>52</v>
      </c>
      <c r="B243" s="244">
        <f>B242/B237</f>
        <v>0.91641904761904758</v>
      </c>
      <c r="C243" s="244"/>
      <c r="D243" s="244"/>
      <c r="E243" s="133">
        <f t="shared" ref="E243" si="162">E242/E237</f>
        <v>0.90102727272727268</v>
      </c>
      <c r="F243" s="122">
        <f t="shared" si="153"/>
        <v>0.98320443586177708</v>
      </c>
      <c r="G243" s="122"/>
      <c r="H243" s="133"/>
      <c r="I243" s="133">
        <f>I242/I237</f>
        <v>0.69736842105263153</v>
      </c>
      <c r="J243" s="133">
        <f t="shared" ref="J243:AC243" si="163">J242/J237</f>
        <v>0.87727272727272732</v>
      </c>
      <c r="K243" s="133">
        <f t="shared" si="163"/>
        <v>1</v>
      </c>
      <c r="L243" s="133">
        <f t="shared" si="163"/>
        <v>0.93879310344827582</v>
      </c>
      <c r="M243" s="133">
        <f t="shared" si="163"/>
        <v>0.95192307692307687</v>
      </c>
      <c r="N243" s="133">
        <f t="shared" si="163"/>
        <v>0.76984126984126988</v>
      </c>
      <c r="O243" s="133">
        <f t="shared" si="163"/>
        <v>1.096774193548387</v>
      </c>
      <c r="P243" s="133">
        <f t="shared" si="163"/>
        <v>0.80666666666666664</v>
      </c>
      <c r="Q243" s="133">
        <f t="shared" si="163"/>
        <v>1.0144186046511627</v>
      </c>
      <c r="R243" s="133">
        <f t="shared" si="163"/>
        <v>0.69381818181818189</v>
      </c>
      <c r="S243" s="133">
        <f t="shared" si="163"/>
        <v>0.64849999999999997</v>
      </c>
      <c r="T243" s="133">
        <f t="shared" si="163"/>
        <v>1.0010204081632652</v>
      </c>
      <c r="U243" s="133">
        <f t="shared" si="163"/>
        <v>0.94019607843137254</v>
      </c>
      <c r="V243" s="133">
        <f t="shared" si="163"/>
        <v>0.92571428571428571</v>
      </c>
      <c r="W243" s="133">
        <f t="shared" si="163"/>
        <v>0.95199999999999996</v>
      </c>
      <c r="X243" s="133">
        <f t="shared" si="163"/>
        <v>1.1152941176470588</v>
      </c>
      <c r="Y243" s="133">
        <f t="shared" si="163"/>
        <v>0.69850000000000001</v>
      </c>
      <c r="Z243" s="133">
        <f t="shared" si="163"/>
        <v>1.1639999999999999</v>
      </c>
      <c r="AA243" s="133">
        <f t="shared" si="163"/>
        <v>1.0055000000000001</v>
      </c>
      <c r="AB243" s="133">
        <f t="shared" si="163"/>
        <v>0.89321428571428574</v>
      </c>
      <c r="AC243" s="133">
        <f t="shared" si="163"/>
        <v>0.86739130434782608</v>
      </c>
      <c r="AE243" s="42">
        <f t="shared" si="117"/>
        <v>1.2378028406079573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125" t="s">
        <v>224</v>
      </c>
      <c r="B244" s="2">
        <v>88140</v>
      </c>
      <c r="C244" s="1"/>
      <c r="D244" s="114"/>
      <c r="E244" s="1">
        <f t="shared" si="100"/>
        <v>75023.5</v>
      </c>
      <c r="F244" s="122">
        <f t="shared" si="153"/>
        <v>0.85118561379623325</v>
      </c>
      <c r="G244" s="122"/>
      <c r="H244" s="197">
        <v>21</v>
      </c>
      <c r="I244" s="124">
        <v>5000</v>
      </c>
      <c r="J244" s="124">
        <v>2835</v>
      </c>
      <c r="K244" s="124">
        <v>2100</v>
      </c>
      <c r="L244" s="124">
        <v>5225</v>
      </c>
      <c r="M244" s="124">
        <v>2475</v>
      </c>
      <c r="N244" s="124">
        <v>4680</v>
      </c>
      <c r="O244" s="124">
        <v>2915</v>
      </c>
      <c r="P244" s="124">
        <v>2294</v>
      </c>
      <c r="Q244" s="124">
        <v>4362</v>
      </c>
      <c r="R244" s="124">
        <v>1310.5</v>
      </c>
      <c r="S244" s="124">
        <v>2213</v>
      </c>
      <c r="T244" s="124">
        <v>4587</v>
      </c>
      <c r="U244" s="124">
        <v>4745</v>
      </c>
      <c r="V244" s="124">
        <v>4376</v>
      </c>
      <c r="W244" s="124">
        <v>7056</v>
      </c>
      <c r="X244" s="124">
        <v>3765</v>
      </c>
      <c r="Y244" s="124">
        <v>1397</v>
      </c>
      <c r="Z244" s="124">
        <v>2328</v>
      </c>
      <c r="AA244" s="124">
        <v>5845</v>
      </c>
      <c r="AB244" s="124">
        <v>4056</v>
      </c>
      <c r="AC244" s="124">
        <v>1459</v>
      </c>
      <c r="AE244" s="42">
        <f t="shared" si="117"/>
        <v>5.0184275593647326E-2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114"/>
      <c r="E245" s="196">
        <f>E244/E238*100</f>
        <v>93.709093180114905</v>
      </c>
      <c r="F245" s="196"/>
      <c r="G245" s="196"/>
      <c r="H245" s="196"/>
      <c r="I245" s="196">
        <f t="shared" ref="I245:AC245" si="164">I244/I238*100</f>
        <v>68.493150684931507</v>
      </c>
      <c r="J245" s="196">
        <f t="shared" si="164"/>
        <v>99.473684210526315</v>
      </c>
      <c r="K245" s="196">
        <f t="shared" si="164"/>
        <v>100</v>
      </c>
      <c r="L245" s="196">
        <f t="shared" si="164"/>
        <v>96.759259259259252</v>
      </c>
      <c r="M245" s="196">
        <f t="shared" si="164"/>
        <v>97.058823529411768</v>
      </c>
      <c r="N245" s="196">
        <f t="shared" si="164"/>
        <v>78</v>
      </c>
      <c r="O245" s="196">
        <f t="shared" si="164"/>
        <v>126.7391304347826</v>
      </c>
      <c r="P245" s="196">
        <f t="shared" si="164"/>
        <v>89.960784313725497</v>
      </c>
      <c r="Q245" s="196">
        <f t="shared" si="164"/>
        <v>101.44186046511628</v>
      </c>
      <c r="R245" s="196">
        <f t="shared" si="164"/>
        <v>91.006944444444443</v>
      </c>
      <c r="S245" s="196">
        <f t="shared" si="164"/>
        <v>67.883435582822088</v>
      </c>
      <c r="T245" s="196">
        <f t="shared" si="164"/>
        <v>100.8131868131868</v>
      </c>
      <c r="U245" s="196">
        <f t="shared" si="164"/>
        <v>93.96039603960395</v>
      </c>
      <c r="V245" s="196">
        <f t="shared" si="164"/>
        <v>93.106382978723403</v>
      </c>
      <c r="W245" s="196">
        <f t="shared" si="164"/>
        <v>95.351351351351354</v>
      </c>
      <c r="X245" s="196">
        <f t="shared" si="164"/>
        <v>123.03921568627452</v>
      </c>
      <c r="Y245" s="196">
        <f t="shared" si="164"/>
        <v>69.849999999999994</v>
      </c>
      <c r="Z245" s="196">
        <f t="shared" si="164"/>
        <v>116.39999999999999</v>
      </c>
      <c r="AA245" s="196">
        <f t="shared" si="164"/>
        <v>106.27272727272728</v>
      </c>
      <c r="AB245" s="196">
        <f t="shared" si="164"/>
        <v>94.325581395348834</v>
      </c>
      <c r="AC245" s="196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125" t="s">
        <v>225</v>
      </c>
      <c r="B246" s="2">
        <v>7932</v>
      </c>
      <c r="C246" s="1"/>
      <c r="D246" s="114"/>
      <c r="E246" s="1">
        <f t="shared" si="100"/>
        <v>4002.2</v>
      </c>
      <c r="F246" s="122">
        <f t="shared" si="153"/>
        <v>0.50456379223398884</v>
      </c>
      <c r="G246" s="122"/>
      <c r="H246" s="197">
        <v>16</v>
      </c>
      <c r="I246" s="124">
        <v>300</v>
      </c>
      <c r="J246" s="124">
        <v>60</v>
      </c>
      <c r="K246" s="124"/>
      <c r="L246" s="124">
        <v>220</v>
      </c>
      <c r="M246" s="124"/>
      <c r="N246" s="124">
        <v>170</v>
      </c>
      <c r="O246" s="124">
        <v>405</v>
      </c>
      <c r="P246" s="124">
        <v>110</v>
      </c>
      <c r="Q246" s="124"/>
      <c r="R246" s="124">
        <v>137.19999999999999</v>
      </c>
      <c r="S246" s="124">
        <v>291</v>
      </c>
      <c r="T246" s="124">
        <v>318</v>
      </c>
      <c r="U246" s="124">
        <v>50</v>
      </c>
      <c r="V246" s="124">
        <v>160</v>
      </c>
      <c r="W246" s="124">
        <v>84</v>
      </c>
      <c r="X246" s="124">
        <v>27</v>
      </c>
      <c r="Y246" s="124"/>
      <c r="Z246" s="124"/>
      <c r="AA246" s="124">
        <v>188</v>
      </c>
      <c r="AB246" s="124">
        <v>946</v>
      </c>
      <c r="AC246" s="124">
        <v>536</v>
      </c>
      <c r="AE246" s="42">
        <f t="shared" si="117"/>
        <v>6.7462895407525867E-3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229</v>
      </c>
      <c r="B247" s="1"/>
      <c r="C247" s="1"/>
      <c r="D247" s="114"/>
      <c r="E247" s="1" t="e">
        <f t="shared" si="100"/>
        <v>#DIV/0!</v>
      </c>
      <c r="F247" s="196"/>
      <c r="G247" s="196"/>
      <c r="H247" s="196"/>
      <c r="I247" s="196">
        <f t="shared" ref="I247:AC247" si="165">I246/I239*100</f>
        <v>100</v>
      </c>
      <c r="J247" s="196">
        <f t="shared" si="165"/>
        <v>13.333333333333334</v>
      </c>
      <c r="K247" s="196" t="e">
        <f t="shared" si="165"/>
        <v>#DIV/0!</v>
      </c>
      <c r="L247" s="196">
        <f t="shared" si="165"/>
        <v>55.000000000000007</v>
      </c>
      <c r="M247" s="196">
        <f t="shared" si="165"/>
        <v>0</v>
      </c>
      <c r="N247" s="196">
        <f t="shared" si="165"/>
        <v>56.666666666666664</v>
      </c>
      <c r="O247" s="196">
        <f t="shared" si="165"/>
        <v>50.625</v>
      </c>
      <c r="P247" s="196">
        <f t="shared" si="165"/>
        <v>24.444444444444443</v>
      </c>
      <c r="Q247" s="196" t="e">
        <f t="shared" si="165"/>
        <v>#DIV/0!</v>
      </c>
      <c r="R247" s="196">
        <f t="shared" si="165"/>
        <v>137.19999999999999</v>
      </c>
      <c r="S247" s="196">
        <f t="shared" si="165"/>
        <v>44.769230769230766</v>
      </c>
      <c r="T247" s="196">
        <f t="shared" si="165"/>
        <v>90.857142857142861</v>
      </c>
      <c r="U247" s="196" t="e">
        <f t="shared" si="165"/>
        <v>#DIV/0!</v>
      </c>
      <c r="V247" s="196">
        <f t="shared" si="165"/>
        <v>80</v>
      </c>
      <c r="W247" s="196">
        <f t="shared" si="165"/>
        <v>84</v>
      </c>
      <c r="X247" s="196">
        <f t="shared" si="165"/>
        <v>27</v>
      </c>
      <c r="Y247" s="196" t="e">
        <f t="shared" si="165"/>
        <v>#DIV/0!</v>
      </c>
      <c r="Z247" s="196" t="e">
        <f t="shared" si="165"/>
        <v>#DIV/0!</v>
      </c>
      <c r="AA247" s="196">
        <f t="shared" si="165"/>
        <v>37.6</v>
      </c>
      <c r="AB247" s="196">
        <f t="shared" si="165"/>
        <v>72.769230769230759</v>
      </c>
      <c r="AC247" s="196">
        <f t="shared" si="165"/>
        <v>63.058823529411768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125" t="s">
        <v>226</v>
      </c>
      <c r="B248" s="1"/>
      <c r="C248" s="1"/>
      <c r="D248" s="114"/>
      <c r="E248" s="1">
        <f t="shared" si="100"/>
        <v>127</v>
      </c>
      <c r="F248" s="122"/>
      <c r="G248" s="122"/>
      <c r="H248" s="197">
        <v>3</v>
      </c>
      <c r="I248" s="124"/>
      <c r="J248" s="124"/>
      <c r="K248" s="124"/>
      <c r="L248" s="124"/>
      <c r="M248" s="124"/>
      <c r="N248" s="124"/>
      <c r="O248" s="124">
        <v>80</v>
      </c>
      <c r="P248" s="124">
        <v>16</v>
      </c>
      <c r="Q248" s="124"/>
      <c r="R248" s="124">
        <v>31</v>
      </c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125" t="s">
        <v>52</v>
      </c>
      <c r="B249" s="1"/>
      <c r="C249" s="1"/>
      <c r="D249" s="114"/>
      <c r="E249" s="1" t="e">
        <f t="shared" si="100"/>
        <v>#DIV/0!</v>
      </c>
      <c r="F249" s="196"/>
      <c r="G249" s="196"/>
      <c r="H249" s="196"/>
      <c r="I249" s="196" t="e">
        <f t="shared" ref="I249:AC249" si="166">I248/I240*100</f>
        <v>#DIV/0!</v>
      </c>
      <c r="J249" s="196" t="e">
        <f t="shared" si="166"/>
        <v>#DIV/0!</v>
      </c>
      <c r="K249" s="196" t="e">
        <f t="shared" si="166"/>
        <v>#DIV/0!</v>
      </c>
      <c r="L249" s="196" t="e">
        <f t="shared" si="166"/>
        <v>#DIV/0!</v>
      </c>
      <c r="M249" s="196" t="e">
        <f t="shared" si="166"/>
        <v>#DIV/0!</v>
      </c>
      <c r="N249" s="196" t="e">
        <f t="shared" si="166"/>
        <v>#DIV/0!</v>
      </c>
      <c r="O249" s="196" t="e">
        <f t="shared" si="166"/>
        <v>#DIV/0!</v>
      </c>
      <c r="P249" s="196" t="e">
        <f t="shared" si="166"/>
        <v>#DIV/0!</v>
      </c>
      <c r="Q249" s="196" t="e">
        <f t="shared" si="166"/>
        <v>#DIV/0!</v>
      </c>
      <c r="R249" s="196" t="e">
        <f t="shared" si="166"/>
        <v>#DIV/0!</v>
      </c>
      <c r="S249" s="196" t="e">
        <f t="shared" si="166"/>
        <v>#DIV/0!</v>
      </c>
      <c r="T249" s="196" t="e">
        <f t="shared" si="166"/>
        <v>#DIV/0!</v>
      </c>
      <c r="U249" s="196">
        <f t="shared" si="166"/>
        <v>0</v>
      </c>
      <c r="V249" s="196" t="e">
        <f t="shared" si="166"/>
        <v>#DIV/0!</v>
      </c>
      <c r="W249" s="196" t="e">
        <f t="shared" si="166"/>
        <v>#DIV/0!</v>
      </c>
      <c r="X249" s="196">
        <f t="shared" si="166"/>
        <v>0</v>
      </c>
      <c r="Y249" s="196" t="e">
        <f t="shared" si="166"/>
        <v>#DIV/0!</v>
      </c>
      <c r="Z249" s="196" t="e">
        <f t="shared" si="166"/>
        <v>#DIV/0!</v>
      </c>
      <c r="AA249" s="196" t="e">
        <f t="shared" si="166"/>
        <v>#DIV/0!</v>
      </c>
      <c r="AB249" s="196" t="e">
        <f t="shared" si="166"/>
        <v>#DIV/0!</v>
      </c>
      <c r="AC249" s="196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125" t="s">
        <v>238</v>
      </c>
      <c r="B250" s="1"/>
      <c r="C250" s="1"/>
      <c r="D250" s="114"/>
      <c r="E250" s="1">
        <f t="shared" si="100"/>
        <v>233.7</v>
      </c>
      <c r="F250" s="196"/>
      <c r="G250" s="196"/>
      <c r="H250" s="124">
        <v>4</v>
      </c>
      <c r="I250" s="196"/>
      <c r="J250" s="196"/>
      <c r="K250" s="196"/>
      <c r="L250" s="196"/>
      <c r="M250" s="196"/>
      <c r="N250" s="196"/>
      <c r="O250" s="196">
        <v>80</v>
      </c>
      <c r="P250" s="196">
        <v>16</v>
      </c>
      <c r="Q250" s="196"/>
      <c r="R250" s="196">
        <v>47.7</v>
      </c>
      <c r="S250" s="196">
        <v>90</v>
      </c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147" t="s">
        <v>243</v>
      </c>
      <c r="B251" s="114">
        <v>0</v>
      </c>
      <c r="C251" s="114"/>
      <c r="D251" s="114"/>
      <c r="E251" s="1">
        <f>SUM(I251:AC251)</f>
        <v>30</v>
      </c>
      <c r="F251" s="122"/>
      <c r="G251" s="122"/>
      <c r="H251" s="197">
        <v>2</v>
      </c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6"/>
      <c r="V251" s="245">
        <v>25</v>
      </c>
      <c r="W251" s="245"/>
      <c r="X251" s="245">
        <v>5</v>
      </c>
      <c r="Y251" s="245"/>
      <c r="Z251" s="245"/>
      <c r="AA251" s="245"/>
      <c r="AB251" s="245"/>
      <c r="AC251" s="245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125" t="s">
        <v>244</v>
      </c>
      <c r="B252" s="4">
        <v>86323</v>
      </c>
      <c r="C252" s="114"/>
      <c r="D252" s="114"/>
      <c r="E252" s="114">
        <f t="shared" si="100"/>
        <v>83772.995999999999</v>
      </c>
      <c r="F252" s="122"/>
      <c r="G252" s="122"/>
      <c r="H252" s="197"/>
      <c r="I252" s="142">
        <v>880</v>
      </c>
      <c r="J252" s="142">
        <v>1970</v>
      </c>
      <c r="K252" s="142">
        <v>10455</v>
      </c>
      <c r="L252" s="142">
        <v>6504</v>
      </c>
      <c r="M252" s="142">
        <v>5030.9960000000001</v>
      </c>
      <c r="N252" s="142">
        <v>4259</v>
      </c>
      <c r="O252" s="142">
        <v>1636</v>
      </c>
      <c r="P252" s="142">
        <v>3512</v>
      </c>
      <c r="Q252" s="142">
        <v>2656</v>
      </c>
      <c r="R252" s="142">
        <v>3239</v>
      </c>
      <c r="S252" s="113">
        <v>4313</v>
      </c>
      <c r="T252" s="113">
        <v>4313</v>
      </c>
      <c r="U252" s="113">
        <v>4548</v>
      </c>
      <c r="V252" s="113">
        <v>1798</v>
      </c>
      <c r="W252" s="113">
        <v>3632</v>
      </c>
      <c r="X252" s="113">
        <v>4499</v>
      </c>
      <c r="Y252" s="113">
        <v>928</v>
      </c>
      <c r="Z252" s="113">
        <v>1507</v>
      </c>
      <c r="AA252" s="113">
        <v>4986</v>
      </c>
      <c r="AB252" s="113">
        <v>8411</v>
      </c>
      <c r="AC252" s="142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125" t="s">
        <v>228</v>
      </c>
      <c r="B253" s="4"/>
      <c r="C253" s="114"/>
      <c r="D253" s="114"/>
      <c r="E253" s="131">
        <f>E251/E241*100</f>
        <v>4</v>
      </c>
      <c r="F253" s="131"/>
      <c r="G253" s="131"/>
      <c r="H253" s="131"/>
      <c r="I253" s="131" t="e">
        <f t="shared" ref="I253:AC253" si="167">I251/I241*100</f>
        <v>#DIV/0!</v>
      </c>
      <c r="J253" s="131" t="e">
        <f t="shared" si="167"/>
        <v>#DIV/0!</v>
      </c>
      <c r="K253" s="131" t="e">
        <f t="shared" si="167"/>
        <v>#DIV/0!</v>
      </c>
      <c r="L253" s="131" t="e">
        <f t="shared" si="167"/>
        <v>#DIV/0!</v>
      </c>
      <c r="M253" s="131" t="e">
        <f t="shared" si="167"/>
        <v>#DIV/0!</v>
      </c>
      <c r="N253" s="131" t="e">
        <f t="shared" si="167"/>
        <v>#DIV/0!</v>
      </c>
      <c r="O253" s="131" t="e">
        <f t="shared" si="167"/>
        <v>#DIV/0!</v>
      </c>
      <c r="P253" s="131" t="e">
        <f t="shared" si="167"/>
        <v>#DIV/0!</v>
      </c>
      <c r="Q253" s="131" t="e">
        <f t="shared" si="167"/>
        <v>#DIV/0!</v>
      </c>
      <c r="R253" s="131">
        <f t="shared" si="167"/>
        <v>0</v>
      </c>
      <c r="S253" s="131">
        <f t="shared" si="167"/>
        <v>0</v>
      </c>
      <c r="T253" s="131" t="e">
        <f t="shared" si="167"/>
        <v>#DIV/0!</v>
      </c>
      <c r="U253" s="131" t="e">
        <f t="shared" si="167"/>
        <v>#DIV/0!</v>
      </c>
      <c r="V253" s="131" t="e">
        <f t="shared" si="167"/>
        <v>#DIV/0!</v>
      </c>
      <c r="W253" s="131" t="e">
        <f t="shared" si="167"/>
        <v>#DIV/0!</v>
      </c>
      <c r="X253" s="131" t="e">
        <f t="shared" si="167"/>
        <v>#DIV/0!</v>
      </c>
      <c r="Y253" s="131" t="e">
        <f t="shared" si="167"/>
        <v>#DIV/0!</v>
      </c>
      <c r="Z253" s="131" t="e">
        <f t="shared" si="167"/>
        <v>#DIV/0!</v>
      </c>
      <c r="AA253" s="131" t="e">
        <f t="shared" si="167"/>
        <v>#DIV/0!</v>
      </c>
      <c r="AB253" s="131" t="e">
        <f t="shared" si="167"/>
        <v>#DIV/0!</v>
      </c>
      <c r="AC253" s="131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147" t="s">
        <v>201</v>
      </c>
      <c r="B254" s="4">
        <v>86668</v>
      </c>
      <c r="C254" s="114"/>
      <c r="D254" s="114">
        <v>82075</v>
      </c>
      <c r="E254" s="114">
        <f>SUM(I254:AC254)</f>
        <v>82386.2</v>
      </c>
      <c r="F254" s="122">
        <f t="shared" ref="F254:F277" si="168">E254/B254</f>
        <v>0.95059537545576223</v>
      </c>
      <c r="G254" s="122">
        <f>E254/D254</f>
        <v>1.0037916539750229</v>
      </c>
      <c r="H254" s="197">
        <v>21</v>
      </c>
      <c r="I254" s="113">
        <v>570</v>
      </c>
      <c r="J254" s="113">
        <v>1879</v>
      </c>
      <c r="K254" s="113">
        <v>8650</v>
      </c>
      <c r="L254" s="113">
        <v>5611</v>
      </c>
      <c r="M254" s="113">
        <v>4500</v>
      </c>
      <c r="N254" s="113">
        <v>4910</v>
      </c>
      <c r="O254" s="166">
        <v>3080</v>
      </c>
      <c r="P254" s="113">
        <v>3860</v>
      </c>
      <c r="Q254" s="113">
        <v>2995</v>
      </c>
      <c r="R254" s="113">
        <v>2719</v>
      </c>
      <c r="S254" s="113">
        <v>2470</v>
      </c>
      <c r="T254" s="113">
        <v>4259</v>
      </c>
      <c r="U254" s="113">
        <v>4811</v>
      </c>
      <c r="V254" s="113">
        <v>2492</v>
      </c>
      <c r="W254" s="113">
        <v>3800</v>
      </c>
      <c r="X254" s="113">
        <v>4523.2</v>
      </c>
      <c r="Y254" s="113">
        <v>965</v>
      </c>
      <c r="Z254" s="113">
        <v>1557</v>
      </c>
      <c r="AA254" s="113">
        <v>5674</v>
      </c>
      <c r="AB254" s="113">
        <v>8411</v>
      </c>
      <c r="AC254" s="113">
        <v>4650</v>
      </c>
      <c r="AE254" s="42">
        <f t="shared" si="117"/>
        <v>5.4902398702695351E-2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125" t="s">
        <v>117</v>
      </c>
      <c r="B255" s="247">
        <f>B254/B252</f>
        <v>1.0039966173557453</v>
      </c>
      <c r="C255" s="248"/>
      <c r="D255" s="248"/>
      <c r="E255" s="114">
        <f t="shared" si="100"/>
        <v>21.544572496332744</v>
      </c>
      <c r="F255" s="122">
        <f t="shared" si="168"/>
        <v>21.458809844474679</v>
      </c>
      <c r="G255" s="122" t="e">
        <f t="shared" si="114"/>
        <v>#DIV/0!</v>
      </c>
      <c r="H255" s="197"/>
      <c r="I255" s="249">
        <f t="shared" ref="I255:AC255" si="169">I254/I252</f>
        <v>0.64772727272727271</v>
      </c>
      <c r="J255" s="249">
        <f t="shared" si="169"/>
        <v>0.95380710659898482</v>
      </c>
      <c r="K255" s="249">
        <f t="shared" si="169"/>
        <v>0.82735533237685321</v>
      </c>
      <c r="L255" s="249">
        <f t="shared" si="169"/>
        <v>0.86269987699876993</v>
      </c>
      <c r="M255" s="249">
        <f t="shared" si="169"/>
        <v>0.89445509398139056</v>
      </c>
      <c r="N255" s="249">
        <f t="shared" si="169"/>
        <v>1.152852782343273</v>
      </c>
      <c r="O255" s="249">
        <f t="shared" si="169"/>
        <v>1.8826405867970659</v>
      </c>
      <c r="P255" s="249">
        <f t="shared" si="169"/>
        <v>1.0990888382687927</v>
      </c>
      <c r="Q255" s="249">
        <f t="shared" si="169"/>
        <v>1.1276355421686748</v>
      </c>
      <c r="R255" s="249">
        <f t="shared" si="169"/>
        <v>0.83945662241432539</v>
      </c>
      <c r="S255" s="249">
        <f t="shared" si="169"/>
        <v>0.57268722466960353</v>
      </c>
      <c r="T255" s="249">
        <f t="shared" si="169"/>
        <v>0.98747971249710176</v>
      </c>
      <c r="U255" s="249">
        <f t="shared" si="169"/>
        <v>1.0578276165347404</v>
      </c>
      <c r="V255" s="249">
        <f t="shared" si="169"/>
        <v>1.385984427141268</v>
      </c>
      <c r="W255" s="249">
        <f t="shared" si="169"/>
        <v>1.0462555066079295</v>
      </c>
      <c r="X255" s="249">
        <f t="shared" si="169"/>
        <v>1.0053789731051344</v>
      </c>
      <c r="Y255" s="249">
        <f t="shared" si="169"/>
        <v>1.0398706896551724</v>
      </c>
      <c r="Z255" s="249">
        <f t="shared" si="169"/>
        <v>1.033178500331785</v>
      </c>
      <c r="AA255" s="249">
        <f t="shared" si="169"/>
        <v>1.1379863618130766</v>
      </c>
      <c r="AB255" s="249">
        <f t="shared" si="169"/>
        <v>1</v>
      </c>
      <c r="AC255" s="249">
        <f t="shared" si="169"/>
        <v>0.99020442930153318</v>
      </c>
      <c r="AE255" s="42">
        <f t="shared" si="117"/>
        <v>4.666506951002472E-2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125" t="s">
        <v>118</v>
      </c>
      <c r="B256" s="4">
        <v>1701</v>
      </c>
      <c r="C256" s="114"/>
      <c r="D256" s="114"/>
      <c r="E256" s="114">
        <f t="shared" si="100"/>
        <v>5944.6</v>
      </c>
      <c r="F256" s="122">
        <f t="shared" si="168"/>
        <v>3.4947677836566728</v>
      </c>
      <c r="G256" s="122" t="e">
        <f t="shared" si="114"/>
        <v>#DIV/0!</v>
      </c>
      <c r="H256" s="197"/>
      <c r="I256" s="166"/>
      <c r="J256" s="166"/>
      <c r="K256" s="166"/>
      <c r="L256" s="166"/>
      <c r="M256" s="166">
        <v>433.6</v>
      </c>
      <c r="N256" s="166">
        <v>1290</v>
      </c>
      <c r="O256" s="166"/>
      <c r="P256" s="166"/>
      <c r="Q256" s="166"/>
      <c r="R256" s="166"/>
      <c r="S256" s="166">
        <v>610</v>
      </c>
      <c r="T256" s="133"/>
      <c r="U256" s="166"/>
      <c r="V256" s="166"/>
      <c r="W256" s="166"/>
      <c r="X256" s="166"/>
      <c r="Y256" s="166"/>
      <c r="Z256" s="166">
        <v>121</v>
      </c>
      <c r="AA256" s="166"/>
      <c r="AB256" s="166">
        <v>3490</v>
      </c>
      <c r="AC256" s="166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147" t="s">
        <v>119</v>
      </c>
      <c r="B257" s="114"/>
      <c r="C257" s="114"/>
      <c r="D257" s="114">
        <v>24961</v>
      </c>
      <c r="E257" s="114">
        <f>SUM(I257:AC257)</f>
        <v>20833</v>
      </c>
      <c r="F257" s="122" t="e">
        <f t="shared" si="168"/>
        <v>#DIV/0!</v>
      </c>
      <c r="G257" s="122"/>
      <c r="H257" s="197">
        <v>19</v>
      </c>
      <c r="I257" s="166"/>
      <c r="J257" s="113">
        <v>116</v>
      </c>
      <c r="K257" s="113">
        <v>3259</v>
      </c>
      <c r="L257" s="113">
        <v>1009</v>
      </c>
      <c r="M257" s="113">
        <v>388</v>
      </c>
      <c r="N257" s="113">
        <v>990</v>
      </c>
      <c r="O257" s="113"/>
      <c r="P257" s="113">
        <v>1436</v>
      </c>
      <c r="Q257" s="113">
        <v>712</v>
      </c>
      <c r="R257" s="113">
        <v>899</v>
      </c>
      <c r="S257" s="166">
        <v>808</v>
      </c>
      <c r="T257" s="113">
        <v>130</v>
      </c>
      <c r="U257" s="113">
        <v>2053</v>
      </c>
      <c r="V257" s="113">
        <v>1350</v>
      </c>
      <c r="W257" s="113">
        <v>604</v>
      </c>
      <c r="X257" s="113">
        <v>1296</v>
      </c>
      <c r="Y257" s="113">
        <v>523</v>
      </c>
      <c r="Z257" s="113">
        <v>121</v>
      </c>
      <c r="AA257" s="113">
        <v>499</v>
      </c>
      <c r="AB257" s="113">
        <v>3490</v>
      </c>
      <c r="AC257" s="113">
        <v>1150</v>
      </c>
      <c r="AE257" s="42">
        <f t="shared" si="117"/>
        <v>6.2208995343925502E-2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125" t="s">
        <v>120</v>
      </c>
      <c r="B258" s="122"/>
      <c r="C258" s="122"/>
      <c r="D258" s="122"/>
      <c r="E258" s="1">
        <f t="shared" ref="E258:E262" si="170">SUM(I258:AC258)</f>
        <v>0</v>
      </c>
      <c r="F258" s="122" t="e">
        <f t="shared" si="168"/>
        <v>#DIV/0!</v>
      </c>
      <c r="G258" s="122" t="e">
        <f t="shared" si="114"/>
        <v>#DIV/0!</v>
      </c>
      <c r="H258" s="197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249"/>
      <c r="Y258" s="133"/>
      <c r="Z258" s="133"/>
      <c r="AA258" s="133"/>
      <c r="AB258" s="133"/>
      <c r="AC258" s="133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0" hidden="1" customHeight="1" x14ac:dyDescent="0.2">
      <c r="A259" s="125" t="s">
        <v>245</v>
      </c>
      <c r="B259" s="122"/>
      <c r="C259" s="122"/>
      <c r="D259" s="122"/>
      <c r="E259" s="1"/>
      <c r="F259" s="122"/>
      <c r="G259" s="122"/>
      <c r="H259" s="197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252">
        <v>1300</v>
      </c>
      <c r="Y259" s="133"/>
      <c r="Z259" s="133"/>
      <c r="AA259" s="133"/>
      <c r="AB259" s="133"/>
      <c r="AC259" s="133"/>
      <c r="AE259" s="42"/>
      <c r="AF259" s="45"/>
      <c r="AG259" s="45"/>
      <c r="AH259" s="45"/>
      <c r="AI259" s="45"/>
      <c r="AR259" s="45"/>
      <c r="AS259" s="45"/>
    </row>
    <row r="260" spans="1:50" s="44" customFormat="1" ht="37.5" customHeight="1" x14ac:dyDescent="0.2">
      <c r="A260" s="209" t="s">
        <v>121</v>
      </c>
      <c r="B260" s="114"/>
      <c r="C260" s="114"/>
      <c r="D260" s="114"/>
      <c r="E260" s="1"/>
      <c r="F260" s="122"/>
      <c r="G260" s="122"/>
      <c r="H260" s="2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E260" s="42" t="e">
        <f t="shared" si="117"/>
        <v>#DIV/0!</v>
      </c>
      <c r="AF260" s="45"/>
      <c r="AG260" s="45"/>
      <c r="AH260" s="45"/>
      <c r="AI260" s="45"/>
      <c r="AR260" s="45"/>
      <c r="AS260" s="45"/>
    </row>
    <row r="261" spans="1:50" s="54" customFormat="1" ht="30" customHeight="1" outlineLevel="1" x14ac:dyDescent="0.2">
      <c r="A261" s="209" t="s">
        <v>122</v>
      </c>
      <c r="B261" s="114">
        <v>105781</v>
      </c>
      <c r="C261" s="114"/>
      <c r="D261" s="114"/>
      <c r="E261" s="114">
        <f t="shared" si="170"/>
        <v>115428.5</v>
      </c>
      <c r="F261" s="122">
        <f t="shared" si="168"/>
        <v>1.0912025789130373</v>
      </c>
      <c r="G261" s="122"/>
      <c r="H261" s="213">
        <v>21</v>
      </c>
      <c r="I261" s="2">
        <v>1689</v>
      </c>
      <c r="J261" s="2">
        <v>3266</v>
      </c>
      <c r="K261" s="2">
        <v>13650</v>
      </c>
      <c r="L261" s="2">
        <v>6917</v>
      </c>
      <c r="M261" s="2">
        <v>4465</v>
      </c>
      <c r="N261" s="2">
        <v>4720</v>
      </c>
      <c r="O261" s="2">
        <v>3932</v>
      </c>
      <c r="P261" s="2">
        <v>12450</v>
      </c>
      <c r="Q261" s="2">
        <v>3600</v>
      </c>
      <c r="R261" s="2">
        <v>3792</v>
      </c>
      <c r="S261" s="2">
        <v>2795</v>
      </c>
      <c r="T261" s="2">
        <v>4120</v>
      </c>
      <c r="U261" s="2">
        <v>7880</v>
      </c>
      <c r="V261" s="2">
        <v>2807</v>
      </c>
      <c r="W261" s="2">
        <v>4261</v>
      </c>
      <c r="X261" s="2">
        <v>4095.5</v>
      </c>
      <c r="Y261" s="2">
        <v>3560</v>
      </c>
      <c r="Z261" s="2">
        <v>520</v>
      </c>
      <c r="AA261" s="2">
        <v>5803</v>
      </c>
      <c r="AB261" s="2">
        <v>12916</v>
      </c>
      <c r="AC261" s="2">
        <v>8190</v>
      </c>
      <c r="AE261" s="42">
        <f t="shared" si="117"/>
        <v>3.5480838787647767E-2</v>
      </c>
      <c r="AF261" s="55"/>
      <c r="AG261" s="55"/>
      <c r="AH261" s="55"/>
      <c r="AI261" s="55"/>
      <c r="AR261" s="55"/>
      <c r="AS261" s="55"/>
    </row>
    <row r="262" spans="1:50" s="44" customFormat="1" ht="30" hidden="1" customHeight="1" outlineLevel="1" x14ac:dyDescent="0.2">
      <c r="A262" s="126" t="s">
        <v>123</v>
      </c>
      <c r="B262" s="114">
        <v>105623.14586666669</v>
      </c>
      <c r="C262" s="114"/>
      <c r="D262" s="114"/>
      <c r="E262" s="114">
        <f t="shared" si="170"/>
        <v>106915.70431111111</v>
      </c>
      <c r="F262" s="122">
        <f t="shared" si="168"/>
        <v>1.0122374545260759</v>
      </c>
      <c r="G262" s="122" t="e">
        <f t="shared" ref="G262:G277" si="171">E262/C262</f>
        <v>#DIV/0!</v>
      </c>
      <c r="H262" s="213"/>
      <c r="I262" s="142">
        <v>1207.7333333333333</v>
      </c>
      <c r="J262" s="142">
        <v>3157.7</v>
      </c>
      <c r="K262" s="142">
        <v>13421.670444444446</v>
      </c>
      <c r="L262" s="142">
        <v>9597</v>
      </c>
      <c r="M262" s="142">
        <v>6738.656133333332</v>
      </c>
      <c r="N262" s="142">
        <v>4332.9066666666668</v>
      </c>
      <c r="O262" s="142">
        <v>4557.2115555555547</v>
      </c>
      <c r="P262" s="142">
        <v>7321.0106666666661</v>
      </c>
      <c r="Q262" s="142">
        <v>5194.1657333333324</v>
      </c>
      <c r="R262" s="142">
        <v>4366.3360000000002</v>
      </c>
      <c r="S262" s="142">
        <v>3312.66</v>
      </c>
      <c r="T262" s="142">
        <v>5970.848</v>
      </c>
      <c r="U262" s="142">
        <v>4207</v>
      </c>
      <c r="V262" s="142">
        <v>2807.9999999999995</v>
      </c>
      <c r="W262" s="142">
        <v>5640.8266666666668</v>
      </c>
      <c r="X262" s="142">
        <v>3639.125</v>
      </c>
      <c r="Y262" s="142">
        <v>3434.9038888888881</v>
      </c>
      <c r="Z262" s="142">
        <v>377</v>
      </c>
      <c r="AA262" s="142">
        <v>5788</v>
      </c>
      <c r="AB262" s="142">
        <v>4971</v>
      </c>
      <c r="AC262" s="142">
        <v>6871.9502222222209</v>
      </c>
      <c r="AE262" s="42">
        <f t="shared" si="117"/>
        <v>3.403732897283835E-2</v>
      </c>
      <c r="AF262" s="45"/>
      <c r="AG262" s="45"/>
      <c r="AH262" s="45"/>
      <c r="AI262" s="45"/>
      <c r="AR262" s="45"/>
      <c r="AS262" s="45"/>
      <c r="AX262" s="44" t="s">
        <v>0</v>
      </c>
    </row>
    <row r="263" spans="1:50" s="44" customFormat="1" ht="30" hidden="1" customHeight="1" outlineLevel="1" x14ac:dyDescent="0.2">
      <c r="A263" s="126" t="s">
        <v>124</v>
      </c>
      <c r="B263" s="114">
        <f>B261*0.45</f>
        <v>47601.450000000004</v>
      </c>
      <c r="C263" s="114"/>
      <c r="D263" s="114"/>
      <c r="E263" s="114">
        <f>E261*0.45</f>
        <v>51942.825000000004</v>
      </c>
      <c r="F263" s="122">
        <f t="shared" si="168"/>
        <v>1.0912025789130373</v>
      </c>
      <c r="G263" s="122" t="e">
        <f t="shared" si="171"/>
        <v>#DIV/0!</v>
      </c>
      <c r="H263" s="213"/>
      <c r="I263" s="2">
        <f>I261*0.45</f>
        <v>760.05000000000007</v>
      </c>
      <c r="J263" s="2">
        <f t="shared" ref="J263:AC263" si="172">J261*0.45</f>
        <v>1469.7</v>
      </c>
      <c r="K263" s="2">
        <f t="shared" si="172"/>
        <v>6142.5</v>
      </c>
      <c r="L263" s="2">
        <f t="shared" si="172"/>
        <v>3112.65</v>
      </c>
      <c r="M263" s="2">
        <f t="shared" si="172"/>
        <v>2009.25</v>
      </c>
      <c r="N263" s="2">
        <f t="shared" si="172"/>
        <v>2124</v>
      </c>
      <c r="O263" s="2">
        <f t="shared" si="172"/>
        <v>1769.4</v>
      </c>
      <c r="P263" s="2">
        <f t="shared" si="172"/>
        <v>5602.5</v>
      </c>
      <c r="Q263" s="2">
        <f t="shared" si="172"/>
        <v>1620</v>
      </c>
      <c r="R263" s="2">
        <f t="shared" si="172"/>
        <v>1706.4</v>
      </c>
      <c r="S263" s="2">
        <f t="shared" si="172"/>
        <v>1257.75</v>
      </c>
      <c r="T263" s="2">
        <f t="shared" si="172"/>
        <v>1854</v>
      </c>
      <c r="U263" s="2">
        <f t="shared" si="172"/>
        <v>3546</v>
      </c>
      <c r="V263" s="2">
        <f t="shared" si="172"/>
        <v>1263.1500000000001</v>
      </c>
      <c r="W263" s="2">
        <f t="shared" si="172"/>
        <v>1917.45</v>
      </c>
      <c r="X263" s="2">
        <f t="shared" si="172"/>
        <v>1842.9750000000001</v>
      </c>
      <c r="Y263" s="2">
        <f t="shared" si="172"/>
        <v>1602</v>
      </c>
      <c r="Z263" s="2">
        <f t="shared" si="172"/>
        <v>234</v>
      </c>
      <c r="AA263" s="2">
        <f t="shared" si="172"/>
        <v>2611.35</v>
      </c>
      <c r="AB263" s="2">
        <f t="shared" si="172"/>
        <v>5812.2</v>
      </c>
      <c r="AC263" s="2">
        <f t="shared" si="172"/>
        <v>3685.5</v>
      </c>
      <c r="AD263" s="56"/>
      <c r="AE263" s="42">
        <f t="shared" ref="AE263:AE280" si="173">X263/E263</f>
        <v>3.5480838787647767E-2</v>
      </c>
      <c r="AF263" s="57"/>
      <c r="AG263" s="57"/>
      <c r="AH263" s="57"/>
      <c r="AI263" s="57"/>
      <c r="AJ263" s="56"/>
      <c r="AK263" s="56"/>
      <c r="AL263" s="56"/>
      <c r="AM263" s="56"/>
      <c r="AN263" s="56"/>
      <c r="AO263" s="56"/>
      <c r="AR263" s="45"/>
      <c r="AS263" s="45"/>
    </row>
    <row r="264" spans="1:50" s="44" customFormat="1" ht="30" hidden="1" customHeight="1" x14ac:dyDescent="0.2">
      <c r="A264" s="126" t="s">
        <v>125</v>
      </c>
      <c r="B264" s="247">
        <v>0.63300000000000001</v>
      </c>
      <c r="C264" s="247"/>
      <c r="D264" s="247"/>
      <c r="E264" s="249">
        <f t="shared" ref="E264" si="174">E261/E262</f>
        <v>1.079621564893009</v>
      </c>
      <c r="F264" s="122">
        <f t="shared" si="168"/>
        <v>1.7055632936698404</v>
      </c>
      <c r="G264" s="122" t="e">
        <f t="shared" si="171"/>
        <v>#DIV/0!</v>
      </c>
      <c r="H264" s="249"/>
      <c r="I264" s="249">
        <f t="shared" ref="I264:AB264" si="175">I261/I262</f>
        <v>1.3984875248399204</v>
      </c>
      <c r="J264" s="249">
        <f t="shared" si="175"/>
        <v>1.0342971149887576</v>
      </c>
      <c r="K264" s="249">
        <f t="shared" si="175"/>
        <v>1.0170120072982469</v>
      </c>
      <c r="L264" s="249">
        <f t="shared" si="175"/>
        <v>0.72074606647910811</v>
      </c>
      <c r="M264" s="249">
        <f t="shared" si="175"/>
        <v>0.66259502067682308</v>
      </c>
      <c r="N264" s="249">
        <f t="shared" si="175"/>
        <v>1.0893380271288249</v>
      </c>
      <c r="O264" s="249">
        <f t="shared" si="175"/>
        <v>0.86280830987681956</v>
      </c>
      <c r="P264" s="249">
        <f t="shared" si="175"/>
        <v>1.7005848737096045</v>
      </c>
      <c r="Q264" s="249">
        <f t="shared" si="175"/>
        <v>0.69308531626111902</v>
      </c>
      <c r="R264" s="249">
        <f t="shared" si="175"/>
        <v>0.8684627110694183</v>
      </c>
      <c r="S264" s="249">
        <f t="shared" si="175"/>
        <v>0.84373283101797347</v>
      </c>
      <c r="T264" s="249">
        <f t="shared" si="175"/>
        <v>0.6900192401481331</v>
      </c>
      <c r="U264" s="249">
        <f t="shared" si="175"/>
        <v>1.8730686950320894</v>
      </c>
      <c r="V264" s="249">
        <f t="shared" si="175"/>
        <v>0.99964387464387483</v>
      </c>
      <c r="W264" s="249">
        <f t="shared" si="175"/>
        <v>0.75538573542412224</v>
      </c>
      <c r="X264" s="249">
        <f t="shared" si="175"/>
        <v>1.1254078933809639</v>
      </c>
      <c r="Y264" s="249">
        <f t="shared" si="175"/>
        <v>1.0364191008417349</v>
      </c>
      <c r="Z264" s="249">
        <f t="shared" si="175"/>
        <v>1.3793103448275863</v>
      </c>
      <c r="AA264" s="249">
        <f t="shared" si="175"/>
        <v>1.0025915687629579</v>
      </c>
      <c r="AB264" s="249">
        <f t="shared" si="175"/>
        <v>2.5982699658016495</v>
      </c>
      <c r="AC264" s="249">
        <f>AC261/AC262</f>
        <v>1.1918014151958676</v>
      </c>
      <c r="AE264" s="42">
        <f t="shared" si="173"/>
        <v>1.0424096090489749</v>
      </c>
      <c r="AF264" s="45"/>
      <c r="AG264" s="45"/>
      <c r="AH264" s="45"/>
      <c r="AI264" s="45"/>
      <c r="AR264" s="45"/>
      <c r="AS264" s="45"/>
    </row>
    <row r="265" spans="1:50" s="54" customFormat="1" ht="30" customHeight="1" outlineLevel="1" x14ac:dyDescent="0.2">
      <c r="A265" s="209" t="s">
        <v>126</v>
      </c>
      <c r="B265" s="114">
        <v>355935</v>
      </c>
      <c r="C265" s="114"/>
      <c r="D265" s="114"/>
      <c r="E265" s="4">
        <f>SUM(I265:AC265)</f>
        <v>407868.1</v>
      </c>
      <c r="F265" s="122">
        <f t="shared" si="168"/>
        <v>1.145906134547038</v>
      </c>
      <c r="G265" s="122"/>
      <c r="H265" s="213">
        <v>21</v>
      </c>
      <c r="I265" s="2">
        <v>540</v>
      </c>
      <c r="J265" s="2">
        <v>9113</v>
      </c>
      <c r="K265" s="2">
        <v>28690</v>
      </c>
      <c r="L265" s="2">
        <v>26340</v>
      </c>
      <c r="M265" s="2">
        <v>9193</v>
      </c>
      <c r="N265" s="2">
        <v>13200</v>
      </c>
      <c r="O265" s="2">
        <v>6331</v>
      </c>
      <c r="P265" s="2">
        <v>25338</v>
      </c>
      <c r="Q265" s="2">
        <v>17459</v>
      </c>
      <c r="R265" s="2">
        <v>18060</v>
      </c>
      <c r="S265" s="2">
        <v>11130</v>
      </c>
      <c r="T265" s="2">
        <v>27625</v>
      </c>
      <c r="U265" s="2">
        <v>3100</v>
      </c>
      <c r="V265" s="2">
        <v>3286</v>
      </c>
      <c r="W265" s="2">
        <v>13737</v>
      </c>
      <c r="X265" s="6">
        <v>75924.100000000006</v>
      </c>
      <c r="Y265" s="2">
        <v>5700</v>
      </c>
      <c r="Z265" s="2">
        <v>1200</v>
      </c>
      <c r="AA265" s="2">
        <v>9856</v>
      </c>
      <c r="AB265" s="2">
        <v>79346</v>
      </c>
      <c r="AC265" s="2">
        <v>22700</v>
      </c>
      <c r="AE265" s="42">
        <f t="shared" si="173"/>
        <v>0.18614865933374053</v>
      </c>
      <c r="AF265" s="55"/>
      <c r="AG265" s="55"/>
      <c r="AH265" s="55"/>
      <c r="AI265" s="55"/>
      <c r="AR265" s="55"/>
      <c r="AS265" s="55"/>
    </row>
    <row r="266" spans="1:50" s="44" customFormat="1" ht="27.75" hidden="1" customHeight="1" outlineLevel="1" x14ac:dyDescent="0.2">
      <c r="A266" s="126" t="s">
        <v>123</v>
      </c>
      <c r="B266" s="114">
        <v>301526</v>
      </c>
      <c r="C266" s="114"/>
      <c r="D266" s="114"/>
      <c r="E266" s="4">
        <f>SUM(I266:AC266)</f>
        <v>304447.29213333334</v>
      </c>
      <c r="F266" s="122">
        <f t="shared" si="168"/>
        <v>1.0096883589917067</v>
      </c>
      <c r="G266" s="122" t="e">
        <f t="shared" si="171"/>
        <v>#DIV/0!</v>
      </c>
      <c r="H266" s="213"/>
      <c r="I266" s="142">
        <v>345.06666666666666</v>
      </c>
      <c r="J266" s="142">
        <v>8525.7899999999991</v>
      </c>
      <c r="K266" s="142">
        <v>27910</v>
      </c>
      <c r="L266" s="142">
        <v>19630</v>
      </c>
      <c r="M266" s="142">
        <v>9167.7065999999995</v>
      </c>
      <c r="N266" s="142">
        <v>11327.456</v>
      </c>
      <c r="O266" s="142">
        <v>749.13066666666668</v>
      </c>
      <c r="P266" s="142">
        <v>18161.738000000001</v>
      </c>
      <c r="Q266" s="142">
        <v>14325.844200000001</v>
      </c>
      <c r="R266" s="142">
        <v>15009.280000000002</v>
      </c>
      <c r="S266" s="142">
        <v>8026.83</v>
      </c>
      <c r="T266" s="142">
        <v>17005</v>
      </c>
      <c r="U266" s="142">
        <v>3549</v>
      </c>
      <c r="V266" s="142">
        <v>3285.3599999999997</v>
      </c>
      <c r="W266" s="142">
        <v>12194.140000000001</v>
      </c>
      <c r="X266" s="142">
        <v>65504.250000000007</v>
      </c>
      <c r="Y266" s="142"/>
      <c r="Z266" s="142">
        <v>456</v>
      </c>
      <c r="AA266" s="142">
        <v>7379.7</v>
      </c>
      <c r="AB266" s="142">
        <v>39195</v>
      </c>
      <c r="AC266" s="142">
        <v>22700</v>
      </c>
      <c r="AE266" s="42">
        <f t="shared" si="173"/>
        <v>0.21515793272785058</v>
      </c>
      <c r="AF266" s="45"/>
      <c r="AG266" s="45"/>
      <c r="AH266" s="45"/>
      <c r="AI266" s="45"/>
      <c r="AR266" s="45"/>
      <c r="AS266" s="45"/>
    </row>
    <row r="267" spans="1:50" s="44" customFormat="1" ht="27" hidden="1" customHeight="1" outlineLevel="1" x14ac:dyDescent="0.2">
      <c r="A267" s="126" t="s">
        <v>124</v>
      </c>
      <c r="B267" s="4">
        <f>B265*0.3</f>
        <v>106780.5</v>
      </c>
      <c r="C267" s="4"/>
      <c r="D267" s="4"/>
      <c r="E267" s="4">
        <f>E265*0.3</f>
        <v>122360.43</v>
      </c>
      <c r="F267" s="122">
        <f t="shared" si="168"/>
        <v>1.145906134547038</v>
      </c>
      <c r="G267" s="122" t="e">
        <f t="shared" si="171"/>
        <v>#DIV/0!</v>
      </c>
      <c r="H267" s="213"/>
      <c r="I267" s="2">
        <f>I265*0.3</f>
        <v>162</v>
      </c>
      <c r="J267" s="2">
        <f t="shared" ref="J267:AC267" si="176">J265*0.3</f>
        <v>2733.9</v>
      </c>
      <c r="K267" s="2">
        <f t="shared" si="176"/>
        <v>8607</v>
      </c>
      <c r="L267" s="2">
        <f t="shared" si="176"/>
        <v>7902</v>
      </c>
      <c r="M267" s="2">
        <f>M265*0.3</f>
        <v>2757.9</v>
      </c>
      <c r="N267" s="2">
        <f t="shared" si="176"/>
        <v>3960</v>
      </c>
      <c r="O267" s="2">
        <f t="shared" si="176"/>
        <v>1899.3</v>
      </c>
      <c r="P267" s="2">
        <f t="shared" si="176"/>
        <v>7601.4</v>
      </c>
      <c r="Q267" s="2">
        <f t="shared" si="176"/>
        <v>5237.7</v>
      </c>
      <c r="R267" s="2">
        <f t="shared" si="176"/>
        <v>5418</v>
      </c>
      <c r="S267" s="2">
        <f t="shared" si="176"/>
        <v>3339</v>
      </c>
      <c r="T267" s="2">
        <f t="shared" si="176"/>
        <v>8287.5</v>
      </c>
      <c r="U267" s="2">
        <f t="shared" si="176"/>
        <v>930</v>
      </c>
      <c r="V267" s="2">
        <f t="shared" si="176"/>
        <v>985.8</v>
      </c>
      <c r="W267" s="2">
        <f t="shared" si="176"/>
        <v>4121.0999999999995</v>
      </c>
      <c r="X267" s="2">
        <f t="shared" si="176"/>
        <v>22777.23</v>
      </c>
      <c r="Y267" s="2">
        <f t="shared" si="176"/>
        <v>1710</v>
      </c>
      <c r="Z267" s="2">
        <f t="shared" si="176"/>
        <v>360</v>
      </c>
      <c r="AA267" s="2">
        <f t="shared" si="176"/>
        <v>2956.7999999999997</v>
      </c>
      <c r="AB267" s="2">
        <f t="shared" si="176"/>
        <v>23803.8</v>
      </c>
      <c r="AC267" s="2">
        <f t="shared" si="176"/>
        <v>6810</v>
      </c>
      <c r="AE267" s="42">
        <f t="shared" si="173"/>
        <v>0.1861486593337405</v>
      </c>
      <c r="AF267" s="45"/>
      <c r="AG267" s="45"/>
      <c r="AH267" s="45"/>
      <c r="AI267" s="45"/>
      <c r="AR267" s="45"/>
      <c r="AS267" s="45"/>
    </row>
    <row r="268" spans="1:50" s="54" customFormat="1" ht="30" hidden="1" customHeight="1" x14ac:dyDescent="0.2">
      <c r="A268" s="126" t="s">
        <v>125</v>
      </c>
      <c r="B268" s="136">
        <v>0.44500000000000001</v>
      </c>
      <c r="C268" s="136"/>
      <c r="D268" s="136"/>
      <c r="E268" s="3">
        <f t="shared" ref="E268" si="177">E265/E266</f>
        <v>1.3397002060421457</v>
      </c>
      <c r="F268" s="122">
        <f t="shared" si="168"/>
        <v>3.0105622607688667</v>
      </c>
      <c r="G268" s="122" t="e">
        <f t="shared" si="171"/>
        <v>#DIV/0!</v>
      </c>
      <c r="H268" s="3"/>
      <c r="I268" s="3">
        <f t="shared" ref="I268:AC268" si="178">I265/I266</f>
        <v>1.5649149922720247</v>
      </c>
      <c r="J268" s="3">
        <f t="shared" si="178"/>
        <v>1.0688745559062562</v>
      </c>
      <c r="K268" s="3">
        <f t="shared" si="178"/>
        <v>1.0279469724113222</v>
      </c>
      <c r="L268" s="3">
        <f t="shared" si="178"/>
        <v>1.3418237391747325</v>
      </c>
      <c r="M268" s="3">
        <f t="shared" si="178"/>
        <v>1.0027589670027179</v>
      </c>
      <c r="N268" s="3">
        <f t="shared" si="178"/>
        <v>1.165310198512358</v>
      </c>
      <c r="O268" s="3">
        <f t="shared" si="178"/>
        <v>8.4511291310105214</v>
      </c>
      <c r="P268" s="3">
        <f t="shared" si="178"/>
        <v>1.3951307964028552</v>
      </c>
      <c r="Q268" s="3">
        <f t="shared" si="178"/>
        <v>1.2187065387741687</v>
      </c>
      <c r="R268" s="3">
        <f t="shared" si="178"/>
        <v>1.2032555858775369</v>
      </c>
      <c r="S268" s="3">
        <f t="shared" si="178"/>
        <v>1.3865996912853518</v>
      </c>
      <c r="T268" s="3">
        <f t="shared" si="178"/>
        <v>1.6245221993531314</v>
      </c>
      <c r="U268" s="3">
        <f t="shared" si="178"/>
        <v>0.87348548887010424</v>
      </c>
      <c r="V268" s="3">
        <f t="shared" si="178"/>
        <v>1.0001948036136072</v>
      </c>
      <c r="W268" s="3">
        <f t="shared" si="178"/>
        <v>1.1265247077694696</v>
      </c>
      <c r="X268" s="3">
        <f>X265/X266</f>
        <v>1.1590713579653229</v>
      </c>
      <c r="Y268" s="3" t="e">
        <f t="shared" si="178"/>
        <v>#DIV/0!</v>
      </c>
      <c r="Z268" s="3">
        <f t="shared" si="178"/>
        <v>2.6315789473684212</v>
      </c>
      <c r="AA268" s="3">
        <f t="shared" si="178"/>
        <v>1.3355556458934645</v>
      </c>
      <c r="AB268" s="3">
        <f t="shared" si="178"/>
        <v>2.024390866181911</v>
      </c>
      <c r="AC268" s="3">
        <f t="shared" si="178"/>
        <v>1</v>
      </c>
      <c r="AE268" s="42">
        <f t="shared" si="173"/>
        <v>0.86517218758183845</v>
      </c>
      <c r="AF268" s="55"/>
      <c r="AG268" s="55"/>
      <c r="AH268" s="55"/>
      <c r="AI268" s="55"/>
      <c r="AR268" s="55"/>
      <c r="AS268" s="55"/>
    </row>
    <row r="269" spans="1:50" s="54" customFormat="1" ht="34.5" customHeight="1" outlineLevel="1" x14ac:dyDescent="0.2">
      <c r="A269" s="209" t="s">
        <v>127</v>
      </c>
      <c r="B269" s="114">
        <v>263651</v>
      </c>
      <c r="C269" s="114"/>
      <c r="D269" s="114"/>
      <c r="E269" s="4">
        <f>SUM(I269:AC269)</f>
        <v>355006.7</v>
      </c>
      <c r="F269" s="122">
        <f t="shared" si="168"/>
        <v>1.3465023838331733</v>
      </c>
      <c r="G269" s="122"/>
      <c r="H269" s="213">
        <v>19</v>
      </c>
      <c r="I269" s="2"/>
      <c r="J269" s="250">
        <v>11100</v>
      </c>
      <c r="K269" s="2">
        <v>26649</v>
      </c>
      <c r="L269" s="251">
        <v>13802</v>
      </c>
      <c r="M269" s="251">
        <v>17400</v>
      </c>
      <c r="N269" s="250">
        <v>3000</v>
      </c>
      <c r="O269" s="250">
        <v>3700</v>
      </c>
      <c r="P269" s="2">
        <v>18550</v>
      </c>
      <c r="Q269" s="250">
        <v>26863</v>
      </c>
      <c r="R269" s="250">
        <v>21500</v>
      </c>
      <c r="S269" s="2">
        <v>7242</v>
      </c>
      <c r="T269" s="2">
        <v>31671</v>
      </c>
      <c r="U269" s="250">
        <v>3525</v>
      </c>
      <c r="V269" s="250">
        <v>1538.5</v>
      </c>
      <c r="W269" s="250">
        <v>21912</v>
      </c>
      <c r="X269" s="250">
        <v>52887.199999999997</v>
      </c>
      <c r="Y269" s="250">
        <v>10700</v>
      </c>
      <c r="Z269" s="250"/>
      <c r="AA269" s="2">
        <v>15290</v>
      </c>
      <c r="AB269" s="250">
        <v>39801</v>
      </c>
      <c r="AC269" s="2">
        <v>27876</v>
      </c>
      <c r="AE269" s="42">
        <f t="shared" si="173"/>
        <v>0.14897521652408249</v>
      </c>
      <c r="AF269" s="55"/>
      <c r="AG269" s="55"/>
      <c r="AH269" s="55"/>
      <c r="AI269" s="55"/>
      <c r="AR269" s="55"/>
      <c r="AS269" s="55"/>
    </row>
    <row r="270" spans="1:50" s="44" customFormat="1" ht="30" hidden="1" customHeight="1" outlineLevel="1" x14ac:dyDescent="0.2">
      <c r="A270" s="126" t="s">
        <v>123</v>
      </c>
      <c r="B270" s="114">
        <v>267861</v>
      </c>
      <c r="C270" s="114"/>
      <c r="D270" s="114"/>
      <c r="E270" s="4">
        <f>SUM(I270:AC270)</f>
        <v>275603.56455555552</v>
      </c>
      <c r="F270" s="122">
        <f t="shared" si="168"/>
        <v>1.0289051581064639</v>
      </c>
      <c r="G270" s="122" t="e">
        <f t="shared" si="171"/>
        <v>#DIV/0!</v>
      </c>
      <c r="H270" s="213"/>
      <c r="I270" s="142"/>
      <c r="J270" s="142">
        <v>9473.1</v>
      </c>
      <c r="K270" s="142">
        <v>35868.257222222222</v>
      </c>
      <c r="L270" s="142">
        <v>20721</v>
      </c>
      <c r="M270" s="142">
        <v>7052.0819999999994</v>
      </c>
      <c r="N270" s="142">
        <v>1237.9733333333334</v>
      </c>
      <c r="O270" s="142">
        <v>2965.3088888888888</v>
      </c>
      <c r="P270" s="142">
        <v>21822.243333333336</v>
      </c>
      <c r="Q270" s="142">
        <v>5026.6120000000001</v>
      </c>
      <c r="R270" s="142">
        <v>9551.36</v>
      </c>
      <c r="S270" s="142">
        <v>10192.799999999999</v>
      </c>
      <c r="T270" s="142">
        <v>18036.936666666668</v>
      </c>
      <c r="U270" s="142">
        <v>7230</v>
      </c>
      <c r="V270" s="142">
        <v>1544.3999999999999</v>
      </c>
      <c r="W270" s="142">
        <v>7051.0333333333347</v>
      </c>
      <c r="X270" s="142">
        <v>63684.6875</v>
      </c>
      <c r="Y270" s="142">
        <v>6133.7569444444425</v>
      </c>
      <c r="Z270" s="142">
        <v>1449</v>
      </c>
      <c r="AA270" s="142">
        <v>9405.5</v>
      </c>
      <c r="AB270" s="142">
        <v>21299.166666666668</v>
      </c>
      <c r="AC270" s="142">
        <v>15858.346666666666</v>
      </c>
      <c r="AE270" s="42">
        <f t="shared" si="173"/>
        <v>0.23107352621762839</v>
      </c>
      <c r="AF270" s="45"/>
      <c r="AG270" s="45"/>
      <c r="AH270" s="45"/>
      <c r="AI270" s="45"/>
      <c r="AR270" s="45"/>
      <c r="AS270" s="45"/>
    </row>
    <row r="271" spans="1:50" s="44" customFormat="1" ht="30" hidden="1" customHeight="1" outlineLevel="1" x14ac:dyDescent="0.2">
      <c r="A271" s="126" t="s">
        <v>128</v>
      </c>
      <c r="B271" s="4">
        <f>B269*0.19</f>
        <v>50093.69</v>
      </c>
      <c r="C271" s="4"/>
      <c r="D271" s="4"/>
      <c r="E271" s="4">
        <f>E269*0.19</f>
        <v>67451.273000000001</v>
      </c>
      <c r="F271" s="122">
        <f t="shared" si="168"/>
        <v>1.3465023838331733</v>
      </c>
      <c r="G271" s="122" t="e">
        <f t="shared" si="171"/>
        <v>#DIV/0!</v>
      </c>
      <c r="H271" s="213"/>
      <c r="I271" s="2"/>
      <c r="J271" s="2">
        <f t="shared" ref="J271:AC271" si="179">J269*0.19</f>
        <v>2109</v>
      </c>
      <c r="K271" s="2">
        <f t="shared" si="179"/>
        <v>5063.3100000000004</v>
      </c>
      <c r="L271" s="2">
        <f t="shared" si="179"/>
        <v>2622.38</v>
      </c>
      <c r="M271" s="2">
        <f t="shared" si="179"/>
        <v>3306</v>
      </c>
      <c r="N271" s="2">
        <f t="shared" si="179"/>
        <v>570</v>
      </c>
      <c r="O271" s="2">
        <f t="shared" si="179"/>
        <v>703</v>
      </c>
      <c r="P271" s="2">
        <f t="shared" si="179"/>
        <v>3524.5</v>
      </c>
      <c r="Q271" s="2">
        <f t="shared" si="179"/>
        <v>5103.97</v>
      </c>
      <c r="R271" s="2">
        <f t="shared" si="179"/>
        <v>4085</v>
      </c>
      <c r="S271" s="2">
        <f t="shared" si="179"/>
        <v>1375.98</v>
      </c>
      <c r="T271" s="2">
        <f t="shared" si="179"/>
        <v>6017.49</v>
      </c>
      <c r="U271" s="2">
        <f t="shared" si="179"/>
        <v>669.75</v>
      </c>
      <c r="V271" s="2">
        <f t="shared" si="179"/>
        <v>292.315</v>
      </c>
      <c r="W271" s="2">
        <f t="shared" si="179"/>
        <v>4163.28</v>
      </c>
      <c r="X271" s="2">
        <f t="shared" si="179"/>
        <v>10048.567999999999</v>
      </c>
      <c r="Y271" s="2">
        <f t="shared" si="179"/>
        <v>2033</v>
      </c>
      <c r="Z271" s="2"/>
      <c r="AA271" s="2">
        <f t="shared" si="179"/>
        <v>2905.1</v>
      </c>
      <c r="AB271" s="2">
        <f t="shared" si="179"/>
        <v>7562.1900000000005</v>
      </c>
      <c r="AC271" s="2">
        <f t="shared" si="179"/>
        <v>5296.4400000000005</v>
      </c>
      <c r="AE271" s="42">
        <f t="shared" si="173"/>
        <v>0.14897521652408249</v>
      </c>
      <c r="AF271" s="45"/>
      <c r="AG271" s="45"/>
      <c r="AH271" s="45"/>
      <c r="AI271" s="45"/>
      <c r="AR271" s="45"/>
      <c r="AS271" s="45"/>
    </row>
    <row r="272" spans="1:50" s="54" customFormat="1" ht="30" hidden="1" customHeight="1" x14ac:dyDescent="0.2">
      <c r="A272" s="126" t="s">
        <v>129</v>
      </c>
      <c r="B272" s="136">
        <f>B269/B270</f>
        <v>0.98428289299300753</v>
      </c>
      <c r="C272" s="136"/>
      <c r="D272" s="136"/>
      <c r="E272" s="3">
        <f t="shared" ref="E272:I272" si="180">E269/E270</f>
        <v>1.2881063442430136</v>
      </c>
      <c r="F272" s="122">
        <f t="shared" si="168"/>
        <v>1.3086749281257339</v>
      </c>
      <c r="G272" s="122" t="e">
        <f t="shared" si="171"/>
        <v>#DIV/0!</v>
      </c>
      <c r="H272" s="3"/>
      <c r="I272" s="3" t="e">
        <f t="shared" si="180"/>
        <v>#DIV/0!</v>
      </c>
      <c r="J272" s="3">
        <f t="shared" ref="J272:AB272" si="181">J269/J270</f>
        <v>1.1717389239003071</v>
      </c>
      <c r="K272" s="3">
        <f t="shared" si="181"/>
        <v>0.74296891078079974</v>
      </c>
      <c r="L272" s="3">
        <f t="shared" si="181"/>
        <v>0.66608754403744996</v>
      </c>
      <c r="M272" s="3">
        <f t="shared" si="181"/>
        <v>2.4673564487764041</v>
      </c>
      <c r="N272" s="3">
        <f t="shared" si="181"/>
        <v>2.4233155264518351</v>
      </c>
      <c r="O272" s="3">
        <f t="shared" si="181"/>
        <v>1.2477620843697004</v>
      </c>
      <c r="P272" s="3">
        <f t="shared" si="181"/>
        <v>0.85005009414705746</v>
      </c>
      <c r="Q272" s="3">
        <f t="shared" si="181"/>
        <v>5.344156262707366</v>
      </c>
      <c r="R272" s="3">
        <f t="shared" si="181"/>
        <v>2.250988340927365</v>
      </c>
      <c r="S272" s="3">
        <f t="shared" si="181"/>
        <v>0.71050153049211218</v>
      </c>
      <c r="T272" s="3">
        <f t="shared" si="181"/>
        <v>1.7558968346620571</v>
      </c>
      <c r="U272" s="3">
        <f t="shared" si="181"/>
        <v>0.487551867219917</v>
      </c>
      <c r="V272" s="3">
        <f t="shared" si="181"/>
        <v>0.99617974617974625</v>
      </c>
      <c r="W272" s="3">
        <f t="shared" si="181"/>
        <v>3.1076296145718589</v>
      </c>
      <c r="X272" s="3">
        <f t="shared" si="181"/>
        <v>0.83045394546373486</v>
      </c>
      <c r="Y272" s="3">
        <f t="shared" si="181"/>
        <v>1.7444447337763136</v>
      </c>
      <c r="Z272" s="3">
        <f t="shared" si="181"/>
        <v>0</v>
      </c>
      <c r="AA272" s="3">
        <f t="shared" si="181"/>
        <v>1.6256445696666844</v>
      </c>
      <c r="AB272" s="3">
        <f t="shared" si="181"/>
        <v>1.8686646582417152</v>
      </c>
      <c r="AC272" s="3">
        <f t="shared" ref="AC272" si="182">AC269/AC270</f>
        <v>1.7578125</v>
      </c>
      <c r="AE272" s="42">
        <f t="shared" si="173"/>
        <v>0.64470914934571721</v>
      </c>
      <c r="AF272" s="55"/>
      <c r="AG272" s="55"/>
      <c r="AH272" s="55"/>
      <c r="AI272" s="55"/>
      <c r="AR272" s="55"/>
      <c r="AS272" s="55"/>
    </row>
    <row r="273" spans="1:45" s="44" customFormat="1" ht="30" hidden="1" customHeight="1" x14ac:dyDescent="0.2">
      <c r="A273" s="209" t="s">
        <v>130</v>
      </c>
      <c r="B273" s="4">
        <v>12</v>
      </c>
      <c r="C273" s="4"/>
      <c r="D273" s="4"/>
      <c r="E273" s="4">
        <f>SUM(I273:AC273)</f>
        <v>0</v>
      </c>
      <c r="F273" s="122">
        <f t="shared" si="168"/>
        <v>0</v>
      </c>
      <c r="G273" s="122" t="e">
        <f t="shared" si="171"/>
        <v>#DIV/0!</v>
      </c>
      <c r="H273" s="2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66"/>
      <c r="U273" s="113"/>
      <c r="V273" s="113"/>
      <c r="W273" s="113"/>
      <c r="X273" s="113"/>
      <c r="Y273" s="113"/>
      <c r="Z273" s="113"/>
      <c r="AA273" s="113"/>
      <c r="AB273" s="113"/>
      <c r="AC273" s="113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26" t="s">
        <v>128</v>
      </c>
      <c r="B274" s="4">
        <v>8</v>
      </c>
      <c r="C274" s="4"/>
      <c r="D274" s="4"/>
      <c r="E274" s="4">
        <f>E273*0.7</f>
        <v>0</v>
      </c>
      <c r="F274" s="122">
        <f t="shared" si="168"/>
        <v>0</v>
      </c>
      <c r="G274" s="122" t="e">
        <f t="shared" si="171"/>
        <v>#DIV/0!</v>
      </c>
      <c r="H274" s="2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166"/>
      <c r="U274" s="2"/>
      <c r="V274" s="2"/>
      <c r="W274" s="2"/>
      <c r="X274" s="2"/>
      <c r="Y274" s="2"/>
      <c r="Z274" s="2"/>
      <c r="AA274" s="2"/>
      <c r="AB274" s="2"/>
      <c r="AC274" s="2"/>
      <c r="AE274" s="42" t="e">
        <f t="shared" si="173"/>
        <v>#DIV/0!</v>
      </c>
      <c r="AF274" s="45"/>
      <c r="AG274" s="45"/>
      <c r="AH274" s="45"/>
      <c r="AI274" s="45"/>
      <c r="AR274" s="45"/>
      <c r="AS274" s="45"/>
    </row>
    <row r="275" spans="1:45" s="44" customFormat="1" ht="47.25" hidden="1" customHeight="1" x14ac:dyDescent="0.2">
      <c r="A275" s="147" t="s">
        <v>131</v>
      </c>
      <c r="B275" s="4"/>
      <c r="C275" s="4"/>
      <c r="D275" s="4"/>
      <c r="E275" s="4">
        <f>SUM(I275:AC275)</f>
        <v>5182</v>
      </c>
      <c r="F275" s="122" t="e">
        <f t="shared" si="168"/>
        <v>#DIV/0!</v>
      </c>
      <c r="G275" s="122"/>
      <c r="H275" s="213">
        <v>5</v>
      </c>
      <c r="I275" s="166"/>
      <c r="J275" s="166">
        <v>2000</v>
      </c>
      <c r="K275" s="166"/>
      <c r="L275" s="166">
        <v>1000</v>
      </c>
      <c r="M275" s="166">
        <v>838</v>
      </c>
      <c r="N275" s="166"/>
      <c r="O275" s="166"/>
      <c r="P275" s="166"/>
      <c r="Q275" s="166">
        <v>775</v>
      </c>
      <c r="R275" s="166"/>
      <c r="S275" s="166"/>
      <c r="T275" s="166"/>
      <c r="U275" s="166"/>
      <c r="V275" s="166"/>
      <c r="W275" s="166"/>
      <c r="X275" s="166"/>
      <c r="Y275" s="166"/>
      <c r="Z275" s="166"/>
      <c r="AA275" s="166">
        <v>569</v>
      </c>
      <c r="AB275" s="166"/>
      <c r="AC275" s="166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26" t="s">
        <v>128</v>
      </c>
      <c r="B276" s="4"/>
      <c r="C276" s="4"/>
      <c r="D276" s="4"/>
      <c r="E276" s="4">
        <f>E275*0.2</f>
        <v>1036.4000000000001</v>
      </c>
      <c r="F276" s="122" t="e">
        <f t="shared" si="168"/>
        <v>#DIV/0!</v>
      </c>
      <c r="G276" s="122" t="e">
        <f t="shared" si="171"/>
        <v>#DIV/0!</v>
      </c>
      <c r="H276" s="2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166"/>
      <c r="U276" s="2"/>
      <c r="V276" s="2"/>
      <c r="W276" s="2"/>
      <c r="X276" s="2"/>
      <c r="Y276" s="2"/>
      <c r="Z276" s="2"/>
      <c r="AA276" s="2"/>
      <c r="AB276" s="2"/>
      <c r="AC276" s="2"/>
      <c r="AE276" s="42">
        <f t="shared" si="173"/>
        <v>0</v>
      </c>
      <c r="AF276" s="45"/>
      <c r="AG276" s="45"/>
      <c r="AH276" s="45"/>
      <c r="AI276" s="45"/>
      <c r="AR276" s="45"/>
      <c r="AS276" s="45"/>
    </row>
    <row r="277" spans="1:45" s="44" customFormat="1" ht="30" hidden="1" customHeight="1" x14ac:dyDescent="0.2">
      <c r="A277" s="147" t="s">
        <v>146</v>
      </c>
      <c r="B277" s="4" t="e">
        <f>278:290</f>
        <v>#VALUE!</v>
      </c>
      <c r="C277" s="4"/>
      <c r="D277" s="4"/>
      <c r="E277" s="4">
        <f>SUM(I277:AC277)</f>
        <v>0</v>
      </c>
      <c r="F277" s="122" t="e">
        <f t="shared" si="168"/>
        <v>#VALUE!</v>
      </c>
      <c r="G277" s="122" t="e">
        <f t="shared" si="171"/>
        <v>#DIV/0!</v>
      </c>
      <c r="H277" s="213"/>
      <c r="I277" s="166"/>
      <c r="J277" s="166"/>
      <c r="K277" s="166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6"/>
      <c r="W277" s="166"/>
      <c r="X277" s="166"/>
      <c r="Y277" s="166"/>
      <c r="Z277" s="166"/>
      <c r="AA277" s="166"/>
      <c r="AB277" s="166"/>
      <c r="AC277" s="166"/>
      <c r="AE277" s="42" t="e">
        <f t="shared" si="173"/>
        <v>#DIV/0!</v>
      </c>
      <c r="AF277" s="45"/>
      <c r="AG277" s="45"/>
      <c r="AH277" s="45"/>
      <c r="AI277" s="45"/>
      <c r="AR277" s="45"/>
      <c r="AS277" s="45"/>
    </row>
    <row r="278" spans="1:45" s="44" customFormat="1" ht="30" customHeight="1" x14ac:dyDescent="0.2">
      <c r="A278" s="147" t="s">
        <v>132</v>
      </c>
      <c r="B278" s="4">
        <f>B276+B274+B271+B267+B263</f>
        <v>204483.64</v>
      </c>
      <c r="C278" s="4"/>
      <c r="D278" s="4"/>
      <c r="E278" s="4">
        <f>E276+E274+E271+E267+E263</f>
        <v>242790.92800000001</v>
      </c>
      <c r="F278" s="136">
        <f t="shared" ref="F278:F289" si="183">E278/B278</f>
        <v>1.1873366886465833</v>
      </c>
      <c r="G278" s="122"/>
      <c r="H278" s="213">
        <v>21</v>
      </c>
      <c r="I278" s="2">
        <f>I276+I274+I271+I267+I263</f>
        <v>922.05000000000007</v>
      </c>
      <c r="J278" s="2">
        <f t="shared" ref="J278:Y278" si="184">J276+J274+J271+J267+J263</f>
        <v>6312.5999999999995</v>
      </c>
      <c r="K278" s="2">
        <f t="shared" si="184"/>
        <v>19812.810000000001</v>
      </c>
      <c r="L278" s="2">
        <f t="shared" si="184"/>
        <v>13637.03</v>
      </c>
      <c r="M278" s="2">
        <f t="shared" si="184"/>
        <v>8073.15</v>
      </c>
      <c r="N278" s="2">
        <f t="shared" si="184"/>
        <v>6654</v>
      </c>
      <c r="O278" s="2">
        <f t="shared" si="184"/>
        <v>4371.7000000000007</v>
      </c>
      <c r="P278" s="2">
        <f t="shared" si="184"/>
        <v>16728.400000000001</v>
      </c>
      <c r="Q278" s="2">
        <f t="shared" si="184"/>
        <v>11961.67</v>
      </c>
      <c r="R278" s="2">
        <f t="shared" si="184"/>
        <v>11209.4</v>
      </c>
      <c r="S278" s="2">
        <f t="shared" si="184"/>
        <v>5972.73</v>
      </c>
      <c r="T278" s="2">
        <f t="shared" si="184"/>
        <v>16158.99</v>
      </c>
      <c r="U278" s="2">
        <f t="shared" si="184"/>
        <v>5145.75</v>
      </c>
      <c r="V278" s="2">
        <f t="shared" si="184"/>
        <v>2541.2650000000003</v>
      </c>
      <c r="W278" s="2">
        <f t="shared" si="184"/>
        <v>10201.83</v>
      </c>
      <c r="X278" s="2">
        <f t="shared" si="184"/>
        <v>34668.772999999994</v>
      </c>
      <c r="Y278" s="2">
        <f t="shared" si="184"/>
        <v>5345</v>
      </c>
      <c r="Z278" s="2">
        <f>Z276+Z274+Z271+Z267+Z263</f>
        <v>594</v>
      </c>
      <c r="AA278" s="2">
        <f>AA276+AA274+AA271+AA267+AA263</f>
        <v>8473.25</v>
      </c>
      <c r="AB278" s="2">
        <f>AB276+AB274+AB271+AB267+AB263</f>
        <v>37178.189999999995</v>
      </c>
      <c r="AC278" s="2">
        <f>AC276+AC274+AC271+AC267+AC263</f>
        <v>15791.94</v>
      </c>
      <c r="AD278" s="58">
        <f t="shared" ref="AD278" si="185">AD276+AD274+AD271+AD267+AD263</f>
        <v>0</v>
      </c>
      <c r="AE278" s="42">
        <f t="shared" si="173"/>
        <v>0.14279270352309043</v>
      </c>
      <c r="AF278" s="2"/>
      <c r="AG278" s="2"/>
      <c r="AH278" s="2"/>
      <c r="AI278" s="2"/>
      <c r="AJ278" s="48"/>
      <c r="AK278" s="48"/>
      <c r="AL278" s="48"/>
      <c r="AM278" s="48"/>
      <c r="AN278" s="48"/>
      <c r="AO278" s="48"/>
      <c r="AR278" s="45"/>
      <c r="AS278" s="45"/>
    </row>
    <row r="279" spans="1:45" s="44" customFormat="1" ht="45" x14ac:dyDescent="0.2">
      <c r="A279" s="126" t="s">
        <v>151</v>
      </c>
      <c r="B279" s="4">
        <v>73664</v>
      </c>
      <c r="C279" s="4"/>
      <c r="D279" s="4"/>
      <c r="E279" s="4">
        <f>SUM(I279:AC279)</f>
        <v>74465.899999999994</v>
      </c>
      <c r="F279" s="136">
        <f t="shared" si="183"/>
        <v>1.0108859144222415</v>
      </c>
      <c r="G279" s="122"/>
      <c r="H279" s="213"/>
      <c r="I279" s="2">
        <v>323.5</v>
      </c>
      <c r="J279" s="2">
        <v>2186.1</v>
      </c>
      <c r="K279" s="2">
        <v>6718.2999999999993</v>
      </c>
      <c r="L279" s="2">
        <v>7270.4999999999991</v>
      </c>
      <c r="M279" s="2">
        <v>2681.3999999999996</v>
      </c>
      <c r="N279" s="2">
        <v>2652.8</v>
      </c>
      <c r="O279" s="2">
        <v>1003.3</v>
      </c>
      <c r="P279" s="2">
        <v>6033.8</v>
      </c>
      <c r="Q279" s="2">
        <v>3181</v>
      </c>
      <c r="R279" s="2">
        <v>3148.8</v>
      </c>
      <c r="S279" s="2">
        <v>2123.5</v>
      </c>
      <c r="T279" s="166">
        <v>4305.8999999999996</v>
      </c>
      <c r="U279" s="2">
        <v>2075.6</v>
      </c>
      <c r="V279" s="2">
        <v>1263.5999999999999</v>
      </c>
      <c r="W279" s="2">
        <v>2488.6</v>
      </c>
      <c r="X279" s="2">
        <v>10397.5</v>
      </c>
      <c r="Y279" s="2">
        <v>1318.2999999999997</v>
      </c>
      <c r="Z279" s="2">
        <v>284</v>
      </c>
      <c r="AA279" s="2">
        <v>2170.5</v>
      </c>
      <c r="AB279" s="2">
        <v>7667.7</v>
      </c>
      <c r="AC279" s="2">
        <v>5171.2</v>
      </c>
      <c r="AE279" s="42">
        <f t="shared" si="173"/>
        <v>0.13962766850330152</v>
      </c>
      <c r="AF279" s="45"/>
      <c r="AG279" s="45"/>
      <c r="AH279" s="45"/>
      <c r="AI279" s="45"/>
      <c r="AR279" s="45"/>
      <c r="AS279" s="45"/>
    </row>
    <row r="280" spans="1:45" s="44" customFormat="1" ht="45" x14ac:dyDescent="0.2">
      <c r="A280" s="209" t="s">
        <v>145</v>
      </c>
      <c r="B280" s="206">
        <f>B278/B279*10</f>
        <v>27.758965030408341</v>
      </c>
      <c r="C280" s="206"/>
      <c r="D280" s="206"/>
      <c r="E280" s="206">
        <f>E278/E279*10</f>
        <v>32.60430989217884</v>
      </c>
      <c r="F280" s="136">
        <f>E280/B280</f>
        <v>1.1745506309930036</v>
      </c>
      <c r="G280" s="122"/>
      <c r="H280" s="213">
        <v>21</v>
      </c>
      <c r="I280" s="6">
        <f>I278/I279*10</f>
        <v>28.502318392581145</v>
      </c>
      <c r="J280" s="6">
        <f>J278/J279*10</f>
        <v>28.876080691642652</v>
      </c>
      <c r="K280" s="6">
        <f t="shared" ref="K280:Z280" si="186">K278/K279*10</f>
        <v>29.490808686721351</v>
      </c>
      <c r="L280" s="6">
        <f>L278/L279*10</f>
        <v>18.756660477271168</v>
      </c>
      <c r="M280" s="6">
        <f t="shared" si="186"/>
        <v>30.107965987916764</v>
      </c>
      <c r="N280" s="6">
        <f t="shared" si="186"/>
        <v>25.082931242460795</v>
      </c>
      <c r="O280" s="6">
        <f t="shared" si="186"/>
        <v>43.573208412239623</v>
      </c>
      <c r="P280" s="6">
        <f t="shared" si="186"/>
        <v>27.72448539891942</v>
      </c>
      <c r="Q280" s="6">
        <f>Q278/Q279*10</f>
        <v>37.603489468720525</v>
      </c>
      <c r="R280" s="6">
        <f t="shared" si="186"/>
        <v>35.598958333333329</v>
      </c>
      <c r="S280" s="6">
        <f>S278/S279*10</f>
        <v>28.126818931010121</v>
      </c>
      <c r="T280" s="6">
        <f t="shared" si="186"/>
        <v>37.527555214937649</v>
      </c>
      <c r="U280" s="6">
        <f t="shared" si="186"/>
        <v>24.791626517633457</v>
      </c>
      <c r="V280" s="6">
        <f t="shared" si="186"/>
        <v>20.111308958531183</v>
      </c>
      <c r="W280" s="6">
        <f t="shared" si="186"/>
        <v>40.994253797315764</v>
      </c>
      <c r="X280" s="6">
        <f>X278/X279*10</f>
        <v>33.343373887953831</v>
      </c>
      <c r="Y280" s="6">
        <f t="shared" si="186"/>
        <v>40.544640825305329</v>
      </c>
      <c r="Z280" s="6">
        <f t="shared" si="186"/>
        <v>20.91549295774648</v>
      </c>
      <c r="AA280" s="6">
        <f>AA278/AA279*10</f>
        <v>39.038240036857864</v>
      </c>
      <c r="AB280" s="6">
        <f>AB278/AB279*10</f>
        <v>48.48675613286904</v>
      </c>
      <c r="AC280" s="6">
        <f t="shared" ref="AC280:AD280" si="187">AC278/AC279*10</f>
        <v>30.538250309405942</v>
      </c>
      <c r="AD280" s="59" t="e">
        <f t="shared" si="187"/>
        <v>#DIV/0!</v>
      </c>
      <c r="AE280" s="42">
        <f t="shared" si="173"/>
        <v>1.0226676779302812</v>
      </c>
      <c r="AF280" s="6"/>
      <c r="AG280" s="6"/>
      <c r="AH280" s="6"/>
      <c r="AI280" s="6"/>
      <c r="AJ280" s="60"/>
      <c r="AK280" s="60"/>
      <c r="AL280" s="60"/>
      <c r="AM280" s="60"/>
      <c r="AN280" s="60"/>
      <c r="AO280" s="60"/>
      <c r="AR280" s="45"/>
      <c r="AS280" s="45"/>
    </row>
    <row r="281" spans="1:45" ht="22.5" hidden="1" x14ac:dyDescent="0.25">
      <c r="A281" s="81"/>
      <c r="B281" s="82"/>
      <c r="C281" s="82"/>
      <c r="D281" s="82"/>
      <c r="E281" s="81"/>
      <c r="F281" s="76" t="e">
        <f t="shared" si="183"/>
        <v>#DIV/0!</v>
      </c>
      <c r="G281" s="80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27" hidden="1" customHeight="1" x14ac:dyDescent="0.25">
      <c r="A282" s="73" t="s">
        <v>164</v>
      </c>
      <c r="B282" s="83"/>
      <c r="C282" s="83"/>
      <c r="D282" s="83"/>
      <c r="E282" s="84">
        <f>SUM(I282:AC282)</f>
        <v>0</v>
      </c>
      <c r="F282" s="76" t="e">
        <f t="shared" si="183"/>
        <v>#DIV/0!</v>
      </c>
      <c r="G282" s="76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</row>
    <row r="283" spans="1:45" ht="18" hidden="1" customHeight="1" x14ac:dyDescent="0.25">
      <c r="A283" s="73" t="s">
        <v>168</v>
      </c>
      <c r="B283" s="83">
        <v>108</v>
      </c>
      <c r="C283" s="83"/>
      <c r="D283" s="83"/>
      <c r="E283" s="84">
        <f>SUM(I283:AC283)</f>
        <v>0</v>
      </c>
      <c r="F283" s="76">
        <f t="shared" si="183"/>
        <v>0</v>
      </c>
      <c r="G283" s="76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</row>
    <row r="284" spans="1:45" ht="18" hidden="1" customHeight="1" x14ac:dyDescent="0.25">
      <c r="A284" s="79"/>
      <c r="B284" s="85"/>
      <c r="C284" s="85"/>
      <c r="D284" s="85"/>
      <c r="E284" s="86"/>
      <c r="F284" s="76" t="e">
        <f t="shared" si="183"/>
        <v>#DIV/0!</v>
      </c>
      <c r="G284" s="72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</row>
    <row r="285" spans="1:45" ht="24" hidden="1" customHeight="1" x14ac:dyDescent="0.35">
      <c r="A285" s="87" t="s">
        <v>133</v>
      </c>
      <c r="B285" s="85"/>
      <c r="C285" s="85"/>
      <c r="D285" s="85"/>
      <c r="E285" s="86">
        <f>SUM(I285:AC285)</f>
        <v>0</v>
      </c>
      <c r="F285" s="76" t="e">
        <f t="shared" si="183"/>
        <v>#DIV/0!</v>
      </c>
      <c r="G285" s="72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</row>
    <row r="286" spans="1:45" s="61" customFormat="1" ht="21" hidden="1" customHeight="1" x14ac:dyDescent="0.35">
      <c r="A286" s="88" t="s">
        <v>134</v>
      </c>
      <c r="B286" s="89"/>
      <c r="C286" s="89"/>
      <c r="D286" s="89"/>
      <c r="E286" s="90">
        <f>SUM(I286:AC286)</f>
        <v>0</v>
      </c>
      <c r="F286" s="76" t="e">
        <f t="shared" si="183"/>
        <v>#DIV/0!</v>
      </c>
      <c r="G286" s="76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E286" s="62"/>
      <c r="AF286" s="62"/>
      <c r="AG286" s="62"/>
      <c r="AH286" s="62"/>
      <c r="AI286" s="62"/>
      <c r="AR286" s="62"/>
      <c r="AS286" s="62"/>
    </row>
    <row r="287" spans="1:45" s="61" customFormat="1" ht="32.25" hidden="1" customHeight="1" x14ac:dyDescent="0.35">
      <c r="A287" s="88" t="s">
        <v>202</v>
      </c>
      <c r="B287" s="89"/>
      <c r="C287" s="89"/>
      <c r="D287" s="89"/>
      <c r="E287" s="90">
        <f>SUM(I287:AC287)</f>
        <v>0</v>
      </c>
      <c r="F287" s="76" t="e">
        <f t="shared" si="183"/>
        <v>#DIV/0!</v>
      </c>
      <c r="G287" s="76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91"/>
      <c r="B288" s="92"/>
      <c r="C288" s="92"/>
      <c r="D288" s="92"/>
      <c r="E288" s="91"/>
      <c r="F288" s="76" t="e">
        <f t="shared" si="183"/>
        <v>#DIV/0!</v>
      </c>
      <c r="G288" s="80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E288" s="62"/>
      <c r="AF288" s="62"/>
      <c r="AG288" s="62"/>
      <c r="AH288" s="62"/>
      <c r="AI288" s="62"/>
      <c r="AR288" s="62"/>
      <c r="AS288" s="62"/>
    </row>
    <row r="289" spans="1:46" s="61" customFormat="1" ht="21" hidden="1" customHeight="1" x14ac:dyDescent="0.35">
      <c r="A289" s="91" t="s">
        <v>135</v>
      </c>
      <c r="B289" s="92"/>
      <c r="C289" s="92"/>
      <c r="D289" s="92"/>
      <c r="E289" s="91"/>
      <c r="F289" s="76" t="e">
        <f t="shared" si="183"/>
        <v>#DIV/0!</v>
      </c>
      <c r="G289" s="80"/>
      <c r="H289" s="91"/>
      <c r="I289" s="91"/>
      <c r="J289" s="91"/>
      <c r="K289" s="91">
        <v>6300</v>
      </c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E289" s="62"/>
      <c r="AF289" s="62"/>
      <c r="AG289" s="62"/>
      <c r="AH289" s="62"/>
      <c r="AI289" s="62"/>
      <c r="AR289" s="62"/>
      <c r="AS289" s="62"/>
    </row>
    <row r="290" spans="1:46" ht="16.5" hidden="1" customHeight="1" x14ac:dyDescent="0.25">
      <c r="A290" s="93"/>
      <c r="B290" s="94"/>
      <c r="C290" s="94"/>
      <c r="D290" s="94"/>
      <c r="E290" s="94"/>
      <c r="F290" s="94"/>
      <c r="G290" s="94"/>
      <c r="H290" s="94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</row>
    <row r="291" spans="1:46" ht="41.25" hidden="1" customHeight="1" x14ac:dyDescent="0.35">
      <c r="A291" s="270"/>
      <c r="B291" s="270"/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  <c r="X291" s="270"/>
      <c r="Y291" s="270"/>
      <c r="Z291" s="270"/>
      <c r="AA291" s="270"/>
      <c r="AB291" s="270"/>
      <c r="AC291" s="270"/>
    </row>
    <row r="292" spans="1:46" ht="20.25" hidden="1" customHeight="1" x14ac:dyDescent="0.25">
      <c r="A292" s="268"/>
      <c r="B292" s="269"/>
      <c r="C292" s="269"/>
      <c r="D292" s="269"/>
      <c r="E292" s="269"/>
      <c r="F292" s="269"/>
      <c r="G292" s="269"/>
      <c r="H292" s="269"/>
      <c r="I292" s="269"/>
      <c r="J292" s="269"/>
      <c r="K292" s="269"/>
      <c r="L292" s="269"/>
      <c r="M292" s="269"/>
      <c r="N292" s="269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</row>
    <row r="293" spans="1:46" ht="16.5" hidden="1" customHeight="1" x14ac:dyDescent="0.25">
      <c r="A293" s="96"/>
      <c r="B293" s="97"/>
      <c r="C293" s="97"/>
      <c r="D293" s="97"/>
      <c r="E293" s="97"/>
      <c r="F293" s="97"/>
      <c r="G293" s="97"/>
      <c r="H293" s="97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</row>
    <row r="294" spans="1:46" ht="9" hidden="1" customHeight="1" x14ac:dyDescent="0.25">
      <c r="A294" s="98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</row>
    <row r="295" spans="1:46" s="10" customFormat="1" ht="48.75" hidden="1" customHeight="1" x14ac:dyDescent="0.2">
      <c r="A295" s="78" t="s">
        <v>136</v>
      </c>
      <c r="B295" s="77"/>
      <c r="C295" s="77"/>
      <c r="D295" s="77"/>
      <c r="E295" s="77">
        <f>SUM(I295:AC295)</f>
        <v>259083</v>
      </c>
      <c r="F295" s="77"/>
      <c r="G295" s="74"/>
      <c r="H295" s="74"/>
      <c r="I295" s="75">
        <v>9345</v>
      </c>
      <c r="J295" s="75">
        <v>9100</v>
      </c>
      <c r="K295" s="75">
        <v>16579</v>
      </c>
      <c r="L295" s="75">
        <v>16195</v>
      </c>
      <c r="M295" s="75">
        <v>7250</v>
      </c>
      <c r="N295" s="75">
        <v>17539</v>
      </c>
      <c r="O295" s="75">
        <v>12001</v>
      </c>
      <c r="P295" s="75">
        <v>14609</v>
      </c>
      <c r="Q295" s="75">
        <v>13004</v>
      </c>
      <c r="R295" s="75">
        <v>3780</v>
      </c>
      <c r="S295" s="75">
        <v>8536</v>
      </c>
      <c r="T295" s="75">
        <v>11438</v>
      </c>
      <c r="U295" s="75">
        <v>16561</v>
      </c>
      <c r="V295" s="75">
        <v>15418</v>
      </c>
      <c r="W295" s="75">
        <v>18986</v>
      </c>
      <c r="X295" s="75">
        <v>13238</v>
      </c>
      <c r="Y295" s="75">
        <v>7143</v>
      </c>
      <c r="Z295" s="75">
        <v>4504</v>
      </c>
      <c r="AA295" s="75">
        <v>11688</v>
      </c>
      <c r="AB295" s="75">
        <v>21385</v>
      </c>
      <c r="AC295" s="75">
        <v>10784</v>
      </c>
      <c r="AE295" s="19"/>
      <c r="AF295" s="19"/>
      <c r="AG295" s="19"/>
      <c r="AH295" s="19"/>
      <c r="AI295" s="19"/>
      <c r="AR295" s="19"/>
      <c r="AS295" s="19"/>
    </row>
    <row r="296" spans="1:46" ht="21" hidden="1" customHeight="1" x14ac:dyDescent="0.25">
      <c r="A296" s="100" t="s">
        <v>137</v>
      </c>
      <c r="B296" s="101"/>
      <c r="C296" s="101"/>
      <c r="D296" s="101"/>
      <c r="E296" s="77">
        <f>SUM(I296:AC296)</f>
        <v>380</v>
      </c>
      <c r="F296" s="77"/>
      <c r="G296" s="77"/>
      <c r="H296" s="77"/>
      <c r="I296" s="100">
        <v>16</v>
      </c>
      <c r="J296" s="100">
        <v>21</v>
      </c>
      <c r="K296" s="100">
        <v>32</v>
      </c>
      <c r="L296" s="100">
        <v>25</v>
      </c>
      <c r="M296" s="100">
        <v>16</v>
      </c>
      <c r="N296" s="100">
        <v>31</v>
      </c>
      <c r="O296" s="100">
        <v>14</v>
      </c>
      <c r="P296" s="100">
        <v>29</v>
      </c>
      <c r="Q296" s="100">
        <v>18</v>
      </c>
      <c r="R296" s="100">
        <v>8</v>
      </c>
      <c r="S296" s="100">
        <v>7</v>
      </c>
      <c r="T296" s="100">
        <v>15</v>
      </c>
      <c r="U296" s="100">
        <v>25</v>
      </c>
      <c r="V296" s="100">
        <v>31</v>
      </c>
      <c r="W296" s="100">
        <v>10</v>
      </c>
      <c r="X296" s="100">
        <v>8</v>
      </c>
      <c r="Y296" s="100">
        <v>8</v>
      </c>
      <c r="Z296" s="100">
        <v>6</v>
      </c>
      <c r="AA296" s="100">
        <v>12</v>
      </c>
      <c r="AB296" s="100">
        <v>35</v>
      </c>
      <c r="AC296" s="100">
        <v>13</v>
      </c>
    </row>
    <row r="297" spans="1:46" ht="0.6" hidden="1" customHeight="1" x14ac:dyDescent="0.25">
      <c r="A297" s="100" t="s">
        <v>138</v>
      </c>
      <c r="B297" s="101"/>
      <c r="C297" s="101"/>
      <c r="D297" s="101"/>
      <c r="E297" s="77">
        <f>SUM(I297:AC297)</f>
        <v>208</v>
      </c>
      <c r="F297" s="77"/>
      <c r="G297" s="77"/>
      <c r="H297" s="77"/>
      <c r="I297" s="100">
        <v>10</v>
      </c>
      <c r="J297" s="100">
        <v>2</v>
      </c>
      <c r="K297" s="100">
        <v>42</v>
      </c>
      <c r="L297" s="100">
        <v>11</v>
      </c>
      <c r="M297" s="100">
        <v>9</v>
      </c>
      <c r="N297" s="100">
        <v>30</v>
      </c>
      <c r="O297" s="100">
        <v>9</v>
      </c>
      <c r="P297" s="100">
        <v>15</v>
      </c>
      <c r="Q297" s="100">
        <v>1</v>
      </c>
      <c r="R297" s="100">
        <v>2</v>
      </c>
      <c r="S297" s="100">
        <v>5</v>
      </c>
      <c r="T297" s="100">
        <v>1</v>
      </c>
      <c r="U297" s="100">
        <v>4</v>
      </c>
      <c r="V297" s="100">
        <v>8</v>
      </c>
      <c r="W297" s="100">
        <v>14</v>
      </c>
      <c r="X297" s="100">
        <v>2</v>
      </c>
      <c r="Y297" s="100">
        <v>1</v>
      </c>
      <c r="Z297" s="100">
        <v>2</v>
      </c>
      <c r="AA297" s="100">
        <v>16</v>
      </c>
      <c r="AB297" s="100">
        <v>16</v>
      </c>
      <c r="AC297" s="100">
        <v>8</v>
      </c>
    </row>
    <row r="298" spans="1:46" ht="2.4500000000000002" hidden="1" customHeight="1" x14ac:dyDescent="0.25">
      <c r="A298" s="100" t="s">
        <v>138</v>
      </c>
      <c r="B298" s="101"/>
      <c r="C298" s="101"/>
      <c r="D298" s="101"/>
      <c r="E298" s="77">
        <f>SUM(I298:AC298)</f>
        <v>194</v>
      </c>
      <c r="F298" s="77"/>
      <c r="G298" s="77"/>
      <c r="H298" s="77"/>
      <c r="I298" s="100">
        <v>10</v>
      </c>
      <c r="J298" s="100">
        <v>2</v>
      </c>
      <c r="K298" s="100">
        <v>42</v>
      </c>
      <c r="L298" s="100">
        <v>11</v>
      </c>
      <c r="M298" s="100">
        <v>2</v>
      </c>
      <c r="N298" s="100">
        <v>30</v>
      </c>
      <c r="O298" s="100">
        <v>9</v>
      </c>
      <c r="P298" s="100">
        <v>15</v>
      </c>
      <c r="Q298" s="100">
        <v>1</v>
      </c>
      <c r="R298" s="100">
        <v>2</v>
      </c>
      <c r="S298" s="100">
        <v>5</v>
      </c>
      <c r="T298" s="100">
        <v>1</v>
      </c>
      <c r="U298" s="100">
        <v>4</v>
      </c>
      <c r="V298" s="100">
        <v>1</v>
      </c>
      <c r="W298" s="100">
        <v>14</v>
      </c>
      <c r="X298" s="100">
        <v>2</v>
      </c>
      <c r="Y298" s="100">
        <v>1</v>
      </c>
      <c r="Z298" s="100">
        <v>2</v>
      </c>
      <c r="AA298" s="100">
        <v>16</v>
      </c>
      <c r="AB298" s="100">
        <v>16</v>
      </c>
      <c r="AC298" s="100">
        <v>8</v>
      </c>
    </row>
    <row r="299" spans="1:46" ht="24" hidden="1" customHeight="1" x14ac:dyDescent="0.25">
      <c r="A299" s="100" t="s">
        <v>75</v>
      </c>
      <c r="B299" s="77">
        <v>554</v>
      </c>
      <c r="C299" s="77"/>
      <c r="D299" s="77"/>
      <c r="E299" s="77">
        <f>SUM(I299:AC299)</f>
        <v>574</v>
      </c>
      <c r="F299" s="77"/>
      <c r="G299" s="77"/>
      <c r="H299" s="77"/>
      <c r="I299" s="102">
        <v>11</v>
      </c>
      <c r="J299" s="102">
        <v>15</v>
      </c>
      <c r="K299" s="102">
        <v>93</v>
      </c>
      <c r="L299" s="102">
        <v>30</v>
      </c>
      <c r="M299" s="102">
        <v>15</v>
      </c>
      <c r="N299" s="102">
        <v>55</v>
      </c>
      <c r="O299" s="102">
        <v>16</v>
      </c>
      <c r="P299" s="102">
        <v>18</v>
      </c>
      <c r="Q299" s="102">
        <v>16</v>
      </c>
      <c r="R299" s="102">
        <v>10</v>
      </c>
      <c r="S299" s="102">
        <v>11</v>
      </c>
      <c r="T299" s="102">
        <v>40</v>
      </c>
      <c r="U299" s="102">
        <v>22</v>
      </c>
      <c r="V299" s="102">
        <v>55</v>
      </c>
      <c r="W299" s="102">
        <v>14</v>
      </c>
      <c r="X299" s="102">
        <v>29</v>
      </c>
      <c r="Y299" s="102">
        <v>22</v>
      </c>
      <c r="Z299" s="102">
        <v>9</v>
      </c>
      <c r="AA299" s="102">
        <v>7</v>
      </c>
      <c r="AB299" s="102">
        <v>60</v>
      </c>
      <c r="AC299" s="102">
        <v>26</v>
      </c>
    </row>
    <row r="300" spans="1:46" ht="16.5" hidden="1" customHeight="1" x14ac:dyDescent="0.25">
      <c r="A300" s="103"/>
      <c r="B300" s="104"/>
      <c r="C300" s="104"/>
      <c r="D300" s="104"/>
      <c r="E300" s="104"/>
      <c r="F300" s="104"/>
      <c r="G300" s="104"/>
      <c r="H300" s="104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</row>
    <row r="301" spans="1:46" s="14" customFormat="1" ht="16.5" hidden="1" customHeight="1" x14ac:dyDescent="0.25">
      <c r="A301" s="100" t="s">
        <v>141</v>
      </c>
      <c r="B301" s="101"/>
      <c r="C301" s="101"/>
      <c r="D301" s="101"/>
      <c r="E301" s="100">
        <f>SUM(I301:AC301)</f>
        <v>40</v>
      </c>
      <c r="F301" s="100"/>
      <c r="G301" s="100"/>
      <c r="H301" s="100"/>
      <c r="I301" s="100">
        <v>3</v>
      </c>
      <c r="J301" s="100"/>
      <c r="K301" s="100">
        <v>1</v>
      </c>
      <c r="L301" s="100">
        <v>6</v>
      </c>
      <c r="M301" s="100"/>
      <c r="N301" s="100">
        <v>1</v>
      </c>
      <c r="O301" s="100"/>
      <c r="P301" s="100"/>
      <c r="Q301" s="100">
        <v>1</v>
      </c>
      <c r="R301" s="100"/>
      <c r="S301" s="100">
        <v>2</v>
      </c>
      <c r="T301" s="100">
        <v>1</v>
      </c>
      <c r="U301" s="100">
        <v>3</v>
      </c>
      <c r="V301" s="100">
        <v>1</v>
      </c>
      <c r="W301" s="100">
        <v>3</v>
      </c>
      <c r="X301" s="100">
        <v>7</v>
      </c>
      <c r="Y301" s="100">
        <v>1</v>
      </c>
      <c r="Z301" s="100">
        <v>1</v>
      </c>
      <c r="AA301" s="100">
        <v>1</v>
      </c>
      <c r="AB301" s="100">
        <v>4</v>
      </c>
      <c r="AC301" s="100">
        <v>4</v>
      </c>
      <c r="AD301" s="64"/>
      <c r="AJ301" s="65"/>
      <c r="AQ301" s="64"/>
      <c r="AT301" s="65"/>
    </row>
    <row r="302" spans="1:46" ht="16.5" hidden="1" customHeight="1" x14ac:dyDescent="0.25">
      <c r="A302" s="103"/>
      <c r="B302" s="104"/>
      <c r="C302" s="104"/>
      <c r="D302" s="104"/>
      <c r="E302" s="104"/>
      <c r="F302" s="104"/>
      <c r="G302" s="104"/>
      <c r="H302" s="104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</row>
    <row r="303" spans="1:46" ht="21" hidden="1" customHeight="1" x14ac:dyDescent="0.25">
      <c r="A303" s="100" t="s">
        <v>144</v>
      </c>
      <c r="B303" s="77">
        <v>45</v>
      </c>
      <c r="C303" s="77"/>
      <c r="D303" s="77"/>
      <c r="E303" s="77">
        <f>SUM(I303:AC303)</f>
        <v>58</v>
      </c>
      <c r="F303" s="77"/>
      <c r="G303" s="77"/>
      <c r="H303" s="77"/>
      <c r="I303" s="102">
        <v>5</v>
      </c>
      <c r="J303" s="102">
        <v>3</v>
      </c>
      <c r="K303" s="102"/>
      <c r="L303" s="102">
        <v>5</v>
      </c>
      <c r="M303" s="102">
        <v>2</v>
      </c>
      <c r="N303" s="102"/>
      <c r="O303" s="102">
        <v>2</v>
      </c>
      <c r="P303" s="102">
        <v>0</v>
      </c>
      <c r="Q303" s="102">
        <v>3</v>
      </c>
      <c r="R303" s="102">
        <v>3</v>
      </c>
      <c r="S303" s="102">
        <v>3</v>
      </c>
      <c r="T303" s="102">
        <v>2</v>
      </c>
      <c r="U303" s="102">
        <v>2</v>
      </c>
      <c r="V303" s="102">
        <v>10</v>
      </c>
      <c r="W303" s="102">
        <v>6</v>
      </c>
      <c r="X303" s="102">
        <v>6</v>
      </c>
      <c r="Y303" s="102">
        <v>1</v>
      </c>
      <c r="Z303" s="102">
        <v>1</v>
      </c>
      <c r="AA303" s="102">
        <v>4</v>
      </c>
      <c r="AB303" s="102"/>
      <c r="AC303" s="102"/>
    </row>
    <row r="304" spans="1:46" ht="16.5" hidden="1" customHeight="1" x14ac:dyDescent="0.25">
      <c r="A304" s="103"/>
      <c r="B304" s="104"/>
      <c r="C304" s="104"/>
      <c r="D304" s="104"/>
      <c r="E304" s="104"/>
      <c r="F304" s="104"/>
      <c r="G304" s="104"/>
      <c r="H304" s="104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</row>
    <row r="305" spans="1:45" ht="16.5" hidden="1" customHeight="1" x14ac:dyDescent="0.25">
      <c r="A305" s="103"/>
      <c r="B305" s="104"/>
      <c r="C305" s="104"/>
      <c r="D305" s="104"/>
      <c r="E305" s="104"/>
      <c r="F305" s="104"/>
      <c r="G305" s="104"/>
      <c r="H305" s="104"/>
      <c r="I305" s="105">
        <v>7600</v>
      </c>
      <c r="J305" s="105">
        <v>3300</v>
      </c>
      <c r="K305" s="105">
        <v>2100</v>
      </c>
      <c r="L305" s="105">
        <v>5800</v>
      </c>
      <c r="M305" s="105">
        <v>2600</v>
      </c>
      <c r="N305" s="105">
        <v>6300</v>
      </c>
      <c r="O305" s="105">
        <v>3100</v>
      </c>
      <c r="P305" s="105">
        <v>3000</v>
      </c>
      <c r="Q305" s="105">
        <v>4300</v>
      </c>
      <c r="R305" s="105">
        <v>2200</v>
      </c>
      <c r="S305" s="105">
        <v>4000</v>
      </c>
      <c r="T305" s="105">
        <v>4900</v>
      </c>
      <c r="U305" s="105">
        <v>5100</v>
      </c>
      <c r="V305" s="105">
        <v>4900</v>
      </c>
      <c r="W305" s="105">
        <v>7500</v>
      </c>
      <c r="X305" s="105">
        <v>3400</v>
      </c>
      <c r="Y305" s="105">
        <v>2000</v>
      </c>
      <c r="Z305" s="105">
        <v>2000</v>
      </c>
      <c r="AA305" s="105">
        <v>6000</v>
      </c>
      <c r="AB305" s="105">
        <v>5600</v>
      </c>
      <c r="AC305" s="105">
        <v>2300</v>
      </c>
    </row>
    <row r="306" spans="1:45" ht="13.5" hidden="1" customHeight="1" x14ac:dyDescent="0.25">
      <c r="A306" s="103"/>
      <c r="B306" s="104"/>
      <c r="C306" s="104"/>
      <c r="D306" s="104"/>
      <c r="E306" s="104"/>
      <c r="F306" s="104"/>
      <c r="G306" s="104"/>
      <c r="H306" s="104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</row>
    <row r="307" spans="1:45" ht="16.5" hidden="1" customHeight="1" x14ac:dyDescent="0.25">
      <c r="A307" s="103"/>
      <c r="B307" s="104"/>
      <c r="C307" s="104"/>
      <c r="D307" s="104"/>
      <c r="E307" s="104"/>
      <c r="F307" s="104"/>
      <c r="G307" s="104"/>
      <c r="H307" s="104"/>
      <c r="I307" s="105"/>
      <c r="J307" s="105"/>
      <c r="K307" s="105"/>
      <c r="L307" s="105"/>
      <c r="M307" s="105"/>
      <c r="N307" s="105" t="s">
        <v>153</v>
      </c>
      <c r="O307" s="105"/>
      <c r="P307" s="105"/>
      <c r="Q307" s="105"/>
      <c r="R307" s="105"/>
      <c r="S307" s="105"/>
      <c r="T307" s="105"/>
      <c r="U307" s="105"/>
      <c r="V307" s="105"/>
      <c r="W307" s="105" t="s">
        <v>156</v>
      </c>
      <c r="X307" s="105"/>
      <c r="Y307" s="105" t="s">
        <v>154</v>
      </c>
      <c r="Z307" s="105"/>
      <c r="AA307" s="105"/>
      <c r="AB307" s="105" t="s">
        <v>155</v>
      </c>
      <c r="AC307" s="105" t="s">
        <v>152</v>
      </c>
    </row>
    <row r="308" spans="1:45" ht="16.5" hidden="1" customHeight="1" x14ac:dyDescent="0.25">
      <c r="A308" s="103"/>
      <c r="B308" s="104"/>
      <c r="C308" s="104"/>
      <c r="D308" s="104"/>
      <c r="E308" s="104"/>
      <c r="F308" s="104"/>
      <c r="G308" s="104"/>
      <c r="H308" s="104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</row>
    <row r="309" spans="1:45" ht="22.5" hidden="1" customHeight="1" x14ac:dyDescent="0.25">
      <c r="A309" s="73" t="s">
        <v>169</v>
      </c>
      <c r="B309" s="101"/>
      <c r="C309" s="101"/>
      <c r="D309" s="101"/>
      <c r="E309" s="84">
        <f>SUM(I309:AC309)</f>
        <v>49</v>
      </c>
      <c r="F309" s="101"/>
      <c r="G309" s="101"/>
      <c r="H309" s="101"/>
      <c r="I309" s="100">
        <v>1</v>
      </c>
      <c r="J309" s="100">
        <v>2</v>
      </c>
      <c r="K309" s="100"/>
      <c r="L309" s="100">
        <v>2</v>
      </c>
      <c r="M309" s="100"/>
      <c r="N309" s="100">
        <v>3</v>
      </c>
      <c r="O309" s="100">
        <v>1</v>
      </c>
      <c r="P309" s="100">
        <v>1</v>
      </c>
      <c r="Q309" s="100">
        <v>8</v>
      </c>
      <c r="R309" s="100">
        <v>6</v>
      </c>
      <c r="S309" s="100">
        <v>1</v>
      </c>
      <c r="T309" s="100">
        <v>0</v>
      </c>
      <c r="U309" s="100">
        <v>1</v>
      </c>
      <c r="V309" s="100">
        <v>4</v>
      </c>
      <c r="W309" s="100">
        <v>3</v>
      </c>
      <c r="X309" s="100">
        <v>2</v>
      </c>
      <c r="Y309" s="100">
        <v>1</v>
      </c>
      <c r="Z309" s="100">
        <v>1</v>
      </c>
      <c r="AA309" s="100">
        <v>7</v>
      </c>
      <c r="AB309" s="100"/>
      <c r="AC309" s="100">
        <v>5</v>
      </c>
      <c r="AR309" s="11"/>
      <c r="AS309" s="11"/>
    </row>
    <row r="310" spans="1:45" hidden="1" x14ac:dyDescent="0.25">
      <c r="A310" s="103"/>
      <c r="B310" s="104"/>
      <c r="C310" s="104"/>
      <c r="D310" s="104"/>
      <c r="E310" s="104"/>
      <c r="F310" s="104"/>
      <c r="G310" s="104"/>
      <c r="H310" s="104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</row>
    <row r="311" spans="1:45" hidden="1" x14ac:dyDescent="0.25">
      <c r="A311" s="103"/>
      <c r="B311" s="104"/>
      <c r="C311" s="104"/>
      <c r="D311" s="104"/>
      <c r="E311" s="104">
        <v>131503</v>
      </c>
      <c r="F311" s="104">
        <v>0.61502018062005714</v>
      </c>
      <c r="G311" s="104"/>
      <c r="H311" s="104">
        <v>21</v>
      </c>
      <c r="I311" s="105">
        <v>8327</v>
      </c>
      <c r="J311" s="105">
        <v>5302</v>
      </c>
      <c r="K311" s="105">
        <v>13625</v>
      </c>
      <c r="L311" s="105">
        <v>6959</v>
      </c>
      <c r="M311" s="105">
        <v>1953</v>
      </c>
      <c r="N311" s="105">
        <v>10108</v>
      </c>
      <c r="O311" s="105">
        <v>4682</v>
      </c>
      <c r="P311" s="105">
        <v>7236</v>
      </c>
      <c r="Q311" s="105">
        <v>4955</v>
      </c>
      <c r="R311" s="105">
        <v>1778</v>
      </c>
      <c r="S311" s="105">
        <v>2151</v>
      </c>
      <c r="T311" s="105">
        <v>4490</v>
      </c>
      <c r="U311" s="105">
        <v>8940</v>
      </c>
      <c r="V311" s="105">
        <v>5313</v>
      </c>
      <c r="W311" s="105">
        <v>8101</v>
      </c>
      <c r="X311" s="105">
        <v>4187</v>
      </c>
      <c r="Y311" s="105">
        <v>3748</v>
      </c>
      <c r="Z311" s="105">
        <v>1948</v>
      </c>
      <c r="AA311" s="105">
        <v>4526</v>
      </c>
      <c r="AB311" s="105">
        <v>16714</v>
      </c>
      <c r="AC311" s="105">
        <v>6460</v>
      </c>
      <c r="AR311" s="11"/>
      <c r="AS311" s="11"/>
    </row>
    <row r="312" spans="1:45" hidden="1" x14ac:dyDescent="0.25">
      <c r="A312" s="103"/>
      <c r="B312" s="104"/>
      <c r="C312" s="104"/>
      <c r="D312" s="104"/>
      <c r="E312" s="104"/>
      <c r="F312" s="104"/>
      <c r="G312" s="104"/>
      <c r="H312" s="104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</row>
    <row r="313" spans="1:45" hidden="1" x14ac:dyDescent="0.25">
      <c r="A313" s="103"/>
      <c r="B313" s="104"/>
      <c r="C313" s="104"/>
      <c r="D313" s="104"/>
      <c r="E313" s="104"/>
      <c r="F313" s="104"/>
      <c r="G313" s="104"/>
      <c r="H313" s="104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</row>
    <row r="314" spans="1:45" hidden="1" x14ac:dyDescent="0.25">
      <c r="A314" s="103"/>
      <c r="B314" s="104"/>
      <c r="C314" s="104"/>
      <c r="D314" s="104"/>
      <c r="E314" s="104"/>
      <c r="F314" s="104"/>
      <c r="G314" s="104"/>
      <c r="H314" s="104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</row>
    <row r="315" spans="1:45" hidden="1" x14ac:dyDescent="0.25">
      <c r="A315" s="103"/>
      <c r="B315" s="104"/>
      <c r="C315" s="104"/>
      <c r="D315" s="104"/>
      <c r="E315" s="104"/>
      <c r="F315" s="104"/>
      <c r="G315" s="104"/>
      <c r="H315" s="104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</row>
    <row r="316" spans="1:45" hidden="1" x14ac:dyDescent="0.25">
      <c r="A316" s="103"/>
      <c r="B316" s="104"/>
      <c r="C316" s="104"/>
      <c r="D316" s="104"/>
      <c r="E316" s="104">
        <f>SUM(I316:AC316)</f>
        <v>91993</v>
      </c>
      <c r="F316" s="104"/>
      <c r="G316" s="104"/>
      <c r="H316" s="104"/>
      <c r="I316" s="106">
        <v>7450</v>
      </c>
      <c r="J316" s="106">
        <v>2273</v>
      </c>
      <c r="K316" s="106">
        <v>2632</v>
      </c>
      <c r="L316" s="106">
        <v>5776</v>
      </c>
      <c r="M316" s="106">
        <v>2995</v>
      </c>
      <c r="N316" s="107">
        <v>5799</v>
      </c>
      <c r="O316" s="106">
        <v>4262</v>
      </c>
      <c r="P316" s="106">
        <v>3174</v>
      </c>
      <c r="Q316" s="106">
        <v>5009</v>
      </c>
      <c r="R316" s="106">
        <v>1437</v>
      </c>
      <c r="S316" s="106">
        <v>1895</v>
      </c>
      <c r="T316" s="107">
        <v>7055</v>
      </c>
      <c r="U316" s="106">
        <v>6899</v>
      </c>
      <c r="V316" s="106">
        <v>4489</v>
      </c>
      <c r="W316" s="107">
        <v>7908</v>
      </c>
      <c r="X316" s="106">
        <v>4099</v>
      </c>
      <c r="Y316" s="106">
        <v>2782</v>
      </c>
      <c r="Z316" s="106">
        <v>2085</v>
      </c>
      <c r="AA316" s="106">
        <v>6228</v>
      </c>
      <c r="AB316" s="106">
        <v>5162</v>
      </c>
      <c r="AC316" s="108">
        <v>2584</v>
      </c>
      <c r="AR316" s="11"/>
      <c r="AS316" s="11"/>
    </row>
    <row r="317" spans="1:45" hidden="1" x14ac:dyDescent="0.25">
      <c r="A317" s="103"/>
      <c r="B317" s="104"/>
      <c r="C317" s="104"/>
      <c r="D317" s="104"/>
      <c r="E317" s="104">
        <f>SUM(I317:AC317)</f>
        <v>-4497.1000000000004</v>
      </c>
      <c r="F317" s="104"/>
      <c r="G317" s="104"/>
      <c r="H317" s="104"/>
      <c r="I317" s="109">
        <f t="shared" ref="I317:AC317" si="188">I20-I316</f>
        <v>-1735</v>
      </c>
      <c r="J317" s="109">
        <f t="shared" si="188"/>
        <v>968.59999999999991</v>
      </c>
      <c r="K317" s="109">
        <f t="shared" si="188"/>
        <v>-362</v>
      </c>
      <c r="L317" s="109">
        <f t="shared" si="188"/>
        <v>-1368</v>
      </c>
      <c r="M317" s="109">
        <f t="shared" si="188"/>
        <v>-681</v>
      </c>
      <c r="N317" s="109">
        <f t="shared" si="188"/>
        <v>883.80000000000018</v>
      </c>
      <c r="O317" s="109">
        <f t="shared" si="188"/>
        <v>-335</v>
      </c>
      <c r="P317" s="109">
        <f t="shared" si="188"/>
        <v>-248</v>
      </c>
      <c r="Q317" s="109">
        <f t="shared" si="188"/>
        <v>0</v>
      </c>
      <c r="R317" s="109">
        <f t="shared" si="188"/>
        <v>-73</v>
      </c>
      <c r="S317" s="109">
        <f t="shared" si="188"/>
        <v>449</v>
      </c>
      <c r="T317" s="109">
        <f t="shared" si="188"/>
        <v>-343</v>
      </c>
      <c r="U317" s="109">
        <f t="shared" si="188"/>
        <v>-170</v>
      </c>
      <c r="V317" s="109">
        <f t="shared" si="188"/>
        <v>-80</v>
      </c>
      <c r="W317" s="109">
        <f t="shared" si="188"/>
        <v>-50</v>
      </c>
      <c r="X317" s="109">
        <f t="shared" si="188"/>
        <v>334.5</v>
      </c>
      <c r="Y317" s="109">
        <f t="shared" si="188"/>
        <v>-70</v>
      </c>
      <c r="Z317" s="109">
        <f t="shared" si="188"/>
        <v>-589</v>
      </c>
      <c r="AA317" s="109">
        <f t="shared" si="188"/>
        <v>-419</v>
      </c>
      <c r="AB317" s="109">
        <f t="shared" si="188"/>
        <v>-277</v>
      </c>
      <c r="AC317" s="109">
        <f t="shared" si="188"/>
        <v>-333</v>
      </c>
      <c r="AR317" s="11"/>
      <c r="AS317" s="11"/>
    </row>
    <row r="318" spans="1:45" hidden="1" x14ac:dyDescent="0.25">
      <c r="A318" s="103"/>
      <c r="B318" s="104"/>
      <c r="C318" s="104"/>
      <c r="D318" s="104"/>
      <c r="E318" s="104"/>
      <c r="F318" s="104"/>
      <c r="G318" s="104"/>
      <c r="H318" s="104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</row>
    <row r="319" spans="1:45" hidden="1" x14ac:dyDescent="0.25">
      <c r="A319" s="103"/>
      <c r="B319" s="104"/>
      <c r="C319" s="104"/>
      <c r="D319" s="104"/>
      <c r="E319" s="104"/>
      <c r="F319" s="104"/>
      <c r="G319" s="104"/>
      <c r="H319" s="104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</row>
    <row r="320" spans="1:45" hidden="1" x14ac:dyDescent="0.25">
      <c r="A320" s="103"/>
      <c r="B320" s="104"/>
      <c r="C320" s="104"/>
      <c r="D320" s="104"/>
      <c r="E320" s="104"/>
      <c r="F320" s="104"/>
      <c r="G320" s="104"/>
      <c r="H320" s="104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</row>
    <row r="321" spans="1:45" hidden="1" x14ac:dyDescent="0.25">
      <c r="A321" s="103" t="s">
        <v>199</v>
      </c>
      <c r="B321" s="110">
        <f>B42/$E42</f>
        <v>1.1205556068964686</v>
      </c>
      <c r="C321" s="110"/>
      <c r="D321" s="110"/>
      <c r="E321" s="110">
        <f>E42/$E42</f>
        <v>1</v>
      </c>
      <c r="F321" s="110">
        <f>F42/$E42</f>
        <v>4.4821342130268748E-6</v>
      </c>
      <c r="G321" s="110"/>
      <c r="H321" s="110">
        <f t="shared" ref="H321:AC321" si="189">H42/$E42</f>
        <v>1.0547209308866485E-4</v>
      </c>
      <c r="I321" s="111">
        <f t="shared" si="189"/>
        <v>9.7179977579646484E-2</v>
      </c>
      <c r="J321" s="111">
        <f t="shared" si="189"/>
        <v>3.0365917848288938E-2</v>
      </c>
      <c r="K321" s="111">
        <f t="shared" si="189"/>
        <v>6.4171230427393006E-2</v>
      </c>
      <c r="L321" s="111">
        <f t="shared" si="189"/>
        <v>7.0274548880790405E-2</v>
      </c>
      <c r="M321" s="111">
        <f t="shared" si="189"/>
        <v>3.7779099248235096E-2</v>
      </c>
      <c r="N321" s="111">
        <f t="shared" si="189"/>
        <v>5.9893081432491828E-2</v>
      </c>
      <c r="O321" s="111">
        <f t="shared" si="189"/>
        <v>3.1495975988524633E-2</v>
      </c>
      <c r="P321" s="111">
        <f t="shared" si="189"/>
        <v>4.7341902354940714E-2</v>
      </c>
      <c r="Q321" s="111">
        <f t="shared" si="189"/>
        <v>4.3384187623804145E-2</v>
      </c>
      <c r="R321" s="111">
        <f t="shared" si="189"/>
        <v>2.074435171829107E-2</v>
      </c>
      <c r="S321" s="111">
        <f t="shared" si="189"/>
        <v>2.0215484508660765E-2</v>
      </c>
      <c r="T321" s="111">
        <f t="shared" si="189"/>
        <v>4.4027065143582671E-2</v>
      </c>
      <c r="U321" s="111">
        <f t="shared" si="189"/>
        <v>5.5794737243903707E-2</v>
      </c>
      <c r="V321" s="111">
        <f t="shared" si="189"/>
        <v>5.3810857397712152E-2</v>
      </c>
      <c r="W321" s="111">
        <f t="shared" si="189"/>
        <v>5.673896360107842E-2</v>
      </c>
      <c r="X321" s="111">
        <f t="shared" si="189"/>
        <v>3.8292396767933265E-2</v>
      </c>
      <c r="Y321" s="111">
        <f t="shared" si="189"/>
        <v>3.7450126767410927E-2</v>
      </c>
      <c r="Z321" s="111">
        <f t="shared" si="189"/>
        <v>1.8944796910973515E-2</v>
      </c>
      <c r="AA321" s="111">
        <f t="shared" si="189"/>
        <v>3.9617327156351828E-2</v>
      </c>
      <c r="AB321" s="111">
        <f t="shared" si="189"/>
        <v>9.008823493958959E-2</v>
      </c>
      <c r="AC321" s="111">
        <f t="shared" si="189"/>
        <v>4.2389736460396732E-2</v>
      </c>
      <c r="AR321" s="11"/>
      <c r="AS321" s="11"/>
    </row>
    <row r="322" spans="1:45" hidden="1" x14ac:dyDescent="0.25">
      <c r="A322" s="103"/>
      <c r="B322" s="104"/>
      <c r="C322" s="104"/>
      <c r="D322" s="104"/>
      <c r="E322" s="104">
        <v>222344</v>
      </c>
      <c r="F322" s="104"/>
      <c r="G322" s="104"/>
      <c r="H322" s="104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R322" s="11"/>
      <c r="AS322" s="11"/>
    </row>
    <row r="323" spans="1:45" hidden="1" x14ac:dyDescent="0.25">
      <c r="A323" s="103"/>
      <c r="B323" s="104"/>
      <c r="C323" s="104"/>
      <c r="D323" s="104"/>
      <c r="E323" s="112">
        <f>E322-E42</f>
        <v>23239.199999999983</v>
      </c>
      <c r="F323" s="104"/>
      <c r="G323" s="104"/>
      <c r="H323" s="104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R323" s="11"/>
      <c r="AS323" s="11"/>
    </row>
    <row r="324" spans="1:45" x14ac:dyDescent="0.25">
      <c r="A324" s="103"/>
      <c r="B324" s="104"/>
      <c r="C324" s="104"/>
      <c r="D324" s="104"/>
      <c r="E324" s="104">
        <f>E323/6000</f>
        <v>3.8731999999999971</v>
      </c>
      <c r="F324" s="104"/>
      <c r="G324" s="104"/>
      <c r="H324" s="104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R324" s="11"/>
      <c r="AS324" s="11"/>
    </row>
    <row r="326" spans="1:45" x14ac:dyDescent="0.25">
      <c r="A326" s="11"/>
      <c r="B326" s="11"/>
      <c r="C326" s="11"/>
      <c r="D326" s="11"/>
      <c r="I326" s="67">
        <f t="shared" ref="I326:AD326" si="190">I64/$E64</f>
        <v>0.10321524366879159</v>
      </c>
      <c r="J326" s="67">
        <f t="shared" si="190"/>
        <v>1.3272024244957676E-2</v>
      </c>
      <c r="K326" s="67">
        <f t="shared" si="190"/>
        <v>0.11293412756470547</v>
      </c>
      <c r="L326" s="67">
        <f t="shared" si="190"/>
        <v>4.159264290939492E-2</v>
      </c>
      <c r="M326" s="67">
        <f t="shared" si="190"/>
        <v>2.3739854390915107E-2</v>
      </c>
      <c r="N326" s="67">
        <f t="shared" si="190"/>
        <v>3.6837705089351032E-2</v>
      </c>
      <c r="O326" s="67">
        <f t="shared" si="190"/>
        <v>2.0204131396523495E-2</v>
      </c>
      <c r="P326" s="67">
        <f t="shared" si="190"/>
        <v>5.1328944159960983E-2</v>
      </c>
      <c r="Q326" s="67">
        <f>Q64/$E64</f>
        <v>3.4416692792698642E-2</v>
      </c>
      <c r="R326" s="67">
        <f t="shared" si="190"/>
        <v>2.5516424565437002E-2</v>
      </c>
      <c r="S326" s="67">
        <f t="shared" si="190"/>
        <v>3.9937994217438252E-2</v>
      </c>
      <c r="T326" s="67">
        <f t="shared" si="190"/>
        <v>4.6713345177134498E-2</v>
      </c>
      <c r="U326" s="67">
        <f t="shared" si="190"/>
        <v>3.7516981920785869E-2</v>
      </c>
      <c r="V326" s="67">
        <f t="shared" si="190"/>
        <v>4.1157209043090538E-2</v>
      </c>
      <c r="W326" s="67">
        <f t="shared" si="190"/>
        <v>4.8803427735395546E-2</v>
      </c>
      <c r="X326" s="67">
        <f t="shared" si="190"/>
        <v>8.7853136865572862E-2</v>
      </c>
      <c r="Y326" s="67">
        <f t="shared" si="190"/>
        <v>2.0482809070958303E-2</v>
      </c>
      <c r="Z326" s="67">
        <f t="shared" si="190"/>
        <v>1.6232974535827498E-2</v>
      </c>
      <c r="AA326" s="67">
        <f t="shared" si="190"/>
        <v>5.8835824015048596E-2</v>
      </c>
      <c r="AB326" s="67">
        <f t="shared" si="190"/>
        <v>9.0744417737833982E-2</v>
      </c>
      <c r="AC326" s="67">
        <f t="shared" si="190"/>
        <v>4.8664088898178144E-2</v>
      </c>
      <c r="AD326" s="67">
        <f t="shared" si="190"/>
        <v>0</v>
      </c>
      <c r="AE326" s="68"/>
      <c r="AF326" s="68"/>
      <c r="AG326" s="68"/>
      <c r="AH326" s="68"/>
      <c r="AI326" s="68"/>
      <c r="AJ326" s="67"/>
      <c r="AK326" s="67"/>
      <c r="AL326" s="67"/>
      <c r="AM326" s="67"/>
      <c r="AN326" s="67"/>
      <c r="AO326" s="67"/>
      <c r="AR326" s="11"/>
      <c r="AS326" s="11"/>
    </row>
    <row r="327" spans="1:45" x14ac:dyDescent="0.25">
      <c r="A327" s="11"/>
      <c r="B327" s="11"/>
      <c r="C327" s="11"/>
      <c r="D327" s="11"/>
      <c r="K327" s="67">
        <f t="shared" ref="K327:AC327" si="191">K70/$E70</f>
        <v>0.16670005208124675</v>
      </c>
      <c r="L327" s="67">
        <f t="shared" si="191"/>
        <v>4.0423059973558752E-2</v>
      </c>
      <c r="M327" s="67">
        <f t="shared" si="191"/>
        <v>1.5544249028484435E-2</v>
      </c>
      <c r="N327" s="67">
        <f t="shared" si="191"/>
        <v>5.1680621769961139E-2</v>
      </c>
      <c r="O327" s="67">
        <f t="shared" si="191"/>
        <v>1.846881134569929E-2</v>
      </c>
      <c r="P327" s="67">
        <f t="shared" si="191"/>
        <v>5.7008933936941626E-2</v>
      </c>
      <c r="Q327" s="67">
        <f t="shared" si="191"/>
        <v>6.6904370818476827E-3</v>
      </c>
      <c r="R327" s="67">
        <f t="shared" si="191"/>
        <v>2.5920435879972756E-2</v>
      </c>
      <c r="S327" s="67">
        <f t="shared" si="191"/>
        <v>3.8620247586234523E-2</v>
      </c>
      <c r="T327" s="67">
        <f t="shared" si="191"/>
        <v>3.1929810504386841E-2</v>
      </c>
      <c r="U327" s="67">
        <f t="shared" si="191"/>
        <v>6.3779496013781495E-2</v>
      </c>
      <c r="V327" s="67">
        <f t="shared" si="191"/>
        <v>7.2232682985457319E-2</v>
      </c>
      <c r="W327" s="67">
        <f t="shared" si="191"/>
        <v>2.2394936100316495E-2</v>
      </c>
      <c r="X327" s="67">
        <f t="shared" si="191"/>
        <v>8.1767557389527665E-2</v>
      </c>
      <c r="Y327" s="67">
        <f t="shared" si="191"/>
        <v>2.0952686190457114E-2</v>
      </c>
      <c r="Z327" s="67">
        <f t="shared" si="191"/>
        <v>4.8475621970273629E-3</v>
      </c>
      <c r="AA327" s="67">
        <f t="shared" si="191"/>
        <v>8.7977244501422219E-2</v>
      </c>
      <c r="AB327" s="67">
        <f t="shared" si="191"/>
        <v>0.13981811626136773</v>
      </c>
      <c r="AC327" s="67">
        <f t="shared" si="191"/>
        <v>4.7273747045390807E-2</v>
      </c>
      <c r="AR327" s="11"/>
      <c r="AS327" s="11"/>
    </row>
    <row r="331" spans="1:45" x14ac:dyDescent="0.25">
      <c r="A331" s="11"/>
      <c r="B331" s="11"/>
      <c r="C331" s="11"/>
      <c r="D331" s="11"/>
      <c r="E331" s="33">
        <f>SUM(I331:AC331)</f>
        <v>307765.82</v>
      </c>
      <c r="I331" s="66">
        <f t="shared" ref="I331:AC331" si="192">I42+I55+I59+I61+I63++I64</f>
        <v>33938</v>
      </c>
      <c r="J331" s="66">
        <f t="shared" si="192"/>
        <v>8108.5</v>
      </c>
      <c r="K331" s="66">
        <f t="shared" si="192"/>
        <v>22125.7</v>
      </c>
      <c r="L331" s="66">
        <f t="shared" si="192"/>
        <v>18826.900000000001</v>
      </c>
      <c r="M331" s="66">
        <f t="shared" si="192"/>
        <v>10489.119999999999</v>
      </c>
      <c r="N331" s="66">
        <f t="shared" si="192"/>
        <v>19735</v>
      </c>
      <c r="O331" s="66">
        <f t="shared" si="192"/>
        <v>8710</v>
      </c>
      <c r="P331" s="66">
        <f t="shared" si="192"/>
        <v>14997</v>
      </c>
      <c r="Q331" s="66">
        <f t="shared" si="192"/>
        <v>11719</v>
      </c>
      <c r="R331" s="66">
        <f t="shared" si="192"/>
        <v>6399.3</v>
      </c>
      <c r="S331" s="66">
        <f t="shared" si="192"/>
        <v>8781</v>
      </c>
      <c r="T331" s="66">
        <f t="shared" si="192"/>
        <v>12337</v>
      </c>
      <c r="U331" s="66">
        <f t="shared" si="192"/>
        <v>17312</v>
      </c>
      <c r="V331" s="66">
        <f t="shared" si="192"/>
        <v>16261.1</v>
      </c>
      <c r="W331" s="66">
        <f t="shared" si="192"/>
        <v>16703.5</v>
      </c>
      <c r="X331" s="66">
        <f t="shared" si="192"/>
        <v>13765.2</v>
      </c>
      <c r="Y331" s="66">
        <f t="shared" si="192"/>
        <v>11357.5</v>
      </c>
      <c r="Z331" s="66">
        <f t="shared" si="192"/>
        <v>5257</v>
      </c>
      <c r="AA331" s="66">
        <f t="shared" si="192"/>
        <v>12934</v>
      </c>
      <c r="AB331" s="66">
        <f t="shared" si="192"/>
        <v>26009</v>
      </c>
      <c r="AC331" s="66">
        <f t="shared" si="192"/>
        <v>12000</v>
      </c>
      <c r="AR331" s="11"/>
      <c r="AS331" s="11"/>
    </row>
    <row r="336" spans="1:45" x14ac:dyDescent="0.25">
      <c r="A336" s="11"/>
      <c r="B336" s="11"/>
      <c r="C336" s="11"/>
      <c r="D336" s="11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>
        <f>AD41-AD20</f>
        <v>0</v>
      </c>
      <c r="AE336" s="69"/>
      <c r="AF336" s="69"/>
      <c r="AG336" s="69"/>
      <c r="AH336" s="69"/>
      <c r="AI336" s="69"/>
      <c r="AJ336" s="66"/>
      <c r="AK336" s="66"/>
      <c r="AL336" s="66"/>
      <c r="AM336" s="66"/>
      <c r="AN336" s="66"/>
      <c r="AO336" s="66"/>
      <c r="AR336" s="11"/>
      <c r="AS336" s="11"/>
    </row>
    <row r="348" spans="9:43" x14ac:dyDescent="0.25">
      <c r="AQ348" s="11">
        <v>2300</v>
      </c>
    </row>
    <row r="350" spans="9:43" x14ac:dyDescent="0.25">
      <c r="I350" s="11">
        <v>7600</v>
      </c>
      <c r="O350" s="11">
        <v>20878.400000000001</v>
      </c>
    </row>
    <row r="351" spans="9:43" x14ac:dyDescent="0.25">
      <c r="I351" s="11">
        <v>3300</v>
      </c>
      <c r="O351" s="11">
        <v>8042.7</v>
      </c>
    </row>
    <row r="352" spans="9:43" x14ac:dyDescent="0.25">
      <c r="I352" s="11">
        <v>2100</v>
      </c>
      <c r="O352" s="11">
        <v>9553.4</v>
      </c>
    </row>
    <row r="353" spans="9:15" x14ac:dyDescent="0.25">
      <c r="I353" s="11">
        <v>5800</v>
      </c>
      <c r="O353" s="11">
        <v>21259.200000000001</v>
      </c>
    </row>
    <row r="354" spans="9:15" x14ac:dyDescent="0.25">
      <c r="I354" s="11">
        <v>2600</v>
      </c>
      <c r="O354" s="11">
        <v>7601.6</v>
      </c>
    </row>
    <row r="355" spans="9:15" x14ac:dyDescent="0.25">
      <c r="I355" s="11">
        <v>6300</v>
      </c>
      <c r="O355" s="11">
        <v>16899.099999999999</v>
      </c>
    </row>
    <row r="356" spans="9:15" x14ac:dyDescent="0.25">
      <c r="I356" s="11">
        <v>3100</v>
      </c>
      <c r="O356" s="11">
        <v>20781.900000000001</v>
      </c>
    </row>
    <row r="357" spans="9:15" x14ac:dyDescent="0.25">
      <c r="I357" s="11">
        <v>3000</v>
      </c>
      <c r="O357" s="11">
        <v>12496.2</v>
      </c>
    </row>
    <row r="358" spans="9:15" x14ac:dyDescent="0.25">
      <c r="I358" s="11">
        <v>4300</v>
      </c>
      <c r="O358" s="11">
        <v>7543.5</v>
      </c>
    </row>
    <row r="359" spans="9:15" x14ac:dyDescent="0.25">
      <c r="I359" s="11">
        <v>2200</v>
      </c>
      <c r="O359" s="11">
        <v>3416.2</v>
      </c>
    </row>
    <row r="360" spans="9:15" x14ac:dyDescent="0.25">
      <c r="I360" s="11">
        <v>4000</v>
      </c>
      <c r="O360" s="11">
        <v>3232.7</v>
      </c>
    </row>
    <row r="361" spans="9:15" x14ac:dyDescent="0.25">
      <c r="I361" s="11">
        <v>4900</v>
      </c>
      <c r="O361" s="11">
        <v>17127.2</v>
      </c>
    </row>
    <row r="362" spans="9:15" x14ac:dyDescent="0.25">
      <c r="I362" s="11">
        <v>5100</v>
      </c>
      <c r="O362" s="11">
        <v>21845.3</v>
      </c>
    </row>
    <row r="363" spans="9:15" x14ac:dyDescent="0.25">
      <c r="I363" s="11">
        <v>4900</v>
      </c>
      <c r="O363" s="11">
        <v>21793.599999999999</v>
      </c>
    </row>
    <row r="364" spans="9:15" x14ac:dyDescent="0.25">
      <c r="I364" s="11">
        <v>7500</v>
      </c>
      <c r="O364" s="11">
        <v>33536.5</v>
      </c>
    </row>
    <row r="365" spans="9:15" x14ac:dyDescent="0.25">
      <c r="I365" s="11">
        <v>3400</v>
      </c>
      <c r="O365" s="11">
        <v>11541.9</v>
      </c>
    </row>
    <row r="366" spans="9:15" x14ac:dyDescent="0.25">
      <c r="I366" s="11">
        <v>2000</v>
      </c>
      <c r="O366" s="11">
        <v>7634.8</v>
      </c>
    </row>
    <row r="367" spans="9:15" x14ac:dyDescent="0.25">
      <c r="I367" s="11">
        <v>2000</v>
      </c>
      <c r="O367" s="11">
        <v>5680.8</v>
      </c>
    </row>
    <row r="368" spans="9:15" x14ac:dyDescent="0.25">
      <c r="I368" s="11">
        <v>6000</v>
      </c>
      <c r="O368" s="11">
        <v>13855.7</v>
      </c>
    </row>
    <row r="369" spans="9:15" x14ac:dyDescent="0.25">
      <c r="I369" s="11">
        <v>5600</v>
      </c>
      <c r="O369" s="11">
        <v>26026.899999999998</v>
      </c>
    </row>
    <row r="370" spans="9:15" x14ac:dyDescent="0.25">
      <c r="I370" s="11">
        <v>2300</v>
      </c>
      <c r="O370" s="11">
        <v>9504.1</v>
      </c>
    </row>
  </sheetData>
  <dataConsolidate/>
  <mergeCells count="32">
    <mergeCell ref="G4:G6"/>
    <mergeCell ref="A292:N292"/>
    <mergeCell ref="A291:AC291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2024-10-18T07:25:47Z</dcterms:modified>
</cp:coreProperties>
</file>