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1" sheetId="18" r:id="rId1"/>
  </sheets>
  <definedNames>
    <definedName name="_xlnm.Print_Titles" localSheetId="0">'1'!$3:$3</definedName>
    <definedName name="_xlnm.Print_Area" localSheetId="0">'1'!$A$1:$E$104</definedName>
  </definedNames>
  <calcPr calcId="152511"/>
</workbook>
</file>

<file path=xl/calcChain.xml><?xml version="1.0" encoding="utf-8"?>
<calcChain xmlns="http://schemas.openxmlformats.org/spreadsheetml/2006/main">
  <c r="E91" i="18" l="1"/>
  <c r="E42" i="18"/>
  <c r="E44" i="18"/>
  <c r="D34" i="18" l="1"/>
  <c r="D30" i="18"/>
  <c r="D14" i="18"/>
  <c r="D9" i="18"/>
  <c r="C41" i="18" l="1"/>
  <c r="C45" i="18"/>
  <c r="E45" i="18" s="1"/>
  <c r="C34" i="18"/>
  <c r="C32" i="18"/>
  <c r="C30" i="18" s="1"/>
  <c r="C27" i="18"/>
  <c r="C19" i="18"/>
  <c r="C16" i="18"/>
  <c r="C14" i="18" s="1"/>
  <c r="C13" i="18"/>
  <c r="C9" i="18" s="1"/>
  <c r="D57" i="18" l="1"/>
  <c r="C57" i="18"/>
  <c r="C93" i="18" l="1"/>
  <c r="D93" i="18"/>
  <c r="C89" i="18"/>
  <c r="D89" i="18"/>
  <c r="C84" i="18"/>
  <c r="D84" i="18"/>
  <c r="C82" i="18"/>
  <c r="D82" i="18"/>
  <c r="C75" i="18"/>
  <c r="D75" i="18"/>
  <c r="C72" i="18"/>
  <c r="D72" i="18"/>
  <c r="C67" i="18"/>
  <c r="D67" i="18"/>
  <c r="C62" i="18"/>
  <c r="D62" i="18"/>
  <c r="C48" i="18"/>
  <c r="E8" i="18"/>
  <c r="B57" i="18"/>
  <c r="B93" i="18"/>
  <c r="B89" i="18"/>
  <c r="B84" i="18"/>
  <c r="B82" i="18"/>
  <c r="B75" i="18"/>
  <c r="B72" i="18"/>
  <c r="B67" i="18"/>
  <c r="B62" i="18"/>
  <c r="B34" i="18" l="1"/>
  <c r="B30" i="18"/>
  <c r="B14" i="18"/>
  <c r="B9" i="18"/>
  <c r="B5" i="18" l="1"/>
  <c r="E104" i="18"/>
  <c r="E31" i="18" l="1"/>
  <c r="E37" i="18"/>
  <c r="E23" i="18"/>
  <c r="E12" i="18"/>
  <c r="C38" i="18"/>
  <c r="D38" i="18"/>
  <c r="B38" i="18"/>
  <c r="D5" i="18"/>
  <c r="C5" i="18"/>
  <c r="E50" i="18" l="1"/>
  <c r="E49" i="18"/>
  <c r="E51" i="18"/>
  <c r="E52" i="18"/>
  <c r="E53" i="18"/>
  <c r="E55" i="18"/>
  <c r="E56" i="18"/>
  <c r="E32" i="18" l="1"/>
  <c r="E30" i="18"/>
  <c r="E40" i="18"/>
  <c r="D48" i="18" l="1"/>
  <c r="B48" i="18"/>
  <c r="E48" i="18" l="1"/>
  <c r="E103" i="18" l="1"/>
  <c r="E79" i="18" l="1"/>
  <c r="B102" i="18" l="1"/>
  <c r="B22" i="18"/>
  <c r="B21" i="18" s="1"/>
  <c r="B104" i="18" l="1"/>
  <c r="B46" i="18"/>
  <c r="B98" i="18"/>
  <c r="B105" i="18" l="1"/>
  <c r="B100" i="18"/>
  <c r="B4" i="18"/>
  <c r="C98" i="18" l="1"/>
  <c r="C105" i="18" l="1"/>
  <c r="E99" i="18"/>
  <c r="E97" i="18"/>
  <c r="E92" i="18"/>
  <c r="E90" i="18"/>
  <c r="E88" i="18"/>
  <c r="E87" i="18"/>
  <c r="E86" i="18"/>
  <c r="E85" i="18"/>
  <c r="E83" i="18"/>
  <c r="E81" i="18"/>
  <c r="E80" i="18"/>
  <c r="E78" i="18"/>
  <c r="E77" i="18"/>
  <c r="E76" i="18"/>
  <c r="E73" i="18"/>
  <c r="E71" i="18"/>
  <c r="E70" i="18"/>
  <c r="E69" i="18"/>
  <c r="E68" i="18"/>
  <c r="E66" i="18"/>
  <c r="E65" i="18"/>
  <c r="E63" i="18"/>
  <c r="E59" i="18"/>
  <c r="E58" i="18"/>
  <c r="E41" i="18"/>
  <c r="E39" i="18"/>
  <c r="E33" i="18"/>
  <c r="E29" i="18"/>
  <c r="E27" i="18"/>
  <c r="E25" i="18"/>
  <c r="E24" i="18"/>
  <c r="D22" i="18"/>
  <c r="C22" i="18"/>
  <c r="E19" i="18"/>
  <c r="E18" i="18"/>
  <c r="E17" i="18"/>
  <c r="E16" i="18"/>
  <c r="E15" i="18"/>
  <c r="E13" i="18"/>
  <c r="E10" i="18"/>
  <c r="E7" i="18"/>
  <c r="E6" i="18"/>
  <c r="C21" i="18" l="1"/>
  <c r="C46" i="18" s="1"/>
  <c r="C100" i="18" s="1"/>
  <c r="E62" i="18"/>
  <c r="E72" i="18"/>
  <c r="E9" i="18"/>
  <c r="E22" i="18"/>
  <c r="E34" i="18"/>
  <c r="E84" i="18"/>
  <c r="E14" i="18"/>
  <c r="D98" i="18"/>
  <c r="E57" i="18"/>
  <c r="E67" i="18"/>
  <c r="E75" i="18"/>
  <c r="E82" i="18"/>
  <c r="E89" i="18"/>
  <c r="D21" i="18"/>
  <c r="E38" i="18"/>
  <c r="D46" i="18" l="1"/>
  <c r="D100" i="18" s="1"/>
  <c r="E5" i="18"/>
  <c r="C4" i="18"/>
  <c r="E98" i="18"/>
  <c r="E21" i="18"/>
  <c r="D4" i="18"/>
  <c r="D105" i="18" l="1"/>
  <c r="E46" i="18"/>
  <c r="E4" i="18"/>
  <c r="E105" i="18" l="1"/>
  <c r="E100" i="18"/>
</calcChain>
</file>

<file path=xl/sharedStrings.xml><?xml version="1.0" encoding="utf-8"?>
<sst xmlns="http://schemas.openxmlformats.org/spreadsheetml/2006/main" count="106" uniqueCount="105">
  <si>
    <t>(рубли)</t>
  </si>
  <si>
    <t>НАЛОГОВЫЕ И НЕНАЛОГОВЫЕ ДОХОДЫ</t>
  </si>
  <si>
    <t>НАЛОГОВЫЕ ДОХОДЫ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</si>
  <si>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</si>
  <si>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</si>
  <si>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</si>
  <si>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</si>
  <si>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</si>
  <si>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</si>
  <si>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</si>
  <si>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</si>
  <si>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</si>
  <si>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</si>
  <si>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</si>
  <si>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</si>
  <si>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</si>
  <si>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</si>
  <si>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</si>
  <si>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</si>
  <si>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</si>
  <si>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</si>
  <si>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</si>
  <si>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</si>
  <si>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</si>
  <si>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</si>
  <si>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</si>
  <si>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</si>
  <si>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</si>
  <si>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</si>
  <si>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</si>
  <si>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</si>
  <si>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</si>
  <si>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</si>
  <si>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</si>
  <si>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</si>
  <si>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</si>
  <si>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</si>
  <si>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</si>
  <si>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</si>
  <si>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</si>
  <si>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</si>
  <si>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</si>
  <si>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</si>
  <si>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</si>
  <si>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</si>
  <si>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</si>
  <si>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</si>
  <si>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</si>
  <si>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</si>
  <si>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</si>
  <si>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</si>
  <si>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</si>
  <si>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</si>
  <si>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</si>
  <si>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</si>
  <si>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</si>
  <si>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</si>
  <si>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</si>
  <si>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</si>
  <si>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</si>
  <si>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</si>
  <si>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</si>
  <si>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</si>
  <si>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</si>
  <si>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</si>
  <si>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</si>
  <si>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</si>
  <si>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</si>
  <si>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</si>
  <si>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</si>
  <si>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</si>
  <si>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</si>
  <si>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</si>
  <si>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</si>
  <si>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</si>
  <si>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</si>
  <si>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</si>
  <si>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</si>
  <si>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</si>
  <si>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</si>
  <si>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</si>
  <si>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</si>
  <si>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</si>
  <si>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</si>
  <si>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</si>
  <si>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</si>
  <si>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</si>
  <si>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</si>
  <si>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</si>
  <si>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</si>
  <si>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</si>
  <si>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</si>
  <si>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</si>
  <si>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</si>
  <si>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</si>
  <si>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</si>
  <si>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</si>
  <si>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</si>
  <si>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</si>
  <si>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</si>
  <si>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Туристический налог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</si>
  <si>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</si>
  <si>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Сводка об исполнении бюджета города Новочебоксарска на 1 мая 2026 года                                                        </t>
  </si>
  <si>
    <t>% исполнения</t>
  </si>
  <si>
    <t xml:space="preserve">Исполнено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</si>
</sst>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164" fontId="3" fillId="0" borderId="3" xfId="2" applyNumberFormat="1" applyFont="1" applyFill="1" applyBorder="1" applyAlignment="1">
      <alignment horizontal="right"/>
    </xf>
    <xf numFmtId="164" fontId="2" fillId="0" borderId="3" xfId="2" applyNumberFormat="1" applyFont="1" applyFill="1" applyBorder="1" applyAlignment="1">
      <alignment horizontal="right"/>
    </xf>
    <xf numFmtId="0" fontId="3" fillId="0" borderId="11" xfId="0" applyFont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wrapText="1"/>
    </xf>
    <xf numFmtId="4" fontId="2" fillId="0" borderId="3" xfId="0" applyNumberFormat="1" applyFont="1" applyFill="1" applyBorder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0" fontId="4" fillId="0" borderId="0" xfId="0" applyFont="1" applyFill="1"/>
    <xf numFmtId="4" fontId="3" fillId="0" borderId="17" xfId="0" applyNumberFormat="1" applyFont="1" applyFill="1" applyBorder="1" applyAlignment="1">
      <alignment horizontal="right"/>
    </xf>
    <xf numFmtId="4" fontId="2" fillId="0" borderId="17" xfId="0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15" xfId="1" applyNumberFormat="1" applyFont="1" applyFill="1" applyBorder="1" applyAlignment="1"/>
    <xf numFmtId="164" fontId="3" fillId="0" borderId="6" xfId="2" applyNumberFormat="1" applyFont="1" applyFill="1" applyBorder="1" applyAlignment="1">
      <alignment horizontal="right"/>
    </xf>
    <xf numFmtId="164" fontId="3" fillId="0" borderId="5" xfId="2" applyNumberFormat="1" applyFont="1" applyFill="1" applyBorder="1" applyAlignment="1">
      <alignment horizontal="right"/>
    </xf>
    <xf numFmtId="4" fontId="4" fillId="0" borderId="3" xfId="1" applyNumberFormat="1" applyFont="1" applyFill="1" applyBorder="1"/>
    <xf numFmtId="4" fontId="3" fillId="0" borderId="17" xfId="0" applyNumberFormat="1" applyFont="1" applyFill="1" applyBorder="1" applyAlignment="1">
      <alignment wrapText="1"/>
    </xf>
    <xf numFmtId="4" fontId="2" fillId="0" borderId="17" xfId="0" applyNumberFormat="1" applyFont="1" applyFill="1" applyBorder="1" applyAlignment="1">
      <alignment wrapText="1"/>
    </xf>
    <xf numFmtId="4" fontId="4" fillId="0" borderId="17" xfId="1" applyNumberFormat="1" applyFont="1" applyFill="1" applyBorder="1"/>
    <xf numFmtId="4" fontId="2" fillId="0" borderId="17" xfId="0" applyNumberFormat="1" applyFont="1" applyFill="1" applyBorder="1"/>
    <xf numFmtId="4" fontId="7" fillId="0" borderId="17" xfId="1" applyNumberFormat="1" applyFont="1" applyFill="1" applyBorder="1" applyAlignment="1">
      <alignment wrapText="1"/>
    </xf>
    <xf numFmtId="4" fontId="3" fillId="0" borderId="19" xfId="0" applyNumberFormat="1" applyFont="1" applyFill="1" applyBorder="1" applyAlignment="1">
      <alignment wrapText="1"/>
    </xf>
    <xf numFmtId="4" fontId="2" fillId="0" borderId="3" xfId="1" applyNumberFormat="1" applyFont="1" applyFill="1" applyBorder="1" applyAlignment="1"/>
    <xf numFmtId="4" fontId="3" fillId="0" borderId="3" xfId="1" applyNumberFormat="1" applyFont="1" applyFill="1" applyBorder="1" applyAlignment="1"/>
    <xf numFmtId="4" fontId="2" fillId="0" borderId="3" xfId="1" applyNumberFormat="1" applyFont="1" applyFill="1" applyBorder="1" applyAlignment="1">
      <alignment wrapText="1"/>
    </xf>
    <xf numFmtId="4" fontId="3" fillId="0" borderId="3" xfId="1" applyNumberFormat="1" applyFont="1" applyFill="1" applyBorder="1" applyAlignment="1">
      <alignment wrapText="1"/>
    </xf>
    <xf numFmtId="4" fontId="2" fillId="0" borderId="17" xfId="1" applyNumberFormat="1" applyFont="1" applyFill="1" applyBorder="1" applyAlignment="1">
      <alignment wrapText="1"/>
    </xf>
    <xf numFmtId="4" fontId="2" fillId="0" borderId="23" xfId="1" applyNumberFormat="1" applyFont="1" applyFill="1" applyBorder="1" applyAlignment="1">
      <alignment wrapText="1"/>
    </xf>
    <xf numFmtId="4" fontId="2" fillId="0" borderId="4" xfId="1" applyNumberFormat="1" applyFont="1" applyFill="1" applyBorder="1" applyAlignment="1">
      <alignment wrapText="1"/>
    </xf>
    <xf numFmtId="4" fontId="3" fillId="0" borderId="16" xfId="1" applyNumberFormat="1" applyFont="1" applyFill="1" applyBorder="1" applyAlignment="1"/>
    <xf numFmtId="4" fontId="3" fillId="0" borderId="17" xfId="1" applyNumberFormat="1" applyFont="1" applyFill="1" applyBorder="1"/>
    <xf numFmtId="4" fontId="3" fillId="0" borderId="17" xfId="1" applyNumberFormat="1" applyFont="1" applyFill="1" applyBorder="1" applyAlignment="1">
      <alignment wrapText="1"/>
    </xf>
    <xf numFmtId="4" fontId="3" fillId="0" borderId="22" xfId="0" applyNumberFormat="1" applyFont="1" applyFill="1" applyBorder="1" applyAlignment="1">
      <alignment wrapText="1"/>
    </xf>
    <xf numFmtId="4" fontId="3" fillId="0" borderId="27" xfId="0" applyNumberFormat="1" applyFont="1" applyFill="1" applyBorder="1" applyAlignment="1">
      <alignment wrapText="1"/>
    </xf>
    <xf numFmtId="4" fontId="3" fillId="0" borderId="23" xfId="0" applyNumberFormat="1" applyFont="1" applyFill="1" applyBorder="1" applyAlignment="1">
      <alignment horizontal="right"/>
    </xf>
    <xf numFmtId="4" fontId="2" fillId="0" borderId="25" xfId="0" applyNumberFormat="1" applyFont="1" applyFill="1" applyBorder="1" applyAlignment="1">
      <alignment horizontal="right"/>
    </xf>
    <xf numFmtId="4" fontId="3" fillId="0" borderId="28" xfId="0" applyNumberFormat="1" applyFont="1" applyFill="1" applyBorder="1" applyAlignment="1">
      <alignment horizontal="right"/>
    </xf>
    <xf numFmtId="164" fontId="2" fillId="0" borderId="21" xfId="0" applyNumberFormat="1" applyFont="1" applyFill="1" applyBorder="1" applyAlignment="1">
      <alignment horizontal="right"/>
    </xf>
    <xf numFmtId="4" fontId="2" fillId="0" borderId="19" xfId="0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/>
    <xf numFmtId="4" fontId="2" fillId="0" borderId="17" xfId="1" applyNumberFormat="1" applyFont="1" applyFill="1" applyBorder="1" applyAlignment="1"/>
    <xf numFmtId="4" fontId="3" fillId="0" borderId="19" xfId="0" applyNumberFormat="1" applyFont="1" applyFill="1" applyBorder="1" applyAlignment="1">
      <alignment wrapText="1" shrinkToFit="1"/>
    </xf>
    <xf numFmtId="4" fontId="3" fillId="0" borderId="18" xfId="1" applyNumberFormat="1" applyFont="1" applyFill="1" applyBorder="1" applyAlignment="1"/>
    <xf numFmtId="164" fontId="2" fillId="0" borderId="5" xfId="2" applyNumberFormat="1" applyFont="1" applyFill="1" applyBorder="1" applyAlignment="1">
      <alignment horizontal="right"/>
    </xf>
    <xf numFmtId="4" fontId="2" fillId="0" borderId="23" xfId="1" applyNumberFormat="1" applyFont="1" applyFill="1" applyBorder="1" applyAlignment="1"/>
    <xf numFmtId="4" fontId="3" fillId="0" borderId="22" xfId="0" applyNumberFormat="1" applyFont="1" applyFill="1" applyBorder="1" applyAlignment="1">
      <alignment horizontal="right"/>
    </xf>
    <xf numFmtId="4" fontId="3" fillId="0" borderId="29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4" fontId="3" fillId="0" borderId="18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3" fillId="0" borderId="24" xfId="0" applyFont="1" applyBorder="1" applyAlignment="1">
      <alignment wrapText="1"/>
    </xf>
    <xf numFmtId="0" fontId="3" fillId="0" borderId="34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 shrinkToFit="1"/>
    </xf>
    <xf numFmtId="0" fontId="3" fillId="0" borderId="35" xfId="0" applyFont="1" applyBorder="1" applyAlignment="1">
      <alignment wrapText="1" shrinkToFit="1"/>
    </xf>
    <xf numFmtId="0" fontId="2" fillId="0" borderId="35" xfId="0" applyFont="1" applyBorder="1" applyAlignment="1">
      <alignment wrapText="1" shrinkToFit="1"/>
    </xf>
    <xf numFmtId="0" fontId="2" fillId="0" borderId="35" xfId="0" applyFont="1" applyBorder="1" applyAlignment="1">
      <alignment wrapText="1"/>
    </xf>
    <xf numFmtId="0" fontId="3" fillId="0" borderId="35" xfId="0" applyFont="1" applyBorder="1" applyAlignment="1">
      <alignment wrapText="1"/>
    </xf>
    <xf numFmtId="0" fontId="3" fillId="0" borderId="32" xfId="0" applyFont="1" applyBorder="1" applyAlignment="1">
      <alignment horizontal="center" wrapText="1"/>
    </xf>
    <xf numFmtId="0" fontId="4" fillId="0" borderId="11" xfId="0" applyFont="1" applyBorder="1"/>
    <xf numFmtId="0" fontId="2" fillId="0" borderId="35" xfId="0" applyFont="1" applyBorder="1" applyAlignment="1">
      <alignment vertical="top" wrapText="1"/>
    </xf>
    <xf numFmtId="0" fontId="2" fillId="0" borderId="33" xfId="0" applyFont="1" applyBorder="1" applyAlignment="1">
      <alignment wrapText="1"/>
    </xf>
    <xf numFmtId="0" fontId="3" fillId="0" borderId="36" xfId="0" applyFont="1" applyBorder="1" applyAlignment="1">
      <alignment horizontal="center" wrapText="1"/>
    </xf>
    <xf numFmtId="0" fontId="3" fillId="2" borderId="32" xfId="0" applyFont="1" applyFill="1" applyBorder="1" applyAlignment="1">
      <alignment wrapText="1"/>
    </xf>
    <xf numFmtId="0" fontId="2" fillId="2" borderId="35" xfId="0" applyFont="1" applyFill="1" applyBorder="1" applyAlignment="1">
      <alignment wrapText="1"/>
    </xf>
    <xf numFmtId="0" fontId="3" fillId="2" borderId="35" xfId="0" applyFont="1" applyFill="1" applyBorder="1" applyAlignment="1">
      <alignment wrapText="1"/>
    </xf>
    <xf numFmtId="0" fontId="2" fillId="2" borderId="35" xfId="0" applyFont="1" applyFill="1" applyBorder="1" applyAlignment="1">
      <alignment vertical="top" wrapText="1"/>
    </xf>
    <xf numFmtId="0" fontId="2" fillId="2" borderId="11" xfId="0" applyFont="1" applyFill="1" applyBorder="1" applyAlignment="1">
      <alignment wrapText="1"/>
    </xf>
    <xf numFmtId="0" fontId="3" fillId="2" borderId="33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31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wrapText="1"/>
    </xf>
    <xf numFmtId="164" fontId="3" fillId="0" borderId="1" xfId="2" applyNumberFormat="1" applyFont="1" applyFill="1" applyBorder="1" applyAlignment="1">
      <alignment horizontal="right"/>
    </xf>
    <xf numFmtId="4" fontId="2" fillId="0" borderId="4" xfId="1" applyNumberFormat="1" applyFont="1" applyFill="1" applyBorder="1" applyAlignment="1"/>
    <xf numFmtId="4" fontId="3" fillId="0" borderId="17" xfId="0" applyNumberFormat="1" applyFont="1" applyFill="1" applyBorder="1"/>
    <xf numFmtId="4" fontId="3" fillId="0" borderId="18" xfId="0" applyNumberFormat="1" applyFont="1" applyFill="1" applyBorder="1"/>
    <xf numFmtId="4" fontId="2" fillId="0" borderId="18" xfId="0" applyNumberFormat="1" applyFont="1" applyFill="1" applyBorder="1"/>
    <xf numFmtId="0" fontId="2" fillId="0" borderId="0" xfId="0" applyFont="1" applyAlignment="1">
      <alignment horizontal="right"/>
    </xf>
    <xf numFmtId="0" fontId="9" fillId="0" borderId="33" xfId="0" applyFont="1" applyBorder="1" applyAlignment="1">
      <alignment wrapText="1"/>
    </xf>
    <xf numFmtId="0" fontId="0" fillId="0" borderId="24" xfId="0" applyBorder="1" applyAlignment="1">
      <alignment horizontal="center" vertical="center" wrapText="1"/>
    </xf>
    <xf numFmtId="4" fontId="3" fillId="0" borderId="9" xfId="0" applyNumberFormat="1" applyFont="1" applyFill="1" applyBorder="1" applyAlignment="1"/>
    <xf numFmtId="0" fontId="8" fillId="0" borderId="10" xfId="0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wrapText="1"/>
    </xf>
    <xf numFmtId="4" fontId="3" fillId="0" borderId="2" xfId="0" applyNumberFormat="1" applyFont="1" applyFill="1" applyBorder="1" applyAlignment="1">
      <alignment wrapText="1" shrinkToFit="1"/>
    </xf>
    <xf numFmtId="4" fontId="3" fillId="0" borderId="6" xfId="1" applyNumberFormat="1" applyFont="1" applyFill="1" applyBorder="1" applyAlignment="1"/>
    <xf numFmtId="4" fontId="3" fillId="0" borderId="2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4" fontId="3" fillId="0" borderId="18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>
      <alignment wrapText="1"/>
    </xf>
    <xf numFmtId="4" fontId="3" fillId="0" borderId="6" xfId="0" applyNumberFormat="1" applyFont="1" applyFill="1" applyBorder="1" applyAlignment="1">
      <alignment horizontal="right"/>
    </xf>
    <xf numFmtId="4" fontId="3" fillId="0" borderId="13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wrapText="1"/>
    </xf>
    <xf numFmtId="4" fontId="2" fillId="0" borderId="8" xfId="0" applyNumberFormat="1" applyFont="1" applyFill="1" applyBorder="1" applyAlignment="1">
      <alignment horizontal="right"/>
    </xf>
    <xf numFmtId="4" fontId="3" fillId="0" borderId="14" xfId="0" applyNumberFormat="1" applyFont="1" applyFill="1" applyBorder="1" applyAlignment="1">
      <alignment wrapText="1"/>
    </xf>
    <xf numFmtId="4" fontId="3" fillId="0" borderId="4" xfId="0" applyNumberFormat="1" applyFont="1" applyFill="1" applyBorder="1" applyAlignment="1">
      <alignment horizontal="right"/>
    </xf>
    <xf numFmtId="4" fontId="2" fillId="0" borderId="19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right"/>
    </xf>
    <xf numFmtId="4" fontId="3" fillId="0" borderId="20" xfId="0" applyNumberFormat="1" applyFont="1" applyFill="1" applyBorder="1" applyAlignment="1">
      <alignment horizontal="right"/>
    </xf>
    <xf numFmtId="4" fontId="3" fillId="0" borderId="21" xfId="0" applyNumberFormat="1" applyFont="1" applyFill="1" applyBorder="1" applyAlignment="1">
      <alignment horizontal="right"/>
    </xf>
    <xf numFmtId="0" fontId="3" fillId="0" borderId="26" xfId="0" applyFont="1" applyFill="1" applyBorder="1" applyAlignment="1">
      <alignment horizontal="center" wrapText="1"/>
    </xf>
    <xf numFmtId="0" fontId="0" fillId="0" borderId="30" xfId="0" applyBorder="1" applyAlignment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view="pageBreakPreview" zoomScale="80" zoomScaleNormal="70" zoomScaleSheetLayoutView="80" workbookViewId="0">
      <selection sqref="A1:E1"/>
    </sheetView>
  </sheetViews>
  <sheetFormatPr defaultColWidth="9.140625" defaultRowHeight="15.75" x14ac:dyDescent="0.25"/>
  <cols>
    <col min="1" max="1" width="70.42578125" style="3" customWidth="1"/>
    <col min="2" max="2" width="19.5703125" style="17" hidden="1" customWidth="1"/>
    <col min="3" max="3" width="19.5703125" style="17" customWidth="1"/>
    <col min="4" max="4" width="18.28515625" style="17" customWidth="1"/>
    <col min="5" max="5" width="14.28515625" style="17" customWidth="1"/>
    <col min="6" max="16384" width="9.140625" style="3"/>
  </cols>
  <sheetData>
    <row r="1" spans="1:5" ht="27.75" customHeight="1" x14ac:dyDescent="0.3">
      <c r="A1" s="123" t="s">
        <v>102</v>
      </c>
      <c r="B1" s="123"/>
      <c r="C1" s="123"/>
      <c r="D1" s="123"/>
      <c r="E1" s="123"/>
    </row>
    <row r="2" spans="1:5" x14ac:dyDescent="0.25">
      <c r="A2" s="1"/>
      <c r="B2" s="9"/>
      <c r="C2" s="9"/>
      <c r="D2" s="10"/>
      <c r="E2" s="95" t="s">
        <v>0</v>
      </c>
    </row>
    <row r="3" spans="1:5" ht="34.5" customHeight="1" thickBot="1" x14ac:dyDescent="0.3">
      <c r="A3" s="96"/>
      <c r="B3" s="97"/>
      <c r="C3" s="99" t="s">
        <v>92</v>
      </c>
      <c r="D3" s="11" t="s">
        <v>104</v>
      </c>
      <c r="E3" s="11" t="s">
        <v>103</v>
      </c>
    </row>
    <row r="4" spans="1:5" ht="33.75" customHeight="1" thickBot="1" x14ac:dyDescent="0.3">
      <c r="A4" s="68" t="s">
        <v>1</v>
      </c>
      <c r="B4" s="50">
        <f>B5+B21</f>
        <v>1348064285.73</v>
      </c>
      <c r="C4" s="50">
        <f>C5+C21</f>
        <v>1360825614.55</v>
      </c>
      <c r="D4" s="100">
        <f>D5+D21</f>
        <v>374829087.96999997</v>
      </c>
      <c r="E4" s="20">
        <f t="shared" ref="E4:E12" si="0">D4/C4*100</f>
        <v>27.544241081466492</v>
      </c>
    </row>
    <row r="5" spans="1:5" ht="26.25" customHeight="1" x14ac:dyDescent="0.25">
      <c r="A5" s="69" t="s">
        <v>2</v>
      </c>
      <c r="B5" s="58">
        <f>B6+B7+B8+B9+B14+B18+B19+B20</f>
        <v>1124278000.6900001</v>
      </c>
      <c r="C5" s="58">
        <f t="shared" ref="C5:D5" si="1">C6+C7+C8+C9+C14+C18+C19+C20</f>
        <v>1171864500</v>
      </c>
      <c r="D5" s="101">
        <f t="shared" si="1"/>
        <v>303927682.01999998</v>
      </c>
      <c r="E5" s="21">
        <f t="shared" si="0"/>
        <v>25.935394580175437</v>
      </c>
    </row>
    <row r="6" spans="1:5" ht="23.25" customHeight="1" x14ac:dyDescent="0.25">
      <c r="A6" s="70" t="s">
        <v>3</v>
      </c>
      <c r="B6" s="56">
        <v>742897937.44000006</v>
      </c>
      <c r="C6" s="92">
        <v>803330000</v>
      </c>
      <c r="D6" s="40">
        <v>184927301.27000001</v>
      </c>
      <c r="E6" s="6">
        <f t="shared" si="0"/>
        <v>23.020091527765675</v>
      </c>
    </row>
    <row r="7" spans="1:5" ht="21.75" customHeight="1" x14ac:dyDescent="0.25">
      <c r="A7" s="70" t="s">
        <v>4</v>
      </c>
      <c r="B7" s="56">
        <v>3538298.4</v>
      </c>
      <c r="C7" s="47">
        <v>3928500</v>
      </c>
      <c r="D7" s="40">
        <v>1174482.67</v>
      </c>
      <c r="E7" s="6">
        <f t="shared" si="0"/>
        <v>29.896466081201474</v>
      </c>
    </row>
    <row r="8" spans="1:5" ht="22.5" customHeight="1" x14ac:dyDescent="0.25">
      <c r="A8" s="70" t="s">
        <v>100</v>
      </c>
      <c r="B8" s="56">
        <v>1183540</v>
      </c>
      <c r="C8" s="92">
        <v>1618000</v>
      </c>
      <c r="D8" s="40">
        <v>726163.66</v>
      </c>
      <c r="E8" s="6">
        <f t="shared" si="0"/>
        <v>44.880325092707047</v>
      </c>
    </row>
    <row r="9" spans="1:5" ht="19.5" customHeight="1" x14ac:dyDescent="0.25">
      <c r="A9" s="70" t="s">
        <v>5</v>
      </c>
      <c r="B9" s="47">
        <f t="shared" ref="B9" si="2">B10+B11+B12+B13</f>
        <v>147617190.81999999</v>
      </c>
      <c r="C9" s="92">
        <f>C10+C11+C12+C13</f>
        <v>131423000</v>
      </c>
      <c r="D9" s="98">
        <f>D10+D11+D12+D13</f>
        <v>58525586.049999997</v>
      </c>
      <c r="E9" s="6">
        <f t="shared" si="0"/>
        <v>44.532224991059401</v>
      </c>
    </row>
    <row r="10" spans="1:5" ht="32.25" customHeight="1" x14ac:dyDescent="0.25">
      <c r="A10" s="71" t="s">
        <v>84</v>
      </c>
      <c r="B10" s="57">
        <v>112372386.09</v>
      </c>
      <c r="C10" s="36">
        <v>107309000</v>
      </c>
      <c r="D10" s="39">
        <v>51166936.439999998</v>
      </c>
      <c r="E10" s="7">
        <f t="shared" si="0"/>
        <v>47.681868659665078</v>
      </c>
    </row>
    <row r="11" spans="1:5" ht="21.75" customHeight="1" x14ac:dyDescent="0.25">
      <c r="A11" s="71" t="s">
        <v>6</v>
      </c>
      <c r="B11" s="57">
        <v>15899.42</v>
      </c>
      <c r="C11" s="36">
        <v>0</v>
      </c>
      <c r="D11" s="39">
        <v>1038.3399999999999</v>
      </c>
      <c r="E11" s="7">
        <v>0</v>
      </c>
    </row>
    <row r="12" spans="1:5" ht="20.25" customHeight="1" x14ac:dyDescent="0.25">
      <c r="A12" s="71" t="s">
        <v>7</v>
      </c>
      <c r="B12" s="57">
        <v>426829</v>
      </c>
      <c r="C12" s="36">
        <v>450000</v>
      </c>
      <c r="D12" s="39">
        <v>792183</v>
      </c>
      <c r="E12" s="7">
        <f t="shared" si="0"/>
        <v>176.04066666666668</v>
      </c>
    </row>
    <row r="13" spans="1:5" ht="31.5" x14ac:dyDescent="0.25">
      <c r="A13" s="71" t="s">
        <v>8</v>
      </c>
      <c r="B13" s="57">
        <v>34802076.310000002</v>
      </c>
      <c r="C13" s="36">
        <f>24710000-1046000</f>
        <v>23664000</v>
      </c>
      <c r="D13" s="39">
        <v>6565428.2699999996</v>
      </c>
      <c r="E13" s="7">
        <f t="shared" ref="E13:E19" si="3">D13/C13*100</f>
        <v>27.744372337728191</v>
      </c>
    </row>
    <row r="14" spans="1:5" ht="20.25" customHeight="1" x14ac:dyDescent="0.25">
      <c r="A14" s="70" t="s">
        <v>9</v>
      </c>
      <c r="B14" s="47">
        <f t="shared" ref="B14" si="4">B15+B16+B17</f>
        <v>180309763.61000001</v>
      </c>
      <c r="C14" s="92">
        <f>C15+C16+C17</f>
        <v>181796000</v>
      </c>
      <c r="D14" s="98">
        <f>D15+D16+D17</f>
        <v>43195476.759999998</v>
      </c>
      <c r="E14" s="6">
        <f t="shared" si="3"/>
        <v>23.760410988140553</v>
      </c>
    </row>
    <row r="15" spans="1:5" x14ac:dyDescent="0.25">
      <c r="A15" s="71" t="s">
        <v>10</v>
      </c>
      <c r="B15" s="57">
        <v>57970930.689999998</v>
      </c>
      <c r="C15" s="36">
        <v>58029000</v>
      </c>
      <c r="D15" s="39">
        <v>2372748.2200000002</v>
      </c>
      <c r="E15" s="7">
        <f t="shared" si="3"/>
        <v>4.0889007565182922</v>
      </c>
    </row>
    <row r="16" spans="1:5" x14ac:dyDescent="0.25">
      <c r="A16" s="71" t="s">
        <v>11</v>
      </c>
      <c r="B16" s="57">
        <v>11966985.09</v>
      </c>
      <c r="C16" s="36">
        <f>12069000-360000</f>
        <v>11709000</v>
      </c>
      <c r="D16" s="39">
        <v>747915.63</v>
      </c>
      <c r="E16" s="7">
        <f t="shared" si="3"/>
        <v>6.3875277991288755</v>
      </c>
    </row>
    <row r="17" spans="1:5" x14ac:dyDescent="0.25">
      <c r="A17" s="72" t="s">
        <v>12</v>
      </c>
      <c r="B17" s="57">
        <v>110371847.83</v>
      </c>
      <c r="C17" s="36">
        <v>112058000</v>
      </c>
      <c r="D17" s="39">
        <v>40074812.909999996</v>
      </c>
      <c r="E17" s="7">
        <f t="shared" si="3"/>
        <v>35.762563056631386</v>
      </c>
    </row>
    <row r="18" spans="1:5" ht="33" customHeight="1" x14ac:dyDescent="0.25">
      <c r="A18" s="73" t="s">
        <v>13</v>
      </c>
      <c r="B18" s="56">
        <v>30723</v>
      </c>
      <c r="C18" s="92">
        <v>25000</v>
      </c>
      <c r="D18" s="40">
        <v>8313</v>
      </c>
      <c r="E18" s="6">
        <f t="shared" si="3"/>
        <v>33.251999999999995</v>
      </c>
    </row>
    <row r="19" spans="1:5" ht="21.75" customHeight="1" thickBot="1" x14ac:dyDescent="0.3">
      <c r="A19" s="73" t="s">
        <v>14</v>
      </c>
      <c r="B19" s="59">
        <v>48700547.420000002</v>
      </c>
      <c r="C19" s="93">
        <f>49694000+50000</f>
        <v>49744000</v>
      </c>
      <c r="D19" s="40">
        <v>15370358.609999999</v>
      </c>
      <c r="E19" s="31">
        <f t="shared" si="3"/>
        <v>30.898919688806686</v>
      </c>
    </row>
    <row r="20" spans="1:5" ht="21.75" hidden="1" customHeight="1" thickBot="1" x14ac:dyDescent="0.3">
      <c r="A20" s="8" t="s">
        <v>89</v>
      </c>
      <c r="B20" s="46">
        <v>0</v>
      </c>
      <c r="C20" s="29">
        <v>0</v>
      </c>
      <c r="D20" s="102">
        <v>0</v>
      </c>
      <c r="E20" s="30">
        <v>0</v>
      </c>
    </row>
    <row r="21" spans="1:5" ht="40.5" customHeight="1" x14ac:dyDescent="0.25">
      <c r="A21" s="74" t="s">
        <v>15</v>
      </c>
      <c r="B21" s="38">
        <f>B22+B28+B29+B30+B33+B34</f>
        <v>223786285.03999999</v>
      </c>
      <c r="C21" s="38">
        <f>C22+C28+C29+C30+C33+C34</f>
        <v>188961114.55000001</v>
      </c>
      <c r="D21" s="103">
        <f>D22+D28+D29+D30+D33+D34</f>
        <v>70901405.950000003</v>
      </c>
      <c r="E21" s="21">
        <f t="shared" ref="E21:E37" si="5">D21/C21*100</f>
        <v>37.521691232001679</v>
      </c>
    </row>
    <row r="22" spans="1:5" ht="33.75" customHeight="1" x14ac:dyDescent="0.25">
      <c r="A22" s="73" t="s">
        <v>16</v>
      </c>
      <c r="B22" s="33">
        <f>B23+B24+B25+B26+B27</f>
        <v>148441236.66999999</v>
      </c>
      <c r="C22" s="33">
        <f>C23+C24+C25+C26+C27</f>
        <v>121371053</v>
      </c>
      <c r="D22" s="104">
        <f>D23+D24+D25+D26+D27</f>
        <v>50524663.080000006</v>
      </c>
      <c r="E22" s="6">
        <f t="shared" si="5"/>
        <v>41.628264591228358</v>
      </c>
    </row>
    <row r="23" spans="1:5" ht="50.25" customHeight="1" x14ac:dyDescent="0.25">
      <c r="A23" s="72" t="s">
        <v>17</v>
      </c>
      <c r="B23" s="43">
        <v>7284495.0800000001</v>
      </c>
      <c r="C23" s="36">
        <v>2864500</v>
      </c>
      <c r="D23" s="41">
        <v>0</v>
      </c>
      <c r="E23" s="7">
        <f t="shared" si="5"/>
        <v>0</v>
      </c>
    </row>
    <row r="24" spans="1:5" ht="23.25" customHeight="1" x14ac:dyDescent="0.25">
      <c r="A24" s="72" t="s">
        <v>18</v>
      </c>
      <c r="B24" s="43">
        <v>114099703.36</v>
      </c>
      <c r="C24" s="36">
        <v>91270000</v>
      </c>
      <c r="D24" s="41">
        <v>37474957.030000001</v>
      </c>
      <c r="E24" s="7">
        <f t="shared" si="5"/>
        <v>41.059446729483952</v>
      </c>
    </row>
    <row r="25" spans="1:5" ht="20.25" customHeight="1" x14ac:dyDescent="0.25">
      <c r="A25" s="72" t="s">
        <v>19</v>
      </c>
      <c r="B25" s="43">
        <v>4477818.8899999997</v>
      </c>
      <c r="C25" s="36">
        <v>4212000</v>
      </c>
      <c r="D25" s="41">
        <v>1457474.59</v>
      </c>
      <c r="E25" s="7">
        <f t="shared" si="5"/>
        <v>34.60291049382716</v>
      </c>
    </row>
    <row r="26" spans="1:5" ht="37.5" hidden="1" customHeight="1" x14ac:dyDescent="0.25">
      <c r="A26" s="72" t="s">
        <v>20</v>
      </c>
      <c r="B26" s="43">
        <v>0</v>
      </c>
      <c r="C26" s="36"/>
      <c r="D26" s="41"/>
      <c r="E26" s="7">
        <v>0</v>
      </c>
    </row>
    <row r="27" spans="1:5" ht="31.5" x14ac:dyDescent="0.25">
      <c r="A27" s="72" t="s">
        <v>99</v>
      </c>
      <c r="B27" s="43">
        <v>22579219.34</v>
      </c>
      <c r="C27" s="36">
        <f>18000000+2024553+3000000</f>
        <v>23024553</v>
      </c>
      <c r="D27" s="41">
        <v>11592231.460000001</v>
      </c>
      <c r="E27" s="7">
        <f t="shared" si="5"/>
        <v>50.347259553746824</v>
      </c>
    </row>
    <row r="28" spans="1:5" ht="22.7" hidden="1" customHeight="1" x14ac:dyDescent="0.25">
      <c r="A28" s="73" t="s">
        <v>21</v>
      </c>
      <c r="B28" s="56">
        <v>19751420.879999999</v>
      </c>
      <c r="C28" s="92">
        <v>0</v>
      </c>
      <c r="D28" s="40">
        <v>0</v>
      </c>
      <c r="E28" s="6">
        <v>0</v>
      </c>
    </row>
    <row r="29" spans="1:5" ht="30.75" customHeight="1" x14ac:dyDescent="0.25">
      <c r="A29" s="73" t="s">
        <v>22</v>
      </c>
      <c r="B29" s="48">
        <v>4558806.58</v>
      </c>
      <c r="C29" s="92">
        <v>6629500</v>
      </c>
      <c r="D29" s="42">
        <v>815759.23</v>
      </c>
      <c r="E29" s="6">
        <f t="shared" si="5"/>
        <v>12.304988762350101</v>
      </c>
    </row>
    <row r="30" spans="1:5" ht="21.75" customHeight="1" x14ac:dyDescent="0.25">
      <c r="A30" s="73" t="s">
        <v>23</v>
      </c>
      <c r="B30" s="48">
        <f t="shared" ref="B30" si="6">B31+B32</f>
        <v>44338166.260000005</v>
      </c>
      <c r="C30" s="92">
        <f>C31+C32</f>
        <v>45240194.710000001</v>
      </c>
      <c r="D30" s="98">
        <f>D31+D32</f>
        <v>13098768.51</v>
      </c>
      <c r="E30" s="6">
        <f t="shared" si="5"/>
        <v>28.953828766578265</v>
      </c>
    </row>
    <row r="31" spans="1:5" ht="21.75" customHeight="1" x14ac:dyDescent="0.25">
      <c r="A31" s="72" t="s">
        <v>24</v>
      </c>
      <c r="B31" s="43">
        <v>5657663.2400000002</v>
      </c>
      <c r="C31" s="36">
        <v>25734323.210000001</v>
      </c>
      <c r="D31" s="41">
        <v>2511971.6</v>
      </c>
      <c r="E31" s="7">
        <f t="shared" si="5"/>
        <v>9.7611721882154754</v>
      </c>
    </row>
    <row r="32" spans="1:5" ht="18.75" customHeight="1" x14ac:dyDescent="0.25">
      <c r="A32" s="72" t="s">
        <v>25</v>
      </c>
      <c r="B32" s="43">
        <v>38680503.020000003</v>
      </c>
      <c r="C32" s="36">
        <f>6163021.85+13342849.65</f>
        <v>19505871.5</v>
      </c>
      <c r="D32" s="41">
        <v>10586796.91</v>
      </c>
      <c r="E32" s="7">
        <f t="shared" si="5"/>
        <v>54.274923886379547</v>
      </c>
    </row>
    <row r="33" spans="1:5" ht="21.75" customHeight="1" x14ac:dyDescent="0.25">
      <c r="A33" s="73" t="s">
        <v>26</v>
      </c>
      <c r="B33" s="48">
        <v>4197686.7699999996</v>
      </c>
      <c r="C33" s="92">
        <v>6322500</v>
      </c>
      <c r="D33" s="42">
        <v>1766494.25</v>
      </c>
      <c r="E33" s="6">
        <f t="shared" si="5"/>
        <v>27.939806247528669</v>
      </c>
    </row>
    <row r="34" spans="1:5" ht="21.75" customHeight="1" x14ac:dyDescent="0.25">
      <c r="A34" s="73" t="s">
        <v>27</v>
      </c>
      <c r="B34" s="48">
        <f t="shared" ref="B34" si="7">B35+B36+B37</f>
        <v>2498967.8800000004</v>
      </c>
      <c r="C34" s="92">
        <f>C35+C36+C37</f>
        <v>9397866.8399999999</v>
      </c>
      <c r="D34" s="98">
        <f>D35+D36+D37</f>
        <v>4695720.88</v>
      </c>
      <c r="E34" s="6">
        <f t="shared" si="5"/>
        <v>49.965816285177326</v>
      </c>
    </row>
    <row r="35" spans="1:5" ht="21.2" customHeight="1" x14ac:dyDescent="0.25">
      <c r="A35" s="72" t="s">
        <v>28</v>
      </c>
      <c r="B35" s="43">
        <v>27883.54</v>
      </c>
      <c r="C35" s="36">
        <v>0</v>
      </c>
      <c r="D35" s="41">
        <v>438099.24</v>
      </c>
      <c r="E35" s="7">
        <v>0</v>
      </c>
    </row>
    <row r="36" spans="1:5" ht="21.2" hidden="1" customHeight="1" x14ac:dyDescent="0.25">
      <c r="A36" s="72" t="s">
        <v>27</v>
      </c>
      <c r="B36" s="57">
        <v>98220.43</v>
      </c>
      <c r="C36" s="36">
        <v>0</v>
      </c>
      <c r="D36" s="39">
        <v>0</v>
      </c>
      <c r="E36" s="7">
        <v>0</v>
      </c>
    </row>
    <row r="37" spans="1:5" ht="24" customHeight="1" thickBot="1" x14ac:dyDescent="0.3">
      <c r="A37" s="75" t="s">
        <v>88</v>
      </c>
      <c r="B37" s="61">
        <v>2372863.91</v>
      </c>
      <c r="C37" s="94">
        <v>9397866.8399999999</v>
      </c>
      <c r="D37" s="91">
        <v>4257621.6399999997</v>
      </c>
      <c r="E37" s="60">
        <f t="shared" si="5"/>
        <v>45.304128186604522</v>
      </c>
    </row>
    <row r="38" spans="1:5" ht="38.25" customHeight="1" x14ac:dyDescent="0.25">
      <c r="A38" s="74" t="s">
        <v>29</v>
      </c>
      <c r="B38" s="38">
        <f>B39+B40+B41+B42+B43+B44+B45</f>
        <v>3089889452.3899999</v>
      </c>
      <c r="C38" s="38">
        <f t="shared" ref="C38:D38" si="8">C39+C40+C41+C42+C43+C44+C45</f>
        <v>3056750948.6500001</v>
      </c>
      <c r="D38" s="103">
        <f t="shared" si="8"/>
        <v>1068473963.48</v>
      </c>
      <c r="E38" s="21">
        <f>D38/C38*100</f>
        <v>34.954563895756266</v>
      </c>
    </row>
    <row r="39" spans="1:5" ht="31.7" customHeight="1" x14ac:dyDescent="0.25">
      <c r="A39" s="72" t="s">
        <v>30</v>
      </c>
      <c r="B39" s="43">
        <v>52585400</v>
      </c>
      <c r="C39" s="36">
        <v>52248300</v>
      </c>
      <c r="D39" s="41">
        <v>21770000</v>
      </c>
      <c r="E39" s="7">
        <f>D39/C39*100</f>
        <v>41.666427424432953</v>
      </c>
    </row>
    <row r="40" spans="1:5" ht="17.25" customHeight="1" x14ac:dyDescent="0.25">
      <c r="A40" s="72" t="s">
        <v>93</v>
      </c>
      <c r="B40" s="43">
        <v>21587000</v>
      </c>
      <c r="C40" s="36">
        <v>29889000</v>
      </c>
      <c r="D40" s="41">
        <v>12454000</v>
      </c>
      <c r="E40" s="7">
        <f>D40/C40*100</f>
        <v>41.667503094784038</v>
      </c>
    </row>
    <row r="41" spans="1:5" ht="18.75" customHeight="1" x14ac:dyDescent="0.25">
      <c r="A41" s="72" t="s">
        <v>31</v>
      </c>
      <c r="B41" s="37">
        <v>2990118765.29</v>
      </c>
      <c r="C41" s="43">
        <f>2951036319.14+2500000</f>
        <v>2953536319.1399999</v>
      </c>
      <c r="D41" s="41">
        <v>1013196691.65</v>
      </c>
      <c r="E41" s="7">
        <f>D41/C41*100</f>
        <v>34.30452793433124</v>
      </c>
    </row>
    <row r="42" spans="1:5" ht="34.5" hidden="1" customHeight="1" x14ac:dyDescent="0.25">
      <c r="A42" s="76" t="s">
        <v>97</v>
      </c>
      <c r="B42" s="37">
        <v>0</v>
      </c>
      <c r="C42" s="43"/>
      <c r="D42" s="41"/>
      <c r="E42" s="7" t="e">
        <f t="shared" ref="E42:E45" si="9">D42/C42*100</f>
        <v>#DIV/0!</v>
      </c>
    </row>
    <row r="43" spans="1:5" ht="19.5" customHeight="1" x14ac:dyDescent="0.25">
      <c r="A43" s="76" t="s">
        <v>96</v>
      </c>
      <c r="B43" s="37">
        <v>0</v>
      </c>
      <c r="C43" s="43">
        <v>0</v>
      </c>
      <c r="D43" s="41">
        <v>-29467.68</v>
      </c>
      <c r="E43" s="7">
        <v>0</v>
      </c>
    </row>
    <row r="44" spans="1:5" ht="47.25" customHeight="1" x14ac:dyDescent="0.25">
      <c r="A44" s="72" t="s">
        <v>32</v>
      </c>
      <c r="B44" s="43">
        <v>-15161314.560000001</v>
      </c>
      <c r="C44" s="43">
        <v>-2259131.64</v>
      </c>
      <c r="D44" s="41">
        <v>-2259131.64</v>
      </c>
      <c r="E44" s="7">
        <f t="shared" si="9"/>
        <v>100</v>
      </c>
    </row>
    <row r="45" spans="1:5" ht="19.5" customHeight="1" thickBot="1" x14ac:dyDescent="0.3">
      <c r="A45" s="77" t="s">
        <v>95</v>
      </c>
      <c r="B45" s="44">
        <v>40759601.659999996</v>
      </c>
      <c r="C45" s="44">
        <f>2259131.64+21077329.51</f>
        <v>23336461.150000002</v>
      </c>
      <c r="D45" s="45">
        <v>23341871.149999999</v>
      </c>
      <c r="E45" s="7">
        <f t="shared" si="9"/>
        <v>100.02318260667383</v>
      </c>
    </row>
    <row r="46" spans="1:5" ht="44.25" customHeight="1" thickBot="1" x14ac:dyDescent="0.3">
      <c r="A46" s="78" t="s">
        <v>33</v>
      </c>
      <c r="B46" s="62">
        <f>B5+B21+B38</f>
        <v>4437953738.1199999</v>
      </c>
      <c r="C46" s="49">
        <f>C5+C21+C38</f>
        <v>4417576563.1999998</v>
      </c>
      <c r="D46" s="105">
        <f>D5+D21+D38</f>
        <v>1443303051.45</v>
      </c>
      <c r="E46" s="90">
        <f>D46/C46*100</f>
        <v>32.67182879122533</v>
      </c>
    </row>
    <row r="47" spans="1:5" ht="31.5" customHeight="1" thickBot="1" x14ac:dyDescent="0.3">
      <c r="A47" s="68" t="s">
        <v>34</v>
      </c>
      <c r="B47" s="121"/>
      <c r="C47" s="122"/>
      <c r="D47" s="122"/>
      <c r="E47" s="122"/>
    </row>
    <row r="48" spans="1:5" ht="24" customHeight="1" x14ac:dyDescent="0.25">
      <c r="A48" s="79" t="s">
        <v>35</v>
      </c>
      <c r="B48" s="38">
        <f>B49+B50+B51+B52+B53+B54+B55+B56</f>
        <v>209921338.44999999</v>
      </c>
      <c r="C48" s="38">
        <f>C49+C50+C51+C52+C53+C54+C55+C56</f>
        <v>227061167.31</v>
      </c>
      <c r="D48" s="103">
        <f>D49+D50+D51+D52+D53+D54+D55+D56</f>
        <v>67042627.880000003</v>
      </c>
      <c r="E48" s="21">
        <f>D48/C48*100</f>
        <v>29.526241177324984</v>
      </c>
    </row>
    <row r="49" spans="1:5" ht="31.5" hidden="1" customHeight="1" x14ac:dyDescent="0.25">
      <c r="A49" s="80" t="s">
        <v>94</v>
      </c>
      <c r="B49" s="34">
        <v>0</v>
      </c>
      <c r="C49" s="34"/>
      <c r="D49" s="12"/>
      <c r="E49" s="6" t="e">
        <f t="shared" ref="E49:E56" si="10">D49/C49*100</f>
        <v>#DIV/0!</v>
      </c>
    </row>
    <row r="50" spans="1:5" ht="49.7" customHeight="1" x14ac:dyDescent="0.25">
      <c r="A50" s="80" t="s">
        <v>36</v>
      </c>
      <c r="B50" s="19">
        <v>7569717.2000000002</v>
      </c>
      <c r="C50" s="34">
        <v>8144300</v>
      </c>
      <c r="D50" s="12">
        <v>1733085.65</v>
      </c>
      <c r="E50" s="7">
        <f>D50/C50*100</f>
        <v>21.279737362327026</v>
      </c>
    </row>
    <row r="51" spans="1:5" ht="46.5" customHeight="1" x14ac:dyDescent="0.25">
      <c r="A51" s="80" t="s">
        <v>37</v>
      </c>
      <c r="B51" s="35">
        <v>89998672.519999996</v>
      </c>
      <c r="C51" s="35">
        <v>101114833.95999999</v>
      </c>
      <c r="D51" s="32">
        <v>31704455.800000001</v>
      </c>
      <c r="E51" s="7">
        <f t="shared" si="10"/>
        <v>31.354900718664052</v>
      </c>
    </row>
    <row r="52" spans="1:5" x14ac:dyDescent="0.25">
      <c r="A52" s="80" t="s">
        <v>38</v>
      </c>
      <c r="B52" s="19">
        <v>28900</v>
      </c>
      <c r="C52" s="34">
        <v>351600</v>
      </c>
      <c r="D52" s="12">
        <v>0</v>
      </c>
      <c r="E52" s="7">
        <f t="shared" si="10"/>
        <v>0</v>
      </c>
    </row>
    <row r="53" spans="1:5" ht="30.2" customHeight="1" x14ac:dyDescent="0.25">
      <c r="A53" s="80" t="s">
        <v>39</v>
      </c>
      <c r="B53" s="19">
        <v>10042296.83</v>
      </c>
      <c r="C53" s="34">
        <v>10014400</v>
      </c>
      <c r="D53" s="12">
        <v>3692551.51</v>
      </c>
      <c r="E53" s="7">
        <f t="shared" si="10"/>
        <v>36.872418816903654</v>
      </c>
    </row>
    <row r="54" spans="1:5" ht="19.5" hidden="1" customHeight="1" x14ac:dyDescent="0.25">
      <c r="A54" s="80" t="s">
        <v>40</v>
      </c>
      <c r="B54" s="19">
        <v>7686500</v>
      </c>
      <c r="C54" s="34">
        <v>0</v>
      </c>
      <c r="D54" s="12">
        <v>0</v>
      </c>
      <c r="E54" s="7">
        <v>0</v>
      </c>
    </row>
    <row r="55" spans="1:5" x14ac:dyDescent="0.25">
      <c r="A55" s="80" t="s">
        <v>41</v>
      </c>
      <c r="B55" s="19">
        <v>0</v>
      </c>
      <c r="C55" s="34">
        <v>2500000</v>
      </c>
      <c r="D55" s="12">
        <v>0</v>
      </c>
      <c r="E55" s="7">
        <f t="shared" si="10"/>
        <v>0</v>
      </c>
    </row>
    <row r="56" spans="1:5" x14ac:dyDescent="0.25">
      <c r="A56" s="80" t="s">
        <v>42</v>
      </c>
      <c r="B56" s="19">
        <v>94595251.900000006</v>
      </c>
      <c r="C56" s="34">
        <v>104936033.34999999</v>
      </c>
      <c r="D56" s="12">
        <v>29912534.920000002</v>
      </c>
      <c r="E56" s="7">
        <f t="shared" si="10"/>
        <v>28.505494218778761</v>
      </c>
    </row>
    <row r="57" spans="1:5" ht="21" customHeight="1" x14ac:dyDescent="0.25">
      <c r="A57" s="81" t="s">
        <v>43</v>
      </c>
      <c r="B57" s="33">
        <f>B58+B59+B60+B61</f>
        <v>31139904.690000001</v>
      </c>
      <c r="C57" s="33">
        <f>C58+C59+C60+C61</f>
        <v>82644000</v>
      </c>
      <c r="D57" s="104">
        <f>D58+D59+D60+D61</f>
        <v>9869027.3399999999</v>
      </c>
      <c r="E57" s="6">
        <f t="shared" ref="E57:E105" si="11">D57/C57*100</f>
        <v>11.941613837665166</v>
      </c>
    </row>
    <row r="58" spans="1:5" x14ac:dyDescent="0.25">
      <c r="A58" s="80" t="s">
        <v>44</v>
      </c>
      <c r="B58" s="19">
        <v>7340300</v>
      </c>
      <c r="C58" s="34">
        <v>7829900</v>
      </c>
      <c r="D58" s="12">
        <v>2692300</v>
      </c>
      <c r="E58" s="7">
        <f t="shared" si="11"/>
        <v>34.384858044164041</v>
      </c>
    </row>
    <row r="59" spans="1:5" ht="18.75" customHeight="1" x14ac:dyDescent="0.25">
      <c r="A59" s="80" t="s">
        <v>85</v>
      </c>
      <c r="B59" s="19">
        <v>23370869.690000001</v>
      </c>
      <c r="C59" s="34">
        <v>74764100</v>
      </c>
      <c r="D59" s="12">
        <v>7176727.3399999999</v>
      </c>
      <c r="E59" s="7">
        <f t="shared" si="11"/>
        <v>9.5991623519844413</v>
      </c>
    </row>
    <row r="60" spans="1:5" ht="36" customHeight="1" x14ac:dyDescent="0.25">
      <c r="A60" s="82" t="s">
        <v>101</v>
      </c>
      <c r="B60" s="19">
        <v>329175</v>
      </c>
      <c r="C60" s="34">
        <v>50000</v>
      </c>
      <c r="D60" s="12">
        <v>0</v>
      </c>
      <c r="E60" s="7">
        <v>0</v>
      </c>
    </row>
    <row r="61" spans="1:5" ht="30.75" hidden="1" customHeight="1" x14ac:dyDescent="0.25">
      <c r="A61" s="80" t="s">
        <v>98</v>
      </c>
      <c r="B61" s="19">
        <v>99560</v>
      </c>
      <c r="C61" s="34">
        <v>0</v>
      </c>
      <c r="D61" s="12">
        <v>0</v>
      </c>
      <c r="E61" s="7">
        <v>0</v>
      </c>
    </row>
    <row r="62" spans="1:5" ht="18" customHeight="1" x14ac:dyDescent="0.25">
      <c r="A62" s="81" t="s">
        <v>45</v>
      </c>
      <c r="B62" s="33">
        <f>B63+B64+B65+B66</f>
        <v>251461239.97</v>
      </c>
      <c r="C62" s="33">
        <f t="shared" ref="C62:D62" si="12">C63+C64+C65+C66</f>
        <v>269102956.36000001</v>
      </c>
      <c r="D62" s="104">
        <f t="shared" si="12"/>
        <v>48521490.850000001</v>
      </c>
      <c r="E62" s="6">
        <f t="shared" si="11"/>
        <v>18.03082786838247</v>
      </c>
    </row>
    <row r="63" spans="1:5" x14ac:dyDescent="0.25">
      <c r="A63" s="80" t="s">
        <v>46</v>
      </c>
      <c r="B63" s="34">
        <v>872783.4</v>
      </c>
      <c r="C63" s="34">
        <v>966700</v>
      </c>
      <c r="D63" s="13">
        <v>155740.4</v>
      </c>
      <c r="E63" s="7">
        <f t="shared" si="11"/>
        <v>16.110520326885279</v>
      </c>
    </row>
    <row r="64" spans="1:5" hidden="1" x14ac:dyDescent="0.25">
      <c r="A64" s="80" t="s">
        <v>47</v>
      </c>
      <c r="B64" s="34">
        <v>0</v>
      </c>
      <c r="C64" s="34">
        <v>0</v>
      </c>
      <c r="D64" s="13">
        <v>0</v>
      </c>
      <c r="E64" s="7">
        <v>0</v>
      </c>
    </row>
    <row r="65" spans="1:5" x14ac:dyDescent="0.25">
      <c r="A65" s="80" t="s">
        <v>48</v>
      </c>
      <c r="B65" s="19">
        <v>249974264.56999999</v>
      </c>
      <c r="C65" s="36">
        <v>264136156.36000001</v>
      </c>
      <c r="D65" s="12">
        <v>48087525.450000003</v>
      </c>
      <c r="E65" s="7">
        <f t="shared" si="11"/>
        <v>18.205582345364299</v>
      </c>
    </row>
    <row r="66" spans="1:5" ht="20.25" customHeight="1" x14ac:dyDescent="0.25">
      <c r="A66" s="80" t="s">
        <v>49</v>
      </c>
      <c r="B66" s="36">
        <v>614192</v>
      </c>
      <c r="C66" s="34">
        <v>4000100</v>
      </c>
      <c r="D66" s="14">
        <v>278225</v>
      </c>
      <c r="E66" s="7">
        <f t="shared" si="11"/>
        <v>6.9554511137221571</v>
      </c>
    </row>
    <row r="67" spans="1:5" ht="19.5" customHeight="1" x14ac:dyDescent="0.25">
      <c r="A67" s="81" t="s">
        <v>50</v>
      </c>
      <c r="B67" s="33">
        <f>B68+B69+B71+B70</f>
        <v>467249584.28999996</v>
      </c>
      <c r="C67" s="33">
        <f t="shared" ref="C67:D67" si="13">C68+C69+C71+C70</f>
        <v>774864572.38</v>
      </c>
      <c r="D67" s="104">
        <f t="shared" si="13"/>
        <v>45973511.82</v>
      </c>
      <c r="E67" s="6">
        <f t="shared" si="11"/>
        <v>5.9331028232187926</v>
      </c>
    </row>
    <row r="68" spans="1:5" x14ac:dyDescent="0.25">
      <c r="A68" s="80" t="s">
        <v>51</v>
      </c>
      <c r="B68" s="36">
        <v>192807931.34999999</v>
      </c>
      <c r="C68" s="34">
        <v>354449392.38</v>
      </c>
      <c r="D68" s="14">
        <v>4788071.1100000003</v>
      </c>
      <c r="E68" s="7">
        <f t="shared" si="11"/>
        <v>1.35084759994927</v>
      </c>
    </row>
    <row r="69" spans="1:5" x14ac:dyDescent="0.25">
      <c r="A69" s="80" t="s">
        <v>52</v>
      </c>
      <c r="B69" s="19">
        <v>20304642.129999999</v>
      </c>
      <c r="C69" s="34">
        <v>1799875</v>
      </c>
      <c r="D69" s="12">
        <v>0</v>
      </c>
      <c r="E69" s="7">
        <f t="shared" si="11"/>
        <v>0</v>
      </c>
    </row>
    <row r="70" spans="1:5" x14ac:dyDescent="0.25">
      <c r="A70" s="80" t="s">
        <v>53</v>
      </c>
      <c r="B70" s="36">
        <v>239619110.81</v>
      </c>
      <c r="C70" s="34">
        <v>402117005</v>
      </c>
      <c r="D70" s="14">
        <v>35730190.710000001</v>
      </c>
      <c r="E70" s="7">
        <f t="shared" si="11"/>
        <v>8.8855209468199448</v>
      </c>
    </row>
    <row r="71" spans="1:5" ht="17.45" customHeight="1" x14ac:dyDescent="0.25">
      <c r="A71" s="80" t="s">
        <v>54</v>
      </c>
      <c r="B71" s="36">
        <v>14517900</v>
      </c>
      <c r="C71" s="34">
        <v>16498300</v>
      </c>
      <c r="D71" s="14">
        <v>5455250</v>
      </c>
      <c r="E71" s="7">
        <f t="shared" si="11"/>
        <v>33.065527963487149</v>
      </c>
    </row>
    <row r="72" spans="1:5" ht="20.25" customHeight="1" x14ac:dyDescent="0.25">
      <c r="A72" s="81" t="s">
        <v>55</v>
      </c>
      <c r="B72" s="33">
        <f>B73+B74</f>
        <v>34796474.409999996</v>
      </c>
      <c r="C72" s="33">
        <f t="shared" ref="C72:D72" si="14">C73+C74</f>
        <v>21867910.34</v>
      </c>
      <c r="D72" s="104">
        <f t="shared" si="14"/>
        <v>8474200</v>
      </c>
      <c r="E72" s="6">
        <f t="shared" si="11"/>
        <v>38.751759396503907</v>
      </c>
    </row>
    <row r="73" spans="1:5" ht="30.2" customHeight="1" x14ac:dyDescent="0.25">
      <c r="A73" s="80" t="s">
        <v>56</v>
      </c>
      <c r="B73" s="19">
        <v>34796474.409999996</v>
      </c>
      <c r="C73" s="34">
        <v>21867910.34</v>
      </c>
      <c r="D73" s="12">
        <v>8474200</v>
      </c>
      <c r="E73" s="7">
        <f t="shared" si="11"/>
        <v>38.751759396503907</v>
      </c>
    </row>
    <row r="74" spans="1:5" ht="19.5" hidden="1" customHeight="1" x14ac:dyDescent="0.25">
      <c r="A74" s="80" t="s">
        <v>57</v>
      </c>
      <c r="B74" s="19">
        <v>0</v>
      </c>
      <c r="C74" s="34"/>
      <c r="D74" s="12"/>
      <c r="E74" s="7">
        <v>0</v>
      </c>
    </row>
    <row r="75" spans="1:5" ht="21.75" customHeight="1" x14ac:dyDescent="0.25">
      <c r="A75" s="81" t="s">
        <v>58</v>
      </c>
      <c r="B75" s="33">
        <f t="shared" ref="B75" si="15">B76+B77+B78+B79+B80+B81</f>
        <v>2767338398.4000001</v>
      </c>
      <c r="C75" s="33">
        <f t="shared" ref="C75:D75" si="16">C76+C77+C78+C79+C80+C81</f>
        <v>2705840797.2200003</v>
      </c>
      <c r="D75" s="104">
        <f t="shared" si="16"/>
        <v>1081256510.4399998</v>
      </c>
      <c r="E75" s="6">
        <f t="shared" si="11"/>
        <v>39.960093422750163</v>
      </c>
    </row>
    <row r="76" spans="1:5" x14ac:dyDescent="0.25">
      <c r="A76" s="80" t="s">
        <v>59</v>
      </c>
      <c r="B76" s="19">
        <v>1026904910.14</v>
      </c>
      <c r="C76" s="34">
        <v>1144985853.4300001</v>
      </c>
      <c r="D76" s="12">
        <v>443876205.80000001</v>
      </c>
      <c r="E76" s="7">
        <f t="shared" si="11"/>
        <v>38.766959824900304</v>
      </c>
    </row>
    <row r="77" spans="1:5" x14ac:dyDescent="0.25">
      <c r="A77" s="80" t="s">
        <v>60</v>
      </c>
      <c r="B77" s="19">
        <v>1218556273.29</v>
      </c>
      <c r="C77" s="34">
        <v>1232427541.79</v>
      </c>
      <c r="D77" s="12">
        <v>557325408.75999999</v>
      </c>
      <c r="E77" s="22">
        <f t="shared" si="11"/>
        <v>45.221758672362235</v>
      </c>
    </row>
    <row r="78" spans="1:5" ht="15" customHeight="1" x14ac:dyDescent="0.25">
      <c r="A78" s="80" t="s">
        <v>61</v>
      </c>
      <c r="B78" s="19">
        <v>215708054.15000001</v>
      </c>
      <c r="C78" s="34">
        <v>242794050</v>
      </c>
      <c r="D78" s="12">
        <v>63573630.899999999</v>
      </c>
      <c r="E78" s="22">
        <f t="shared" si="11"/>
        <v>26.18417992533178</v>
      </c>
    </row>
    <row r="79" spans="1:5" ht="15" customHeight="1" x14ac:dyDescent="0.25">
      <c r="A79" s="80" t="s">
        <v>90</v>
      </c>
      <c r="B79" s="19">
        <v>101000</v>
      </c>
      <c r="C79" s="34">
        <v>155000</v>
      </c>
      <c r="D79" s="12">
        <v>40440</v>
      </c>
      <c r="E79" s="22">
        <f t="shared" si="11"/>
        <v>26.090322580645157</v>
      </c>
    </row>
    <row r="80" spans="1:5" x14ac:dyDescent="0.25">
      <c r="A80" s="80" t="s">
        <v>62</v>
      </c>
      <c r="B80" s="19">
        <v>248139723.30000001</v>
      </c>
      <c r="C80" s="34">
        <v>25569908</v>
      </c>
      <c r="D80" s="12">
        <v>5329600</v>
      </c>
      <c r="E80" s="22">
        <f t="shared" si="11"/>
        <v>20.843250589716629</v>
      </c>
    </row>
    <row r="81" spans="1:5" x14ac:dyDescent="0.25">
      <c r="A81" s="80" t="s">
        <v>63</v>
      </c>
      <c r="B81" s="19">
        <v>57928437.520000003</v>
      </c>
      <c r="C81" s="34">
        <v>59908444</v>
      </c>
      <c r="D81" s="12">
        <v>11111224.98</v>
      </c>
      <c r="E81" s="22">
        <f t="shared" si="11"/>
        <v>18.547009800488226</v>
      </c>
    </row>
    <row r="82" spans="1:5" ht="20.25" customHeight="1" x14ac:dyDescent="0.25">
      <c r="A82" s="81" t="s">
        <v>64</v>
      </c>
      <c r="B82" s="33">
        <f>B83</f>
        <v>169337236.69</v>
      </c>
      <c r="C82" s="33">
        <f t="shared" ref="C82:D82" si="17">C83</f>
        <v>179419484.84</v>
      </c>
      <c r="D82" s="104">
        <f t="shared" si="17"/>
        <v>41093626.950000003</v>
      </c>
      <c r="E82" s="23">
        <f t="shared" si="11"/>
        <v>22.903658979204994</v>
      </c>
    </row>
    <row r="83" spans="1:5" x14ac:dyDescent="0.25">
      <c r="A83" s="80" t="s">
        <v>65</v>
      </c>
      <c r="B83" s="19">
        <v>169337236.69</v>
      </c>
      <c r="C83" s="34">
        <v>179419484.84</v>
      </c>
      <c r="D83" s="12">
        <v>41093626.950000003</v>
      </c>
      <c r="E83" s="22">
        <f t="shared" si="11"/>
        <v>22.903658979204994</v>
      </c>
    </row>
    <row r="84" spans="1:5" ht="20.25" customHeight="1" x14ac:dyDescent="0.25">
      <c r="A84" s="81" t="s">
        <v>66</v>
      </c>
      <c r="B84" s="33">
        <f>B85+B86+B87+B88</f>
        <v>397289306.17999995</v>
      </c>
      <c r="C84" s="33">
        <f t="shared" ref="C84:D84" si="18">C85+C86+C87+C88</f>
        <v>271739770.31</v>
      </c>
      <c r="D84" s="104">
        <f t="shared" si="18"/>
        <v>87838761.49000001</v>
      </c>
      <c r="E84" s="23">
        <f t="shared" si="11"/>
        <v>32.324588112293533</v>
      </c>
    </row>
    <row r="85" spans="1:5" x14ac:dyDescent="0.25">
      <c r="A85" s="80" t="s">
        <v>67</v>
      </c>
      <c r="B85" s="19">
        <v>2653997</v>
      </c>
      <c r="C85" s="34">
        <v>2626600</v>
      </c>
      <c r="D85" s="12">
        <v>944712.15</v>
      </c>
      <c r="E85" s="22">
        <f t="shared" si="11"/>
        <v>35.967111474910531</v>
      </c>
    </row>
    <row r="86" spans="1:5" x14ac:dyDescent="0.25">
      <c r="A86" s="80" t="s">
        <v>68</v>
      </c>
      <c r="B86" s="19">
        <v>4367250.1500000004</v>
      </c>
      <c r="C86" s="34">
        <v>1220000</v>
      </c>
      <c r="D86" s="12">
        <v>379200</v>
      </c>
      <c r="E86" s="22">
        <f t="shared" si="11"/>
        <v>31.081967213114751</v>
      </c>
    </row>
    <row r="87" spans="1:5" x14ac:dyDescent="0.25">
      <c r="A87" s="80" t="s">
        <v>69</v>
      </c>
      <c r="B87" s="19">
        <v>380762939.45999998</v>
      </c>
      <c r="C87" s="34">
        <v>257610295.31</v>
      </c>
      <c r="D87" s="12">
        <v>81063868.680000007</v>
      </c>
      <c r="E87" s="22">
        <f t="shared" si="11"/>
        <v>31.467635477242993</v>
      </c>
    </row>
    <row r="88" spans="1:5" ht="18.75" customHeight="1" x14ac:dyDescent="0.25">
      <c r="A88" s="80" t="s">
        <v>70</v>
      </c>
      <c r="B88" s="19">
        <v>9505119.5700000003</v>
      </c>
      <c r="C88" s="34">
        <v>10282875</v>
      </c>
      <c r="D88" s="12">
        <v>5450980.6600000001</v>
      </c>
      <c r="E88" s="22">
        <f t="shared" si="11"/>
        <v>53.01027835114207</v>
      </c>
    </row>
    <row r="89" spans="1:5" ht="21.75" customHeight="1" x14ac:dyDescent="0.25">
      <c r="A89" s="81" t="s">
        <v>71</v>
      </c>
      <c r="B89" s="33">
        <f>B90+B91+B92</f>
        <v>105127891.62</v>
      </c>
      <c r="C89" s="33">
        <f t="shared" ref="C89:D89" si="19">C90+C91+C92</f>
        <v>116798010</v>
      </c>
      <c r="D89" s="104">
        <f t="shared" si="19"/>
        <v>32044155.300000001</v>
      </c>
      <c r="E89" s="23">
        <f t="shared" si="11"/>
        <v>27.435531906750811</v>
      </c>
    </row>
    <row r="90" spans="1:5" x14ac:dyDescent="0.25">
      <c r="A90" s="80" t="s">
        <v>72</v>
      </c>
      <c r="B90" s="19">
        <v>99074012</v>
      </c>
      <c r="C90" s="34">
        <v>114788010</v>
      </c>
      <c r="D90" s="12">
        <v>31454215</v>
      </c>
      <c r="E90" s="22">
        <f t="shared" si="11"/>
        <v>27.402003920095837</v>
      </c>
    </row>
    <row r="91" spans="1:5" x14ac:dyDescent="0.25">
      <c r="A91" s="80" t="s">
        <v>73</v>
      </c>
      <c r="B91" s="19">
        <v>6053879.6200000001</v>
      </c>
      <c r="C91" s="34">
        <v>2010000</v>
      </c>
      <c r="D91" s="12">
        <v>589940.30000000005</v>
      </c>
      <c r="E91" s="22">
        <f>D91/C91*100</f>
        <v>29.350263681592043</v>
      </c>
    </row>
    <row r="92" spans="1:5" hidden="1" x14ac:dyDescent="0.25">
      <c r="A92" s="80" t="s">
        <v>74</v>
      </c>
      <c r="B92" s="19"/>
      <c r="C92" s="34"/>
      <c r="D92" s="12"/>
      <c r="E92" s="22" t="e">
        <f t="shared" si="11"/>
        <v>#DIV/0!</v>
      </c>
    </row>
    <row r="93" spans="1:5" ht="21" hidden="1" customHeight="1" x14ac:dyDescent="0.25">
      <c r="A93" s="81" t="s">
        <v>75</v>
      </c>
      <c r="B93" s="18">
        <f t="shared" ref="B93" si="20">B94+B95</f>
        <v>546380</v>
      </c>
      <c r="C93" s="18">
        <f t="shared" ref="C93:D93" si="21">C94+C95</f>
        <v>0</v>
      </c>
      <c r="D93" s="106">
        <f t="shared" si="21"/>
        <v>0</v>
      </c>
      <c r="E93" s="23">
        <v>0</v>
      </c>
    </row>
    <row r="94" spans="1:5" hidden="1" x14ac:dyDescent="0.25">
      <c r="A94" s="80" t="s">
        <v>76</v>
      </c>
      <c r="B94" s="19">
        <v>546380</v>
      </c>
      <c r="C94" s="34">
        <v>0</v>
      </c>
      <c r="D94" s="12">
        <v>0</v>
      </c>
      <c r="E94" s="22">
        <v>0</v>
      </c>
    </row>
    <row r="95" spans="1:5" hidden="1" x14ac:dyDescent="0.25">
      <c r="A95" s="83" t="s">
        <v>91</v>
      </c>
      <c r="B95" s="19">
        <v>0</v>
      </c>
      <c r="C95" s="34">
        <v>0</v>
      </c>
      <c r="D95" s="12">
        <v>0</v>
      </c>
      <c r="E95" s="22">
        <v>0</v>
      </c>
    </row>
    <row r="96" spans="1:5" ht="22.5" customHeight="1" thickBot="1" x14ac:dyDescent="0.3">
      <c r="A96" s="84" t="s">
        <v>77</v>
      </c>
      <c r="B96" s="65">
        <v>0</v>
      </c>
      <c r="C96" s="107">
        <v>6231082.1900000004</v>
      </c>
      <c r="D96" s="108">
        <v>0</v>
      </c>
      <c r="E96" s="66">
        <v>0</v>
      </c>
    </row>
    <row r="97" spans="1:5" ht="16.5" hidden="1" thickBot="1" x14ac:dyDescent="0.3">
      <c r="A97" s="85" t="s">
        <v>83</v>
      </c>
      <c r="B97" s="63"/>
      <c r="C97" s="109"/>
      <c r="D97" s="110"/>
      <c r="E97" s="64" t="e">
        <f t="shared" si="11"/>
        <v>#DIV/0!</v>
      </c>
    </row>
    <row r="98" spans="1:5" ht="30.75" customHeight="1" thickBot="1" x14ac:dyDescent="0.3">
      <c r="A98" s="86" t="s">
        <v>78</v>
      </c>
      <c r="B98" s="49">
        <f>B48+B57+B62+B67+B72+B75+B82+B84+B89+B93+B96+B97</f>
        <v>4434207754.6999998</v>
      </c>
      <c r="C98" s="111">
        <f>C48+C57+C62+C67+C72+C75+C82+C84+C89+C93+C96+C97</f>
        <v>4655569750.9500008</v>
      </c>
      <c r="D98" s="112">
        <f>D48+D57+D62+D67+D72+D75+D82+D84+D89+D93+D96+D97</f>
        <v>1422113912.0699999</v>
      </c>
      <c r="E98" s="24">
        <f t="shared" si="11"/>
        <v>30.546506402998432</v>
      </c>
    </row>
    <row r="99" spans="1:5" ht="9.75" hidden="1" customHeight="1" x14ac:dyDescent="0.25">
      <c r="A99" s="87"/>
      <c r="B99" s="52"/>
      <c r="C99" s="113"/>
      <c r="D99" s="114"/>
      <c r="E99" s="25" t="e">
        <f t="shared" si="11"/>
        <v>#DIV/0!</v>
      </c>
    </row>
    <row r="100" spans="1:5" ht="26.25" customHeight="1" thickBot="1" x14ac:dyDescent="0.3">
      <c r="A100" s="88" t="s">
        <v>79</v>
      </c>
      <c r="B100" s="51">
        <f>B46-B98</f>
        <v>3745983.4200000763</v>
      </c>
      <c r="C100" s="115">
        <f>C46-C98</f>
        <v>-237993187.75000095</v>
      </c>
      <c r="D100" s="116">
        <f>D46-D98</f>
        <v>21189139.380000114</v>
      </c>
      <c r="E100" s="26">
        <f t="shared" si="11"/>
        <v>-8.9032545764537456</v>
      </c>
    </row>
    <row r="101" spans="1:5" ht="21.75" customHeight="1" x14ac:dyDescent="0.25">
      <c r="A101" s="89" t="s">
        <v>86</v>
      </c>
      <c r="B101" s="55"/>
      <c r="C101" s="117"/>
      <c r="D101" s="118"/>
      <c r="E101" s="27"/>
    </row>
    <row r="102" spans="1:5" ht="19.5" customHeight="1" x14ac:dyDescent="0.25">
      <c r="A102" s="80" t="s">
        <v>80</v>
      </c>
      <c r="B102" s="34" t="e">
        <f>#REF!+#REF!</f>
        <v>#REF!</v>
      </c>
      <c r="C102" s="34">
        <v>75000000</v>
      </c>
      <c r="D102" s="13">
        <v>0</v>
      </c>
      <c r="E102" s="22">
        <v>0</v>
      </c>
    </row>
    <row r="103" spans="1:5" ht="31.5" hidden="1" x14ac:dyDescent="0.25">
      <c r="A103" s="80" t="s">
        <v>81</v>
      </c>
      <c r="B103" s="19">
        <v>0</v>
      </c>
      <c r="C103" s="34"/>
      <c r="D103" s="12">
        <v>0</v>
      </c>
      <c r="E103" s="22" t="e">
        <f t="shared" si="11"/>
        <v>#DIV/0!</v>
      </c>
    </row>
    <row r="104" spans="1:5" ht="21" customHeight="1" x14ac:dyDescent="0.25">
      <c r="A104" s="80" t="s">
        <v>82</v>
      </c>
      <c r="B104" s="19" t="e">
        <f>#REF!-#REF!</f>
        <v>#REF!</v>
      </c>
      <c r="C104" s="19">
        <v>162993187.75</v>
      </c>
      <c r="D104" s="12">
        <v>-21189139.379999999</v>
      </c>
      <c r="E104" s="22">
        <f>D104/C104*100</f>
        <v>-13.000015321192466</v>
      </c>
    </row>
    <row r="105" spans="1:5" s="5" customFormat="1" ht="42" hidden="1" customHeight="1" thickBot="1" x14ac:dyDescent="0.3">
      <c r="A105" s="67" t="s">
        <v>87</v>
      </c>
      <c r="B105" s="53">
        <f>(B46-B44)-B98</f>
        <v>18907297.980000496</v>
      </c>
      <c r="C105" s="119">
        <f>C102+C104</f>
        <v>237993187.75</v>
      </c>
      <c r="D105" s="120">
        <f>(D46-D44)-D98</f>
        <v>23448271.020000219</v>
      </c>
      <c r="E105" s="54">
        <f t="shared" si="11"/>
        <v>9.8524967213059309</v>
      </c>
    </row>
    <row r="106" spans="1:5" s="5" customFormat="1" ht="17.25" customHeight="1" x14ac:dyDescent="0.25">
      <c r="A106" s="4"/>
      <c r="B106" s="15"/>
      <c r="C106" s="15"/>
      <c r="D106" s="15"/>
      <c r="E106" s="28"/>
    </row>
    <row r="107" spans="1:5" x14ac:dyDescent="0.25">
      <c r="A107" s="2"/>
      <c r="B107" s="16"/>
      <c r="C107" s="10"/>
      <c r="D107" s="10"/>
      <c r="E107" s="10"/>
    </row>
    <row r="108" spans="1:5" ht="42.75" customHeight="1" x14ac:dyDescent="0.25">
      <c r="A108" s="2"/>
      <c r="B108" s="10"/>
      <c r="C108" s="16"/>
      <c r="D108" s="10"/>
      <c r="E108" s="10"/>
    </row>
    <row r="109" spans="1:5" x14ac:dyDescent="0.25">
      <c r="A109" s="2"/>
      <c r="B109" s="10"/>
      <c r="C109" s="10"/>
      <c r="D109" s="10"/>
      <c r="E109" s="10"/>
    </row>
  </sheetData>
  <mergeCells count="2">
    <mergeCell ref="B47:E47"/>
    <mergeCell ref="A1:E1"/>
  </mergeCells>
  <pageMargins left="0.98425196850393704" right="0" top="0.82677165354330717" bottom="0.11811023622047245" header="0.31496062992125984" footer="0.23622047244094491"/>
  <pageSetup paperSize="9" scale="70" fitToHeight="2" orientation="portrait" r:id="rId1"/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2026-06-08T05:36:50Z</dcterms:modified>
</cp:coreProperties>
</file>