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20955" windowHeight="9720"/>
  </bookViews>
  <sheets>
    <sheet name="РАИП предл ГРБС" sheetId="1" r:id="rId1"/>
  </sheets>
  <definedNames>
    <definedName name="_xlnm._FilterDatabase" localSheetId="0" hidden="1">'РАИП предл ГРБС'!$A$22:$AX$601</definedName>
    <definedName name="Print_Titles" localSheetId="0">'РАИП предл ГРБС'!$7:$7</definedName>
    <definedName name="Z_00C9A554_B0EA_413B_85A6_C56267FAEFB4_.wvu.FilterData" localSheetId="0" hidden="1">'РАИП предл ГРБС'!$A$7:$AJ$602</definedName>
    <definedName name="Z_01E50BD3_0E45_4B13_AE8E_9C2AD4125EA5_.wvu.FilterData" localSheetId="0" hidden="1">'РАИП предл ГРБС'!$B$7:$X$587</definedName>
    <definedName name="Z_02DB49F4_F0AE_4D3E_BCDA_0B216C146617_.wvu.FilterData" localSheetId="0" hidden="1">'РАИП предл ГРБС'!$B$7:$X$587</definedName>
    <definedName name="Z_02DB49F4_F0AE_4D3E_BCDA_0B216C146617_.wvu.PrintArea" localSheetId="0" hidden="1">'РАИП предл ГРБС'!$B$1:$X$587</definedName>
    <definedName name="Z_02DB49F4_F0AE_4D3E_BCDA_0B216C146617_.wvu.PrintTitles" localSheetId="0" hidden="1">'РАИП предл ГРБС'!$1:$7</definedName>
    <definedName name="Z_069F29B6_7EEE_4CCC_ADBC_1D77F17E9547_.wvu.FilterData" localSheetId="0" hidden="1">'РАИП предл ГРБС'!$B$7:$X$587</definedName>
    <definedName name="Z_069F29B6_7EEE_4CCC_ADBC_1D77F17E9547_.wvu.PrintArea" localSheetId="0" hidden="1">'РАИП предл ГРБС'!$B$1:$X$587</definedName>
    <definedName name="Z_0A5ED7F1_4720_4537_ACF4_2DA9207B564D_.wvu.FilterData" localSheetId="0" hidden="1">'РАИП предл ГРБС'!$A$7:$AJ$602</definedName>
    <definedName name="Z_0D920B7A_C452_4F26_9E05_E5F82908875F_.wvu.FilterData" localSheetId="0" hidden="1">'РАИП предл ГРБС'!$B$7:$X$587</definedName>
    <definedName name="Z_10617D4B_3A9A_442B_8C8E_AB19CCD84050_.wvu.FilterData" localSheetId="0" hidden="1">'РАИП предл ГРБС'!$A$7:$AJ$602</definedName>
    <definedName name="Z_126663E9_0952_4D20_8296_19180AE9AF0E_.wvu.FilterData" localSheetId="0" hidden="1">'РАИП предл ГРБС'!$A$7:$AJ$602</definedName>
    <definedName name="Z_15605E83_343C_4D25_A31E_541813A1EF79_.wvu.FilterData" localSheetId="0" hidden="1">'РАИП предл ГРБС'!$A$7:$AJ$602</definedName>
    <definedName name="Z_15F71A97_5DC6_4796_9138_B9CAF629370F_.wvu.FilterData" localSheetId="0" hidden="1">'РАИП предл ГРБС'!$B$7:$X$587</definedName>
    <definedName name="Z_1924BE7A_D030_4123_A619_62EBAE6A4648_.wvu.FilterData" localSheetId="0" hidden="1">'РАИП предл ГРБС'!$A$7:$AJ$602</definedName>
    <definedName name="Z_1E6A16A4_6CC2_4446_91D9_1DDAAD775545_.wvu.FilterData" localSheetId="0" hidden="1">'РАИП предл ГРБС'!$A$7:$AJ$602</definedName>
    <definedName name="Z_2072A6B5_3700_4DA5_BBC2_5EEFF0939BEC_.wvu.FilterData" localSheetId="0" hidden="1">'РАИП предл ГРБС'!$B$7:$X$587</definedName>
    <definedName name="Z_21203512_0730_4428_A071_E971BBB361B6_.wvu.FilterData" localSheetId="0" hidden="1">'РАИП предл ГРБС'!$B$7:$X$587</definedName>
    <definedName name="Z_22C70420_FADB_4E0A_B09B_59811E6518D6_.wvu.FilterData" localSheetId="0" hidden="1">'РАИП предл ГРБС'!$A$7:$AJ$602</definedName>
    <definedName name="Z_2CAB5B2F_8C37_4D9F_ADD2_9A6D30759B75_.wvu.FilterData" localSheetId="0" hidden="1">'РАИП предл ГРБС'!$A$7:$AJ$602</definedName>
    <definedName name="Z_2D4E47B1_3940_42C5_AF4C_68B8CBC58E2A_.wvu.FilterData" localSheetId="0" hidden="1">'РАИП предл ГРБС'!$A$7:$AJ$602</definedName>
    <definedName name="Z_2E3D2F8E_1376_401C_852C_CB6C395932A5_.wvu.FilterData" localSheetId="0" hidden="1">'РАИП предл ГРБС'!$A$7:$AJ$602</definedName>
    <definedName name="Z_31BD50B6_F3AB_4654_8CD2_BE6F904A3A70_.wvu.FilterData" localSheetId="0" hidden="1">'РАИП предл ГРБС'!$A$7:$AJ$602</definedName>
    <definedName name="Z_36F9E206_C4C8_428E_9699_C82A8B906FFF_.wvu.FilterData" localSheetId="0" hidden="1">'РАИП предл ГРБС'!$A$7:$AJ$602</definedName>
    <definedName name="Z_39500613_DDE4_4540_AEA3_8BBD07B38162_.wvu.FilterData" localSheetId="0" hidden="1">'РАИП предл ГРБС'!$A$7:$AJ$602</definedName>
    <definedName name="Z_3B484A49_AA06_4575_868B_AA85E64E1259_.wvu.FilterData" localSheetId="0" hidden="1">'РАИП предл ГРБС'!$A$7:$AJ$602</definedName>
    <definedName name="Z_3FDA07D9_08A8_4ADB_9A80_81C40ADEC590_.wvu.FilterData" localSheetId="0" hidden="1">'РАИП предл ГРБС'!$A$7:$AJ$602</definedName>
    <definedName name="Z_43048350_7E8C_48FC_B722_1374BE4B4C85_.wvu.FilterData" localSheetId="0" hidden="1">'РАИП предл ГРБС'!$B$7:$X$587</definedName>
    <definedName name="Z_4E7AECBE_54D3_49C2_8BD4_442661C63EFB_.wvu.FilterData" localSheetId="0" hidden="1">'РАИП предл ГРБС'!$A$7:$AJ$602</definedName>
    <definedName name="Z_502F0AFF_9B58_401A_A396_FA022AADC01C_.wvu.FilterData" localSheetId="0" hidden="1">'РАИП предл ГРБС'!$A$7:$AJ$602</definedName>
    <definedName name="Z_511B25E9_9247_4B87_8724_CE91086989CA_.wvu.FilterData" localSheetId="0" hidden="1">'РАИП предл ГРБС'!$A$7:$AJ$602</definedName>
    <definedName name="Z_51D3DD5C_F9C3_4C36_B672_812815228432_.wvu.FilterData" localSheetId="0" hidden="1">'РАИП предл ГРБС'!$B$7:$X$587</definedName>
    <definedName name="Z_548F30EB_1070_4137_B549_070340586CF1_.wvu.FilterData" localSheetId="0" hidden="1">'РАИП предл ГРБС'!$A$7:$AJ$602</definedName>
    <definedName name="Z_5A7AB750_6DC9_4979_AB6F_3420501788EF_.wvu.FilterData" localSheetId="0" hidden="1">'РАИП предл ГРБС'!$B$7:$X$587</definedName>
    <definedName name="Z_5D5CC16B_BFEE_4378_8FEB_BA7D19841FBB_.wvu.FilterData" localSheetId="0" hidden="1">'РАИП предл ГРБС'!$B$7:$X$587</definedName>
    <definedName name="Z_605E8EA8_3293_4E7E_8E38_5FE07C4FF2B8_.wvu.FilterData" localSheetId="0" hidden="1">'РАИП предл ГРБС'!$B$7:$X$587</definedName>
    <definedName name="Z_6098010F_A6B2_4828_8E53_6EFF4B3170CB_.wvu.FilterData" localSheetId="0" hidden="1">'РАИП предл ГРБС'!$A$7:$AJ$602</definedName>
    <definedName name="Z_61D2ED56_2A5A_494B_BDA3_4067D13D93C6_.wvu.Cols" localSheetId="0" hidden="1">'РАИП предл ГРБС'!#REF!</definedName>
    <definedName name="Z_61D2ED56_2A5A_494B_BDA3_4067D13D93C6_.wvu.FilterData" localSheetId="0" hidden="1">'РАИП предл ГРБС'!$B$7:$X$587</definedName>
    <definedName name="Z_61D2ED56_2A5A_494B_BDA3_4067D13D93C6_.wvu.PrintArea" localSheetId="0" hidden="1">'РАИП предл ГРБС'!$B$1:$X$587</definedName>
    <definedName name="Z_61D2ED56_2A5A_494B_BDA3_4067D13D93C6_.wvu.PrintTitles" localSheetId="0" hidden="1">'РАИП предл ГРБС'!$1:$7</definedName>
    <definedName name="Z_641F17C3_110D_4067_B193_A9EC5AF65827_.wvu.FilterData" localSheetId="0" hidden="1">'РАИП предл ГРБС'!$A$7:$AJ$602</definedName>
    <definedName name="Z_6490049B_E008_47CE_AE1E_E6DE17A3ABDB_.wvu.FilterData" localSheetId="0" hidden="1">'РАИП предл ГРБС'!$B$7:$X$587</definedName>
    <definedName name="Z_65EFD60C_B513_4304_A503_982A61873888_.wvu.FilterData" localSheetId="0" hidden="1">'РАИП предл ГРБС'!$B$7:$X$587</definedName>
    <definedName name="Z_6836A3AB_0397_4A53_A655_80010C1DA25E_.wvu.FilterData" localSheetId="0" hidden="1">'РАИП предл ГРБС'!$A$7:$AJ$602</definedName>
    <definedName name="Z_689F18B8_46B5_4E74_804D_BB3645DAE32F_.wvu.FilterData" localSheetId="0" hidden="1">'РАИП предл ГРБС'!$A$7:$AJ$602</definedName>
    <definedName name="Z_6A8E32CC_48C2_4F27_A2C3_975683D7DAA0_.wvu.FilterData" localSheetId="0" hidden="1">'РАИП предл ГРБС'!$A$7:$AJ$602</definedName>
    <definedName name="Z_6E5FCFE2_FE68_41EC_A272_A381553AF87A_.wvu.FilterData" localSheetId="0" hidden="1">'РАИП предл ГРБС'!$A$7:$AJ$602</definedName>
    <definedName name="Z_6F6482B9_5158_4DED_8366_F1DE0C7A9116_.wvu.FilterData" localSheetId="0" hidden="1">'РАИП предл ГРБС'!$A$7:$AJ$602</definedName>
    <definedName name="Z_6F6482B9_5158_4DED_8366_F1DE0C7A9116_.wvu.PrintArea" localSheetId="0" hidden="1">'РАИП предл ГРБС'!$A$1:$AJ$602</definedName>
    <definedName name="Z_6F6482B9_5158_4DED_8366_F1DE0C7A9116_.wvu.PrintTitles" localSheetId="0" hidden="1">'РАИП предл ГРБС'!$1:$7</definedName>
    <definedName name="Z_77D65BD7_49BF_4CBF_8130_49F68932C4A5_.wvu.FilterData" localSheetId="0" hidden="1">'РАИП предл ГРБС'!$B$7:$X$587</definedName>
    <definedName name="Z_7ACFA973_3E9F_4043_BD48_7089227CB1DF_.wvu.FilterData" localSheetId="0" hidden="1">'РАИП предл ГРБС'!$A$7:$AJ$602</definedName>
    <definedName name="Z_7B35CA3A_6866_4A3F_9B76_636654F463FD_.wvu.FilterData" localSheetId="0" hidden="1">'РАИП предл ГРБС'!$A$7:$AJ$602</definedName>
    <definedName name="Z_7DAD9D05_B04C_4AE5_883A_8F879B45714D_.wvu.FilterData" localSheetId="0" hidden="1">'РАИП предл ГРБС'!$A$7:$AJ$602</definedName>
    <definedName name="Z_7F422E5F_68ED_404E_AF74_48BEE0C6E965_.wvu.FilterData" localSheetId="0" hidden="1">'РАИП предл ГРБС'!$B$7:$X$587</definedName>
    <definedName name="Z_81064D82_AA9E_457F_83D3_34FED8307E08_.wvu.FilterData" localSheetId="0" hidden="1">'РАИП предл ГРБС'!$A$7:$AJ$602</definedName>
    <definedName name="Z_85E1AC2D_3ABE_4BEB_ADF9_68D0BE676D49_.wvu.FilterData" localSheetId="0" hidden="1">'РАИП предл ГРБС'!$B$7:$X$587</definedName>
    <definedName name="Z_8634A3FE_10BA_41A3_AD04_C0C90A05082F_.wvu.FilterData" localSheetId="0" hidden="1">'РАИП предл ГРБС'!$A$7:$AJ$602</definedName>
    <definedName name="Z_8FD9B496_0F26_4E2F_94EE_DACB689DF4AF_.wvu.FilterData" localSheetId="0" hidden="1">'РАИП предл ГРБС'!$A$7:$AJ$602</definedName>
    <definedName name="Z_9825022B_297F_4A35_AFAA_B86BB36E4EC4_.wvu.FilterData" localSheetId="0" hidden="1">'РАИП предл ГРБС'!$A$7:$AJ$602</definedName>
    <definedName name="Z_9CB46DB5_0888_4CD1_A660_3A9E9321139C_.wvu.FilterData" localSheetId="0" hidden="1">'РАИП предл ГРБС'!$B$7:$X$587</definedName>
    <definedName name="Z_9CB46DB5_0888_4CD1_A660_3A9E9321139C_.wvu.PrintArea" localSheetId="0" hidden="1">'РАИП предл ГРБС'!$B$1:$X$602</definedName>
    <definedName name="Z_9CB46DB5_0888_4CD1_A660_3A9E9321139C_.wvu.PrintTitles" localSheetId="0" hidden="1">'РАИП предл ГРБС'!$1:$7</definedName>
    <definedName name="Z_9CB46DB5_0888_4CD1_A660_3A9E9321139C_.wvu.Rows" localSheetId="0" hidden="1">'РАИП предл ГРБС'!#REF!</definedName>
    <definedName name="Z_9F480646_7AAE_40E9_956E_5F444115EA8F_.wvu.FilterData" localSheetId="0" hidden="1">'РАИП предл ГРБС'!$B$7:$X$587</definedName>
    <definedName name="Z_A06DCB4A_4AA7_42DD_96B4_B4AE2F585362_.wvu.FilterData" localSheetId="0" hidden="1">'РАИП предл ГРБС'!$A$7:$AJ$602</definedName>
    <definedName name="Z_A510ED7E_651D_46B9_962B_378FB7CCD955_.wvu.FilterData" localSheetId="0" hidden="1">'РАИП предл ГРБС'!$A$7:$AJ$602</definedName>
    <definedName name="Z_A5F003E2_ACFD_4B5B_9C9C_98EA6340DB3B_.wvu.FilterData" localSheetId="0" hidden="1">'РАИП предл ГРБС'!$A$7:$AJ$602</definedName>
    <definedName name="Z_A78E4C15_56B4_4DA2_AE0F_3BAFB73B268B_.wvu.FilterData" localSheetId="0" hidden="1">'РАИП предл ГРБС'!$B$7:$X$587</definedName>
    <definedName name="Z_A8AAFA9C_6D97_4B7F_9A99_7F5C7722CC52_.wvu.FilterData" localSheetId="0" hidden="1">'РАИП предл ГРБС'!$A$7:$AJ$602</definedName>
    <definedName name="Z_A8E0C877_6509_421D_A2CE_3221E12A9BEE_.wvu.FilterData" localSheetId="0" hidden="1">'РАИП предл ГРБС'!$A$7:$AJ$602</definedName>
    <definedName name="Z_AABCAF71_ED04_4B49_9290_95E870D70427_.wvu.FilterData" localSheetId="0" hidden="1">'РАИП предл ГРБС'!$B$7:$X$587</definedName>
    <definedName name="Z_ACD9E3CF_FE52_48C7_A4C6_5E013D0E7ED7_.wvu.FilterData" localSheetId="0" hidden="1">'РАИП предл ГРБС'!$A$7:$AJ$602</definedName>
    <definedName name="Z_B7878A10_52CF_4DBD_A353_79634A8314CE_.wvu.FilterData" localSheetId="0" hidden="1">'РАИП предл ГРБС'!$A$7:$AJ$602</definedName>
    <definedName name="Z_B7878A10_52CF_4DBD_A353_79634A8314CE_.wvu.PrintArea" localSheetId="0" hidden="1">'РАИП предл ГРБС'!$A$1:$AJ$602</definedName>
    <definedName name="Z_B7878A10_52CF_4DBD_A353_79634A8314CE_.wvu.PrintTitles" localSheetId="0" hidden="1">'РАИП предл ГРБС'!$1:$7</definedName>
    <definedName name="Z_B7FCBB5A_BE1A_4C8B_B633_72C5A19AC94B_.wvu.FilterData" localSheetId="0" hidden="1">'РАИП предл ГРБС'!$A$7:$AJ$602</definedName>
    <definedName name="Z_B8E30B55_09A0_4A15_A928_CCB590FD2474_.wvu.FilterData" localSheetId="0" hidden="1">'РАИП предл ГРБС'!$A$7:$AJ$602</definedName>
    <definedName name="Z_BE297B25_A2E2_4EE8_BB7D_48E4A3BB5B2C_.wvu.FilterData" localSheetId="0" hidden="1">'РАИП предл ГРБС'!$B$7:$X$587</definedName>
    <definedName name="Z_C19028D7_D172_475E_926F_6AE543B9CE38_.wvu.FilterData" localSheetId="0" hidden="1">'РАИП предл ГРБС'!$A$7:$AJ$602</definedName>
    <definedName name="Z_C39E3DCA_1ABD_423F_AB52_FB0C3B18165E_.wvu.FilterData" localSheetId="0" hidden="1">'РАИП предл ГРБС'!$A$7:$AJ$602</definedName>
    <definedName name="Z_C536C425_DC8B_447D_BBE2_1C976076FC5D_.wvu.FilterData" localSheetId="0" hidden="1">'РАИП предл ГРБС'!$A$7:$AJ$602</definedName>
    <definedName name="Z_C56A97BB_556A_4B3E_821F_D4A9F4337EAC_.wvu.FilterData" localSheetId="0" hidden="1">'РАИП предл ГРБС'!$A$7:$AJ$602</definedName>
    <definedName name="Z_C65A9594_4E3C_4C1F_B133_52BB25810C13_.wvu.FilterData" localSheetId="0" hidden="1">'РАИП предл ГРБС'!$B$7:$X$587</definedName>
    <definedName name="Z_C81D99DF_0832_43B6_AA94_692CD5B05152_.wvu.FilterData" localSheetId="0" hidden="1">'РАИП предл ГРБС'!$A$7:$AJ$602</definedName>
    <definedName name="Z_C81D99DF_0832_43B6_AA94_692CD5B05152_.wvu.PrintArea" localSheetId="0" hidden="1">'РАИП предл ГРБС'!$A$1:$AJ$602</definedName>
    <definedName name="Z_C81D99DF_0832_43B6_AA94_692CD5B05152_.wvu.PrintTitles" localSheetId="0" hidden="1">'РАИП предл ГРБС'!$1:$7</definedName>
    <definedName name="Z_CC3A834B_E147_4744_84BE_19C303E069B0_.wvu.FilterData" localSheetId="0" hidden="1">'РАИП предл ГРБС'!$A$7:$AJ$602</definedName>
    <definedName name="Z_CCEA7E62_BB7B_462A_9D9C_D67F4C3871C7_.wvu.FilterData" localSheetId="0" hidden="1">'РАИП предл ГРБС'!$A$7:$AJ$602</definedName>
    <definedName name="Z_D9BB1C41_9350_4647_8486_E1EC74225A1B_.wvu.FilterData" localSheetId="0" hidden="1">'РАИП предл ГРБС'!$B$7:$X$587</definedName>
    <definedName name="Z_DC17D661_F8E1_42CE_B46C_605D38DA1739_.wvu.FilterData" localSheetId="0" hidden="1">'РАИП предл ГРБС'!$A$7:$AJ$602</definedName>
    <definedName name="Z_DC4B8610_23AB_49A3_862A_EE30E5BB44AE_.wvu.FilterData" localSheetId="0" hidden="1">'РАИП предл ГРБС'!$A$7:$AJ$602</definedName>
    <definedName name="Z_DE09A309_6C68_4C48_A6F1_E46098CE65C4_.wvu.FilterData" localSheetId="0" hidden="1">'РАИП предл ГРБС'!$A$7:$AJ$602</definedName>
    <definedName name="Z_E13AC1C1_90FF_4656_B2E1_8DA5D5359FB9_.wvu.FilterData" localSheetId="0" hidden="1">'РАИП предл ГРБС'!$A$7:$AJ$602</definedName>
    <definedName name="Z_ED1595A5_BE16_4B87_A505_C311C087A6D8_.wvu.FilterData" localSheetId="0" hidden="1">'РАИП предл ГРБС'!$B$7:$X$587</definedName>
    <definedName name="Z_F1174165_3AFA_4EDE_A23B_99BFF8F066D7_.wvu.FilterData" localSheetId="0" hidden="1">'РАИП предл ГРБС'!$A$7:$AJ$602</definedName>
    <definedName name="Z_F5335CC8_E9B9_4BAD_A432_173C5D669BD0_.wvu.FilterData" localSheetId="0" hidden="1">'РАИП предл ГРБС'!$A$7:$AJ$602</definedName>
    <definedName name="Z_F98D998A_4FD8_4164_9119_4C19C89E56F2_.wvu.FilterData" localSheetId="0" hidden="1">'РАИП предл ГРБС'!$B$7:$X$587</definedName>
    <definedName name="Z_FF5C8E9A_73F6_4B0A_BDB8_EB9EA700C060_.wvu.FilterData" localSheetId="0" hidden="1">'РАИП предл ГРБС'!$A$7:$AJ$602</definedName>
    <definedName name="_xlnm.Print_Area" localSheetId="0">'РАИП предл ГРБС'!$A$1:$AW$602</definedName>
  </definedNames>
  <calcPr calcId="145621" calcMode="manual"/>
</workbook>
</file>

<file path=xl/calcChain.xml><?xml version="1.0" encoding="utf-8"?>
<calcChain xmlns="http://schemas.openxmlformats.org/spreadsheetml/2006/main">
  <c r="AJ12" i="1" l="1"/>
  <c r="AJ8" i="1" s="1"/>
  <c r="AI12" i="1"/>
  <c r="AI8" i="1" s="1"/>
  <c r="AJ111" i="1"/>
  <c r="AI111" i="1"/>
  <c r="AH111" i="1"/>
  <c r="AH12" i="1" s="1"/>
  <c r="AH8" i="1" s="1"/>
  <c r="W8" i="1"/>
  <c r="V8" i="1"/>
  <c r="X12" i="1"/>
  <c r="X8" i="1" s="1"/>
  <c r="V12" i="1"/>
  <c r="X20" i="1"/>
  <c r="V20" i="1"/>
  <c r="R20" i="1"/>
  <c r="R8" i="1" s="1"/>
  <c r="P20" i="1"/>
  <c r="P8" i="1" s="1"/>
  <c r="X571" i="1"/>
  <c r="V571" i="1"/>
  <c r="R571" i="1"/>
  <c r="P571" i="1"/>
  <c r="O571" i="1"/>
  <c r="N571" i="1"/>
  <c r="M571" i="1"/>
  <c r="AV111" i="1"/>
  <c r="AU111" i="1"/>
  <c r="AT111" i="1"/>
  <c r="AS111" i="1"/>
  <c r="AR111" i="1"/>
  <c r="AQ111" i="1"/>
  <c r="AP111" i="1"/>
  <c r="AO111" i="1"/>
  <c r="AN111" i="1"/>
  <c r="AK111" i="1"/>
  <c r="AM111" i="1"/>
  <c r="AL111" i="1"/>
  <c r="AG111" i="1"/>
  <c r="AF111" i="1"/>
  <c r="AE111" i="1"/>
  <c r="AD111" i="1"/>
  <c r="AC111" i="1"/>
  <c r="AB111" i="1"/>
  <c r="AA111" i="1"/>
  <c r="Z111" i="1"/>
  <c r="Y111" i="1"/>
  <c r="X111" i="1"/>
  <c r="W111" i="1"/>
  <c r="V111" i="1"/>
  <c r="U111" i="1"/>
  <c r="T111" i="1"/>
  <c r="S111" i="1"/>
  <c r="R111" i="1"/>
  <c r="Q111" i="1"/>
  <c r="P111" i="1"/>
  <c r="Q571" i="1" l="1"/>
  <c r="T571" i="1"/>
  <c r="U571" i="1"/>
  <c r="Z571" i="1"/>
  <c r="AA571" i="1"/>
  <c r="AC571" i="1"/>
  <c r="AD571" i="1"/>
  <c r="AF571" i="1"/>
  <c r="AG571" i="1"/>
  <c r="AL571" i="1"/>
  <c r="AM571" i="1"/>
  <c r="AO571" i="1"/>
  <c r="AP571" i="1"/>
  <c r="AR571" i="1"/>
  <c r="AS571" i="1"/>
  <c r="X596" i="1"/>
  <c r="W596" i="1"/>
  <c r="P596" i="1"/>
  <c r="X595" i="1"/>
  <c r="W595" i="1"/>
  <c r="P595" i="1"/>
  <c r="V596" i="1" l="1"/>
  <c r="V595" i="1"/>
  <c r="P237" i="1"/>
  <c r="P236" i="1"/>
  <c r="P235" i="1"/>
  <c r="P234" i="1"/>
  <c r="P233" i="1"/>
  <c r="P232" i="1"/>
  <c r="P231" i="1"/>
  <c r="P230" i="1"/>
  <c r="P229" i="1"/>
  <c r="P228" i="1"/>
  <c r="P227" i="1"/>
  <c r="AG152" i="1" l="1"/>
  <c r="AF215" i="1"/>
  <c r="AF214" i="1"/>
  <c r="AB73" i="1"/>
  <c r="AB72" i="1"/>
  <c r="AB71" i="1"/>
  <c r="AB70" i="1"/>
  <c r="AB69" i="1"/>
  <c r="AB68" i="1"/>
  <c r="AB193" i="1"/>
  <c r="AB192" i="1"/>
  <c r="AB191" i="1"/>
  <c r="AB190" i="1"/>
  <c r="AG149" i="1"/>
  <c r="AG148" i="1"/>
  <c r="AG147" i="1"/>
  <c r="AG146" i="1"/>
  <c r="AG145" i="1"/>
  <c r="AG144" i="1"/>
  <c r="AG143" i="1"/>
  <c r="AG142" i="1"/>
  <c r="AS420" i="1" l="1"/>
  <c r="AR420" i="1"/>
  <c r="AQ420" i="1"/>
  <c r="AP420" i="1"/>
  <c r="AO420" i="1"/>
  <c r="AM420" i="1"/>
  <c r="AL420" i="1"/>
  <c r="AK420" i="1"/>
  <c r="AG420" i="1"/>
  <c r="AF420" i="1"/>
  <c r="AD420" i="1"/>
  <c r="AC420" i="1"/>
  <c r="AA420" i="1"/>
  <c r="Z420" i="1"/>
  <c r="Y420" i="1"/>
  <c r="U420" i="1"/>
  <c r="T420" i="1"/>
  <c r="R420" i="1"/>
  <c r="Q420" i="1"/>
  <c r="O420" i="1"/>
  <c r="N420" i="1"/>
  <c r="U565" i="1" l="1"/>
  <c r="T565" i="1"/>
  <c r="S565" i="1"/>
  <c r="AJ502" i="1" l="1"/>
  <c r="AI502" i="1"/>
  <c r="AB502" i="1"/>
  <c r="AV120" i="1"/>
  <c r="AU120" i="1"/>
  <c r="AT120" i="1"/>
  <c r="AS120" i="1"/>
  <c r="AR120" i="1"/>
  <c r="AQ120" i="1"/>
  <c r="AP120" i="1"/>
  <c r="AO120" i="1"/>
  <c r="AN120" i="1"/>
  <c r="AM120" i="1"/>
  <c r="AL120" i="1"/>
  <c r="AK120" i="1"/>
  <c r="AF120" i="1"/>
  <c r="AD120" i="1"/>
  <c r="AC120" i="1"/>
  <c r="AA120" i="1"/>
  <c r="Z120" i="1"/>
  <c r="Y120" i="1"/>
  <c r="U120" i="1"/>
  <c r="T120" i="1"/>
  <c r="S120" i="1"/>
  <c r="R120" i="1"/>
  <c r="Q120" i="1"/>
  <c r="O120" i="1"/>
  <c r="N120" i="1"/>
  <c r="AI152" i="1"/>
  <c r="AE152" i="1"/>
  <c r="AB152" i="1"/>
  <c r="AM44" i="1"/>
  <c r="AQ260" i="1"/>
  <c r="AE260" i="1"/>
  <c r="AH502" i="1" l="1"/>
  <c r="AJ152" i="1"/>
  <c r="AH152" i="1" s="1"/>
  <c r="AE330" i="1"/>
  <c r="X516" i="1"/>
  <c r="W516" i="1"/>
  <c r="S516" i="1"/>
  <c r="X515" i="1"/>
  <c r="W515" i="1"/>
  <c r="S515" i="1"/>
  <c r="X514" i="1"/>
  <c r="W514" i="1"/>
  <c r="S514" i="1"/>
  <c r="X513" i="1"/>
  <c r="W513" i="1"/>
  <c r="S513" i="1"/>
  <c r="X512" i="1"/>
  <c r="W512" i="1"/>
  <c r="S512" i="1"/>
  <c r="X511" i="1"/>
  <c r="W511" i="1"/>
  <c r="S511" i="1"/>
  <c r="X510" i="1"/>
  <c r="W510" i="1"/>
  <c r="S510" i="1"/>
  <c r="X509" i="1"/>
  <c r="W509" i="1"/>
  <c r="S509" i="1"/>
  <c r="X508" i="1"/>
  <c r="W508" i="1"/>
  <c r="S508" i="1"/>
  <c r="X507" i="1"/>
  <c r="W507" i="1"/>
  <c r="S507" i="1"/>
  <c r="AE324" i="1"/>
  <c r="AS281" i="1"/>
  <c r="AR281" i="1"/>
  <c r="AQ281" i="1"/>
  <c r="AP281" i="1"/>
  <c r="AO281" i="1"/>
  <c r="AM281" i="1"/>
  <c r="AL281" i="1"/>
  <c r="AG281" i="1"/>
  <c r="AF281" i="1"/>
  <c r="AE281" i="1"/>
  <c r="AD281" i="1"/>
  <c r="AC281" i="1"/>
  <c r="AA281" i="1"/>
  <c r="Z281" i="1"/>
  <c r="U281" i="1"/>
  <c r="T281" i="1"/>
  <c r="S281" i="1"/>
  <c r="R281" i="1"/>
  <c r="Q281" i="1"/>
  <c r="P281" i="1"/>
  <c r="O281" i="1"/>
  <c r="N281" i="1"/>
  <c r="S260" i="1"/>
  <c r="V512" i="1" l="1"/>
  <c r="V511" i="1"/>
  <c r="V516" i="1"/>
  <c r="V508" i="1"/>
  <c r="V514" i="1"/>
  <c r="V509" i="1"/>
  <c r="V507" i="1"/>
  <c r="V515" i="1"/>
  <c r="V510" i="1"/>
  <c r="V513" i="1"/>
  <c r="X533" i="1"/>
  <c r="W533" i="1"/>
  <c r="X532" i="1"/>
  <c r="W532" i="1"/>
  <c r="S533" i="1"/>
  <c r="S532" i="1"/>
  <c r="AE73" i="1"/>
  <c r="AE72" i="1"/>
  <c r="AE71" i="1"/>
  <c r="AE70" i="1"/>
  <c r="V532" i="1" l="1"/>
  <c r="V533" i="1"/>
  <c r="AJ533" i="1"/>
  <c r="AI533" i="1"/>
  <c r="AE533" i="1"/>
  <c r="AJ532" i="1"/>
  <c r="AI532" i="1"/>
  <c r="AE532" i="1"/>
  <c r="AH532" i="1" l="1"/>
  <c r="AH533" i="1"/>
  <c r="S378" i="1"/>
  <c r="AJ577" i="1" l="1"/>
  <c r="AI577" i="1"/>
  <c r="X577" i="1"/>
  <c r="W577" i="1"/>
  <c r="AJ418" i="1"/>
  <c r="AI418" i="1"/>
  <c r="AJ400" i="1"/>
  <c r="AI400" i="1"/>
  <c r="AV400" i="1"/>
  <c r="AU400" i="1"/>
  <c r="AV415" i="1"/>
  <c r="AU415" i="1"/>
  <c r="AV412" i="1"/>
  <c r="AU412" i="1"/>
  <c r="AV410" i="1"/>
  <c r="AU410" i="1"/>
  <c r="AJ415" i="1"/>
  <c r="AI415" i="1"/>
  <c r="AJ412" i="1"/>
  <c r="AI412" i="1"/>
  <c r="AJ410" i="1"/>
  <c r="AI410" i="1"/>
  <c r="X415" i="1"/>
  <c r="W415" i="1"/>
  <c r="X414" i="1"/>
  <c r="W414" i="1"/>
  <c r="X412" i="1"/>
  <c r="W412" i="1"/>
  <c r="X370" i="1"/>
  <c r="W370" i="1"/>
  <c r="AJ311" i="1"/>
  <c r="AI311" i="1"/>
  <c r="X311" i="1"/>
  <c r="W311" i="1"/>
  <c r="X316" i="1"/>
  <c r="W316" i="1"/>
  <c r="AJ316" i="1"/>
  <c r="AI316" i="1"/>
  <c r="AJ304" i="1"/>
  <c r="AI304" i="1"/>
  <c r="AJ302" i="1"/>
  <c r="AI302" i="1"/>
  <c r="AJ301" i="1"/>
  <c r="AI301" i="1"/>
  <c r="AJ300" i="1"/>
  <c r="AI300" i="1"/>
  <c r="AJ299" i="1"/>
  <c r="AI299" i="1"/>
  <c r="X304" i="1"/>
  <c r="W304" i="1"/>
  <c r="X303" i="1"/>
  <c r="W303" i="1"/>
  <c r="X302" i="1"/>
  <c r="W302" i="1"/>
  <c r="X301" i="1"/>
  <c r="W301" i="1"/>
  <c r="X300" i="1"/>
  <c r="W300" i="1"/>
  <c r="X299" i="1"/>
  <c r="W299" i="1"/>
  <c r="W276" i="1"/>
  <c r="W275" i="1"/>
  <c r="X274" i="1"/>
  <c r="W274" i="1"/>
  <c r="X273" i="1"/>
  <c r="W273" i="1"/>
  <c r="X272" i="1"/>
  <c r="W272" i="1"/>
  <c r="X271" i="1"/>
  <c r="W271" i="1"/>
  <c r="X266" i="1"/>
  <c r="W266" i="1"/>
  <c r="X241" i="1"/>
  <c r="W241" i="1"/>
  <c r="X240" i="1"/>
  <c r="W240" i="1"/>
  <c r="AJ220" i="1"/>
  <c r="AI220" i="1"/>
  <c r="AJ218" i="1"/>
  <c r="AI218" i="1"/>
  <c r="AJ216" i="1"/>
  <c r="AI216" i="1"/>
  <c r="AJ151" i="1"/>
  <c r="AI151" i="1"/>
  <c r="AJ150" i="1"/>
  <c r="AI150" i="1"/>
  <c r="AI149" i="1"/>
  <c r="AI148" i="1"/>
  <c r="AI147" i="1"/>
  <c r="AI146" i="1"/>
  <c r="AI145" i="1"/>
  <c r="AI144" i="1"/>
  <c r="AI143" i="1"/>
  <c r="AI142" i="1"/>
  <c r="X78" i="1"/>
  <c r="W78" i="1"/>
  <c r="X77" i="1"/>
  <c r="W77" i="1"/>
  <c r="X38" i="1"/>
  <c r="W38" i="1"/>
  <c r="V38" i="1" s="1"/>
  <c r="X37" i="1"/>
  <c r="W37" i="1"/>
  <c r="X36" i="1"/>
  <c r="W36" i="1"/>
  <c r="AE516" i="1"/>
  <c r="AE515" i="1"/>
  <c r="AE514" i="1"/>
  <c r="AE513" i="1"/>
  <c r="AE512" i="1"/>
  <c r="AE511" i="1"/>
  <c r="AE510" i="1"/>
  <c r="AE509" i="1"/>
  <c r="AE508" i="1"/>
  <c r="AE507" i="1"/>
  <c r="AH577" i="1" l="1"/>
  <c r="AI120" i="1"/>
  <c r="AH418" i="1"/>
  <c r="V301" i="1"/>
  <c r="AH299" i="1"/>
  <c r="AH304" i="1"/>
  <c r="AH311" i="1"/>
  <c r="AT415" i="1"/>
  <c r="AT410" i="1"/>
  <c r="V370" i="1"/>
  <c r="V412" i="1"/>
  <c r="V300" i="1"/>
  <c r="V304" i="1"/>
  <c r="AT400" i="1"/>
  <c r="V78" i="1"/>
  <c r="AH410" i="1"/>
  <c r="V241" i="1"/>
  <c r="AH415" i="1"/>
  <c r="V577" i="1"/>
  <c r="AH300" i="1"/>
  <c r="AH316" i="1"/>
  <c r="AH151" i="1"/>
  <c r="V299" i="1"/>
  <c r="V271" i="1"/>
  <c r="V240" i="1"/>
  <c r="V272" i="1"/>
  <c r="V303" i="1"/>
  <c r="V266" i="1"/>
  <c r="V274" i="1"/>
  <c r="AH412" i="1"/>
  <c r="AT412" i="1"/>
  <c r="AH218" i="1"/>
  <c r="AH216" i="1"/>
  <c r="V37" i="1"/>
  <c r="V415" i="1"/>
  <c r="V77" i="1"/>
  <c r="V316" i="1"/>
  <c r="AH400" i="1"/>
  <c r="V311" i="1"/>
  <c r="AH150" i="1"/>
  <c r="AH220" i="1"/>
  <c r="V36" i="1"/>
  <c r="V302" i="1"/>
  <c r="AH302" i="1"/>
  <c r="V273" i="1"/>
  <c r="AH301" i="1"/>
  <c r="V414" i="1"/>
  <c r="AJ516" i="1"/>
  <c r="AI516" i="1"/>
  <c r="AJ515" i="1"/>
  <c r="AI515" i="1"/>
  <c r="AJ514" i="1"/>
  <c r="AI514" i="1"/>
  <c r="AJ513" i="1"/>
  <c r="AI513" i="1"/>
  <c r="AJ512" i="1"/>
  <c r="AI512" i="1"/>
  <c r="AJ511" i="1"/>
  <c r="AI511" i="1"/>
  <c r="AJ510" i="1"/>
  <c r="AI510" i="1"/>
  <c r="AJ509" i="1"/>
  <c r="AI509" i="1"/>
  <c r="AJ508" i="1"/>
  <c r="AI508" i="1"/>
  <c r="AJ507" i="1"/>
  <c r="AI507" i="1"/>
  <c r="AH510" i="1" l="1"/>
  <c r="AH508" i="1"/>
  <c r="AH516" i="1"/>
  <c r="AH507" i="1"/>
  <c r="AH509" i="1"/>
  <c r="AH515" i="1"/>
  <c r="AH513" i="1"/>
  <c r="AH512" i="1"/>
  <c r="AH514" i="1"/>
  <c r="AH511" i="1"/>
  <c r="AV250" i="1"/>
  <c r="AU250" i="1"/>
  <c r="AJ250" i="1"/>
  <c r="AI250" i="1"/>
  <c r="X251" i="1"/>
  <c r="W251" i="1"/>
  <c r="X250" i="1"/>
  <c r="W250" i="1"/>
  <c r="V251" i="1" l="1"/>
  <c r="AT250" i="1"/>
  <c r="AH250" i="1"/>
  <c r="V250" i="1"/>
  <c r="P419" i="1" l="1"/>
  <c r="P418" i="1"/>
  <c r="S356" i="1" l="1"/>
  <c r="U380" i="1" l="1"/>
  <c r="AV346" i="1"/>
  <c r="AU346" i="1"/>
  <c r="AT346" i="1"/>
  <c r="AS346" i="1"/>
  <c r="AR346" i="1"/>
  <c r="AQ346" i="1"/>
  <c r="AP346" i="1"/>
  <c r="AO346" i="1"/>
  <c r="AN346" i="1"/>
  <c r="AM346" i="1"/>
  <c r="AL346" i="1"/>
  <c r="AK346" i="1"/>
  <c r="AG346" i="1"/>
  <c r="AF346" i="1"/>
  <c r="AD346" i="1"/>
  <c r="AC346" i="1"/>
  <c r="AB346" i="1"/>
  <c r="AA346" i="1"/>
  <c r="Z346" i="1"/>
  <c r="Y346" i="1"/>
  <c r="U346" i="1"/>
  <c r="T346" i="1"/>
  <c r="R346" i="1"/>
  <c r="Q346" i="1"/>
  <c r="P346" i="1"/>
  <c r="O346" i="1"/>
  <c r="N346" i="1"/>
  <c r="M346" i="1"/>
  <c r="AV341" i="1"/>
  <c r="AU341" i="1"/>
  <c r="AT341" i="1"/>
  <c r="AS341" i="1"/>
  <c r="AR341" i="1"/>
  <c r="AQ341" i="1"/>
  <c r="AP341" i="1"/>
  <c r="AO341" i="1"/>
  <c r="AN341" i="1"/>
  <c r="AM341" i="1"/>
  <c r="AL341" i="1"/>
  <c r="AK341" i="1"/>
  <c r="AG341" i="1"/>
  <c r="AF341" i="1"/>
  <c r="AD341" i="1"/>
  <c r="AC341" i="1"/>
  <c r="AB341" i="1"/>
  <c r="AA341" i="1"/>
  <c r="Z341" i="1"/>
  <c r="U341" i="1"/>
  <c r="T341" i="1"/>
  <c r="R341" i="1"/>
  <c r="Q341" i="1"/>
  <c r="P341" i="1"/>
  <c r="O341" i="1"/>
  <c r="N341" i="1"/>
  <c r="P380" i="1" l="1"/>
  <c r="AV336" i="1" l="1"/>
  <c r="AU336" i="1"/>
  <c r="AT336" i="1"/>
  <c r="AS336" i="1"/>
  <c r="AR336" i="1"/>
  <c r="AQ336" i="1"/>
  <c r="AP336" i="1"/>
  <c r="AO336" i="1"/>
  <c r="AN336" i="1"/>
  <c r="AM336" i="1"/>
  <c r="AL336" i="1"/>
  <c r="AK336" i="1"/>
  <c r="AG336" i="1"/>
  <c r="AF336" i="1"/>
  <c r="AD336" i="1"/>
  <c r="AC336" i="1"/>
  <c r="AB336" i="1"/>
  <c r="AA336" i="1"/>
  <c r="Z336" i="1"/>
  <c r="Y336" i="1"/>
  <c r="U336" i="1"/>
  <c r="T336" i="1"/>
  <c r="R336" i="1"/>
  <c r="Q336" i="1"/>
  <c r="P336" i="1"/>
  <c r="O336" i="1"/>
  <c r="AV329" i="1"/>
  <c r="AU329" i="1"/>
  <c r="AT329" i="1"/>
  <c r="AS329" i="1"/>
  <c r="AR329" i="1"/>
  <c r="AQ329" i="1"/>
  <c r="AP329" i="1"/>
  <c r="AO329" i="1"/>
  <c r="AN329" i="1"/>
  <c r="AM329" i="1"/>
  <c r="AL329" i="1"/>
  <c r="AK329" i="1"/>
  <c r="AG329" i="1"/>
  <c r="AF329" i="1"/>
  <c r="AD329" i="1"/>
  <c r="AC329" i="1"/>
  <c r="AB329" i="1"/>
  <c r="AA329" i="1"/>
  <c r="Z329" i="1"/>
  <c r="U329" i="1"/>
  <c r="T329" i="1"/>
  <c r="R329" i="1"/>
  <c r="Q329" i="1"/>
  <c r="P329" i="1"/>
  <c r="O329" i="1"/>
  <c r="AV322" i="1"/>
  <c r="AU322" i="1"/>
  <c r="AT322" i="1"/>
  <c r="AS322" i="1"/>
  <c r="AR322" i="1"/>
  <c r="AQ322" i="1"/>
  <c r="AP322" i="1"/>
  <c r="AO322" i="1"/>
  <c r="AN322" i="1"/>
  <c r="AM322" i="1"/>
  <c r="AL322" i="1"/>
  <c r="AK322" i="1"/>
  <c r="AG322" i="1"/>
  <c r="AF322" i="1"/>
  <c r="AD322" i="1"/>
  <c r="AC322" i="1"/>
  <c r="AB322" i="1"/>
  <c r="AA322" i="1"/>
  <c r="Z322" i="1"/>
  <c r="U322" i="1"/>
  <c r="T322" i="1"/>
  <c r="R322" i="1"/>
  <c r="Q322" i="1"/>
  <c r="P322" i="1"/>
  <c r="O322" i="1"/>
  <c r="AV320" i="1"/>
  <c r="AU320" i="1"/>
  <c r="AT320" i="1"/>
  <c r="AS320" i="1"/>
  <c r="AR320" i="1"/>
  <c r="AQ320" i="1"/>
  <c r="AP320" i="1"/>
  <c r="AO320" i="1"/>
  <c r="AN320" i="1"/>
  <c r="AM320" i="1"/>
  <c r="AL320" i="1"/>
  <c r="AK320" i="1"/>
  <c r="AG320" i="1"/>
  <c r="AF320" i="1"/>
  <c r="AE320" i="1"/>
  <c r="AD320" i="1"/>
  <c r="AC320" i="1"/>
  <c r="AA320" i="1"/>
  <c r="Z320" i="1"/>
  <c r="Y320" i="1"/>
  <c r="U320" i="1"/>
  <c r="T320" i="1"/>
  <c r="S320" i="1"/>
  <c r="R320" i="1"/>
  <c r="Q320" i="1"/>
  <c r="O320" i="1"/>
  <c r="AV317" i="1"/>
  <c r="AU317" i="1"/>
  <c r="AT317" i="1"/>
  <c r="AS317" i="1"/>
  <c r="AR317" i="1"/>
  <c r="AQ317" i="1"/>
  <c r="AP317" i="1"/>
  <c r="AO317" i="1"/>
  <c r="AN317" i="1"/>
  <c r="AM317" i="1"/>
  <c r="AL317" i="1"/>
  <c r="AK317" i="1"/>
  <c r="AG317" i="1"/>
  <c r="AF317" i="1"/>
  <c r="AE317" i="1"/>
  <c r="AD317" i="1"/>
  <c r="AC317" i="1"/>
  <c r="AB317" i="1"/>
  <c r="AA317" i="1"/>
  <c r="Z317" i="1"/>
  <c r="U317" i="1"/>
  <c r="T317" i="1"/>
  <c r="S317" i="1"/>
  <c r="R317" i="1"/>
  <c r="Q317" i="1"/>
  <c r="P317" i="1"/>
  <c r="O317" i="1"/>
  <c r="AV313" i="1"/>
  <c r="AU313" i="1"/>
  <c r="AT313" i="1"/>
  <c r="AS313" i="1"/>
  <c r="AR313" i="1"/>
  <c r="AQ313" i="1"/>
  <c r="AP313" i="1"/>
  <c r="AO313" i="1"/>
  <c r="AN313" i="1"/>
  <c r="AM313" i="1"/>
  <c r="AL313" i="1"/>
  <c r="AK313" i="1"/>
  <c r="AG313" i="1"/>
  <c r="AF313" i="1"/>
  <c r="AE313" i="1"/>
  <c r="AD313" i="1"/>
  <c r="AC313" i="1"/>
  <c r="AA313" i="1"/>
  <c r="Z313" i="1"/>
  <c r="Y313" i="1"/>
  <c r="U313" i="1"/>
  <c r="T313" i="1"/>
  <c r="S313" i="1"/>
  <c r="R313" i="1"/>
  <c r="Q313" i="1"/>
  <c r="O313" i="1"/>
  <c r="N313" i="1"/>
  <c r="AV305" i="1"/>
  <c r="AU305" i="1"/>
  <c r="AT305" i="1"/>
  <c r="AS305" i="1"/>
  <c r="AR305" i="1"/>
  <c r="AQ305" i="1"/>
  <c r="AP305" i="1"/>
  <c r="AO305" i="1"/>
  <c r="AN305" i="1"/>
  <c r="AM305" i="1"/>
  <c r="AL305" i="1"/>
  <c r="AK305" i="1"/>
  <c r="AG305" i="1"/>
  <c r="AF305" i="1"/>
  <c r="AD305" i="1"/>
  <c r="AC305" i="1"/>
  <c r="AA305" i="1"/>
  <c r="Z305" i="1"/>
  <c r="Y305" i="1"/>
  <c r="U305" i="1"/>
  <c r="T305" i="1"/>
  <c r="S305" i="1"/>
  <c r="R305" i="1"/>
  <c r="Q305" i="1"/>
  <c r="O305" i="1"/>
  <c r="N305" i="1"/>
  <c r="AV298" i="1"/>
  <c r="AU298" i="1"/>
  <c r="AT298" i="1"/>
  <c r="AS298" i="1"/>
  <c r="AR298" i="1"/>
  <c r="AQ298" i="1"/>
  <c r="AP298" i="1"/>
  <c r="AO298" i="1"/>
  <c r="AN298" i="1"/>
  <c r="AM298" i="1"/>
  <c r="AL298" i="1"/>
  <c r="AK298" i="1"/>
  <c r="AJ298" i="1"/>
  <c r="AI298" i="1"/>
  <c r="AH298" i="1"/>
  <c r="AG298" i="1"/>
  <c r="AF298" i="1"/>
  <c r="AD298" i="1"/>
  <c r="AC298" i="1"/>
  <c r="AA298" i="1"/>
  <c r="Z298" i="1"/>
  <c r="X298" i="1"/>
  <c r="W298" i="1"/>
  <c r="V298" i="1"/>
  <c r="U298" i="1"/>
  <c r="T298" i="1"/>
  <c r="R298" i="1"/>
  <c r="Q298" i="1"/>
  <c r="O298" i="1"/>
  <c r="N298" i="1"/>
  <c r="AE329" i="1"/>
  <c r="AJ347" i="1"/>
  <c r="AJ346" i="1" s="1"/>
  <c r="AI347" i="1"/>
  <c r="AI346" i="1" s="1"/>
  <c r="AE347" i="1"/>
  <c r="AE346" i="1" s="1"/>
  <c r="X347" i="1"/>
  <c r="W347" i="1"/>
  <c r="W346" i="1" s="1"/>
  <c r="S346" i="1"/>
  <c r="AE305" i="1"/>
  <c r="AJ345" i="1"/>
  <c r="AI345" i="1"/>
  <c r="AE345" i="1"/>
  <c r="AJ344" i="1"/>
  <c r="AI344" i="1"/>
  <c r="AE344" i="1"/>
  <c r="AJ343" i="1"/>
  <c r="AI343" i="1"/>
  <c r="AE343" i="1"/>
  <c r="Q297" i="1" l="1"/>
  <c r="AO297" i="1"/>
  <c r="AA297" i="1"/>
  <c r="AK297" i="1"/>
  <c r="AS297" i="1"/>
  <c r="AD297" i="1"/>
  <c r="AM297" i="1"/>
  <c r="AU297" i="1"/>
  <c r="AN297" i="1"/>
  <c r="AV297" i="1"/>
  <c r="AP297" i="1"/>
  <c r="AQ297" i="1"/>
  <c r="Z297" i="1"/>
  <c r="AR297" i="1"/>
  <c r="R297" i="1"/>
  <c r="AC297" i="1"/>
  <c r="AL297" i="1"/>
  <c r="AT297" i="1"/>
  <c r="V347" i="1"/>
  <c r="V346" i="1" s="1"/>
  <c r="X346" i="1"/>
  <c r="AH345" i="1"/>
  <c r="O297" i="1"/>
  <c r="T297" i="1"/>
  <c r="AF297" i="1"/>
  <c r="AG297" i="1"/>
  <c r="AE341" i="1"/>
  <c r="S341" i="1"/>
  <c r="U297" i="1"/>
  <c r="AH347" i="1"/>
  <c r="AH346" i="1" s="1"/>
  <c r="AH343" i="1"/>
  <c r="AH344" i="1"/>
  <c r="AJ328" i="1" l="1"/>
  <c r="AI328" i="1"/>
  <c r="AE328" i="1"/>
  <c r="AJ327" i="1"/>
  <c r="AI327" i="1"/>
  <c r="AE327" i="1"/>
  <c r="AJ324" i="1"/>
  <c r="AI324" i="1"/>
  <c r="S322" i="1"/>
  <c r="AJ337" i="1"/>
  <c r="AJ336" i="1" s="1"/>
  <c r="AI337" i="1"/>
  <c r="AI336" i="1" s="1"/>
  <c r="AE337" i="1"/>
  <c r="AE336" i="1" s="1"/>
  <c r="N336" i="1"/>
  <c r="S336" i="1"/>
  <c r="AE322" i="1" l="1"/>
  <c r="AH337" i="1"/>
  <c r="AH336" i="1" s="1"/>
  <c r="AH328" i="1"/>
  <c r="AH327" i="1"/>
  <c r="AH324" i="1"/>
  <c r="AE298" i="1" l="1"/>
  <c r="AE297" i="1" s="1"/>
  <c r="S329" i="1" l="1"/>
  <c r="S298" i="1"/>
  <c r="AV601" i="1"/>
  <c r="AU601" i="1"/>
  <c r="AV600" i="1"/>
  <c r="AV571" i="1" s="1"/>
  <c r="AU600" i="1"/>
  <c r="AU571" i="1" s="1"/>
  <c r="AV570" i="1"/>
  <c r="AU570" i="1"/>
  <c r="AV569" i="1"/>
  <c r="AU569" i="1"/>
  <c r="AV538" i="1"/>
  <c r="AU538" i="1"/>
  <c r="AV435" i="1"/>
  <c r="AU435" i="1"/>
  <c r="AV431" i="1"/>
  <c r="AU431" i="1"/>
  <c r="AV406" i="1"/>
  <c r="AU406" i="1"/>
  <c r="AV404" i="1"/>
  <c r="AU404" i="1"/>
  <c r="AV403" i="1"/>
  <c r="AU403" i="1"/>
  <c r="AV402" i="1"/>
  <c r="AU402" i="1"/>
  <c r="AV401" i="1"/>
  <c r="AU401" i="1"/>
  <c r="AV399" i="1"/>
  <c r="AU399" i="1"/>
  <c r="AV398" i="1"/>
  <c r="AU398" i="1"/>
  <c r="AV397" i="1"/>
  <c r="AU397" i="1"/>
  <c r="AV395" i="1"/>
  <c r="AU395" i="1"/>
  <c r="AV394" i="1"/>
  <c r="AU394" i="1"/>
  <c r="AV391" i="1"/>
  <c r="AU391" i="1"/>
  <c r="AV390" i="1"/>
  <c r="AU390" i="1"/>
  <c r="AV388" i="1"/>
  <c r="AU388" i="1"/>
  <c r="AV387" i="1"/>
  <c r="AU387" i="1"/>
  <c r="AV386" i="1"/>
  <c r="AU386" i="1"/>
  <c r="AV378" i="1"/>
  <c r="AU378" i="1"/>
  <c r="AJ378" i="1"/>
  <c r="AI378" i="1"/>
  <c r="AV384" i="1"/>
  <c r="AU384" i="1"/>
  <c r="AV383" i="1"/>
  <c r="AU383" i="1"/>
  <c r="AV382" i="1"/>
  <c r="AU382" i="1"/>
  <c r="AV375" i="1"/>
  <c r="AU375" i="1"/>
  <c r="AV373" i="1"/>
  <c r="AU373" i="1"/>
  <c r="AV372" i="1"/>
  <c r="AU372" i="1"/>
  <c r="AV370" i="1"/>
  <c r="AU370" i="1"/>
  <c r="AV369" i="1"/>
  <c r="AU369" i="1"/>
  <c r="AV368" i="1"/>
  <c r="AU368" i="1"/>
  <c r="AV367" i="1"/>
  <c r="AU367" i="1"/>
  <c r="AV365" i="1"/>
  <c r="AU365" i="1"/>
  <c r="AJ356" i="1"/>
  <c r="AI356" i="1"/>
  <c r="AV356" i="1"/>
  <c r="AU356" i="1"/>
  <c r="AV362" i="1"/>
  <c r="AU362" i="1"/>
  <c r="AV361" i="1"/>
  <c r="AU361" i="1"/>
  <c r="AU360" i="1"/>
  <c r="AV359" i="1"/>
  <c r="AU359" i="1"/>
  <c r="AV289" i="1"/>
  <c r="AU289" i="1"/>
  <c r="AV287" i="1"/>
  <c r="AU287" i="1"/>
  <c r="AV286" i="1"/>
  <c r="AU286" i="1"/>
  <c r="AV268" i="1"/>
  <c r="AU268" i="1"/>
  <c r="AV260" i="1"/>
  <c r="AU260" i="1"/>
  <c r="AV177" i="1"/>
  <c r="AU177" i="1"/>
  <c r="AV110" i="1"/>
  <c r="AU110" i="1"/>
  <c r="AV76" i="1"/>
  <c r="AU76" i="1"/>
  <c r="AV68" i="1"/>
  <c r="AU68" i="1"/>
  <c r="AU44" i="1"/>
  <c r="AV38" i="1"/>
  <c r="AU38" i="1"/>
  <c r="AV37" i="1"/>
  <c r="AU37" i="1"/>
  <c r="AV36" i="1"/>
  <c r="AU36" i="1"/>
  <c r="AN601" i="1"/>
  <c r="AN600" i="1"/>
  <c r="AN571" i="1" s="1"/>
  <c r="AP20" i="1"/>
  <c r="AO20" i="1"/>
  <c r="AN570" i="1"/>
  <c r="AN569" i="1"/>
  <c r="AP565" i="1"/>
  <c r="AP19" i="1" s="1"/>
  <c r="AO565" i="1"/>
  <c r="AP551" i="1"/>
  <c r="AO551" i="1"/>
  <c r="AN551" i="1"/>
  <c r="AN18" i="1" s="1"/>
  <c r="AN538" i="1"/>
  <c r="AN435" i="1"/>
  <c r="AN431" i="1"/>
  <c r="AP17" i="1"/>
  <c r="AO17" i="1"/>
  <c r="AP416" i="1"/>
  <c r="AO416" i="1"/>
  <c r="AN416" i="1"/>
  <c r="AP408" i="1"/>
  <c r="AO408" i="1"/>
  <c r="AN408" i="1"/>
  <c r="AN406" i="1"/>
  <c r="AN401" i="1"/>
  <c r="AN400" i="1"/>
  <c r="AN395" i="1"/>
  <c r="AN389" i="1"/>
  <c r="AN387" i="1"/>
  <c r="AN382" i="1"/>
  <c r="AP379" i="1"/>
  <c r="AO379" i="1"/>
  <c r="AP377" i="1"/>
  <c r="AO377" i="1"/>
  <c r="AN377" i="1"/>
  <c r="AN375" i="1"/>
  <c r="AN373" i="1"/>
  <c r="AN371" i="1"/>
  <c r="AN369" i="1"/>
  <c r="AN368" i="1"/>
  <c r="AN367" i="1"/>
  <c r="AN365" i="1"/>
  <c r="AN362" i="1"/>
  <c r="AN361" i="1"/>
  <c r="AP360" i="1"/>
  <c r="AN360" i="1" s="1"/>
  <c r="AN359" i="1"/>
  <c r="AO357" i="1"/>
  <c r="AO355" i="1" s="1"/>
  <c r="AN289" i="1"/>
  <c r="AN287" i="1"/>
  <c r="AO14" i="1"/>
  <c r="AN268" i="1"/>
  <c r="AN252" i="1" s="1"/>
  <c r="AN13" i="1" s="1"/>
  <c r="AP252" i="1"/>
  <c r="AP13" i="1" s="1"/>
  <c r="AO252" i="1"/>
  <c r="AO13" i="1" s="1"/>
  <c r="AN250" i="1"/>
  <c r="AP221" i="1"/>
  <c r="AO221" i="1"/>
  <c r="AN221" i="1"/>
  <c r="AP202" i="1"/>
  <c r="AO202" i="1"/>
  <c r="AN202" i="1"/>
  <c r="AN177" i="1"/>
  <c r="AP153" i="1"/>
  <c r="AO153" i="1"/>
  <c r="AN153" i="1"/>
  <c r="AN110" i="1"/>
  <c r="AN68" i="1"/>
  <c r="AP59" i="1"/>
  <c r="AP11" i="1" s="1"/>
  <c r="AO59" i="1"/>
  <c r="AO11" i="1" s="1"/>
  <c r="AN38" i="1"/>
  <c r="AN37" i="1"/>
  <c r="AN36" i="1"/>
  <c r="AP22" i="1"/>
  <c r="AP10" i="1" s="1"/>
  <c r="AO22" i="1"/>
  <c r="AO10" i="1" s="1"/>
  <c r="AO19" i="1"/>
  <c r="AP18" i="1"/>
  <c r="AO18" i="1"/>
  <c r="AP14" i="1"/>
  <c r="AJ601" i="1"/>
  <c r="AI601" i="1"/>
  <c r="AJ600" i="1"/>
  <c r="AI600" i="1"/>
  <c r="AJ591" i="1"/>
  <c r="AI591" i="1"/>
  <c r="AI571" i="1" s="1"/>
  <c r="AJ570" i="1"/>
  <c r="AI570" i="1"/>
  <c r="AJ569" i="1"/>
  <c r="AI569" i="1"/>
  <c r="AJ562" i="1"/>
  <c r="AI562" i="1"/>
  <c r="AJ561" i="1"/>
  <c r="AI561" i="1"/>
  <c r="AJ560" i="1"/>
  <c r="AI560" i="1"/>
  <c r="AJ544" i="1"/>
  <c r="AI544" i="1"/>
  <c r="AJ538" i="1"/>
  <c r="AI538" i="1"/>
  <c r="AJ537" i="1"/>
  <c r="AI537" i="1"/>
  <c r="AJ530" i="1"/>
  <c r="AI530" i="1"/>
  <c r="AJ505" i="1"/>
  <c r="AI505" i="1"/>
  <c r="AJ501" i="1"/>
  <c r="AI501" i="1"/>
  <c r="AJ500" i="1"/>
  <c r="AI500" i="1"/>
  <c r="AJ499" i="1"/>
  <c r="AI499" i="1"/>
  <c r="AJ498" i="1"/>
  <c r="AI498" i="1"/>
  <c r="AJ497" i="1"/>
  <c r="AI497" i="1"/>
  <c r="AJ496" i="1"/>
  <c r="AI496" i="1"/>
  <c r="AJ495" i="1"/>
  <c r="AI495" i="1"/>
  <c r="AJ494" i="1"/>
  <c r="AI494" i="1"/>
  <c r="AJ493" i="1"/>
  <c r="AI493" i="1"/>
  <c r="AJ492" i="1"/>
  <c r="AI492" i="1"/>
  <c r="AJ491" i="1"/>
  <c r="AI491" i="1"/>
  <c r="AJ490" i="1"/>
  <c r="AI490" i="1"/>
  <c r="AJ489" i="1"/>
  <c r="AI489" i="1"/>
  <c r="AJ488" i="1"/>
  <c r="AI488" i="1"/>
  <c r="AJ487" i="1"/>
  <c r="AI487" i="1"/>
  <c r="AJ486" i="1"/>
  <c r="AI486" i="1"/>
  <c r="AJ485" i="1"/>
  <c r="AI485" i="1"/>
  <c r="AJ484" i="1"/>
  <c r="AI484" i="1"/>
  <c r="AJ483" i="1"/>
  <c r="AI483" i="1"/>
  <c r="AJ482" i="1"/>
  <c r="AI482" i="1"/>
  <c r="AJ481" i="1"/>
  <c r="AI481" i="1"/>
  <c r="AJ480" i="1"/>
  <c r="AI480" i="1"/>
  <c r="AJ479" i="1"/>
  <c r="AI479" i="1"/>
  <c r="AJ478" i="1"/>
  <c r="AI478" i="1"/>
  <c r="AJ477" i="1"/>
  <c r="AI477" i="1"/>
  <c r="AJ476" i="1"/>
  <c r="AI476" i="1"/>
  <c r="AJ475" i="1"/>
  <c r="AI475" i="1"/>
  <c r="AJ474" i="1"/>
  <c r="AI474" i="1"/>
  <c r="AJ473" i="1"/>
  <c r="AI473" i="1"/>
  <c r="AJ435" i="1"/>
  <c r="AI435" i="1"/>
  <c r="AJ432" i="1"/>
  <c r="AI432" i="1"/>
  <c r="AJ431" i="1"/>
  <c r="AI431" i="1"/>
  <c r="AJ430" i="1"/>
  <c r="AI430" i="1"/>
  <c r="AJ429" i="1"/>
  <c r="AI429" i="1"/>
  <c r="AJ428" i="1"/>
  <c r="AI428" i="1"/>
  <c r="AJ427" i="1"/>
  <c r="AI427" i="1"/>
  <c r="AJ426" i="1"/>
  <c r="AI426" i="1"/>
  <c r="AJ406" i="1"/>
  <c r="AI406" i="1"/>
  <c r="AJ405" i="1"/>
  <c r="AI405" i="1"/>
  <c r="AJ404" i="1"/>
  <c r="AI404" i="1"/>
  <c r="AJ402" i="1"/>
  <c r="AJ401" i="1"/>
  <c r="AI402" i="1"/>
  <c r="AI401" i="1"/>
  <c r="AJ399" i="1"/>
  <c r="AI399" i="1"/>
  <c r="AJ398" i="1"/>
  <c r="AI398" i="1"/>
  <c r="AJ397" i="1"/>
  <c r="AI397" i="1"/>
  <c r="AJ394" i="1"/>
  <c r="AI394" i="1"/>
  <c r="AJ391" i="1"/>
  <c r="AI391" i="1"/>
  <c r="AJ390" i="1"/>
  <c r="AI390" i="1"/>
  <c r="AJ388" i="1"/>
  <c r="AI388" i="1"/>
  <c r="AJ387" i="1"/>
  <c r="AI387" i="1"/>
  <c r="AJ386" i="1"/>
  <c r="AI386" i="1"/>
  <c r="AJ385" i="1"/>
  <c r="AI385" i="1"/>
  <c r="AJ384" i="1"/>
  <c r="AI384" i="1"/>
  <c r="AJ383" i="1"/>
  <c r="AI383" i="1"/>
  <c r="AJ382" i="1"/>
  <c r="AI382" i="1"/>
  <c r="AJ381" i="1"/>
  <c r="AI381" i="1"/>
  <c r="AJ375" i="1"/>
  <c r="AI375" i="1"/>
  <c r="AJ373" i="1"/>
  <c r="AI373" i="1"/>
  <c r="AJ372" i="1"/>
  <c r="AI372" i="1"/>
  <c r="AJ370" i="1"/>
  <c r="AI370" i="1"/>
  <c r="AJ369" i="1"/>
  <c r="AI369" i="1"/>
  <c r="AJ368" i="1"/>
  <c r="AI368" i="1"/>
  <c r="AJ367" i="1"/>
  <c r="AI367" i="1"/>
  <c r="AJ365" i="1"/>
  <c r="AI365" i="1"/>
  <c r="AJ364" i="1"/>
  <c r="AI364" i="1"/>
  <c r="AJ363" i="1"/>
  <c r="AI363" i="1"/>
  <c r="AJ362" i="1"/>
  <c r="AI362" i="1"/>
  <c r="AJ361" i="1"/>
  <c r="AI361" i="1"/>
  <c r="AJ359" i="1"/>
  <c r="AI359" i="1"/>
  <c r="AJ342" i="1"/>
  <c r="AJ341" i="1" s="1"/>
  <c r="AI342" i="1"/>
  <c r="AI341" i="1" s="1"/>
  <c r="AJ330" i="1"/>
  <c r="AJ329" i="1" s="1"/>
  <c r="AI330" i="1"/>
  <c r="AI329" i="1" s="1"/>
  <c r="AJ323" i="1"/>
  <c r="AJ322" i="1" s="1"/>
  <c r="AI323" i="1"/>
  <c r="AI322" i="1" s="1"/>
  <c r="AJ321" i="1"/>
  <c r="AJ320" i="1" s="1"/>
  <c r="AI321" i="1"/>
  <c r="AI320" i="1" s="1"/>
  <c r="AJ319" i="1"/>
  <c r="AI319" i="1"/>
  <c r="AJ318" i="1"/>
  <c r="AI318" i="1"/>
  <c r="AJ315" i="1"/>
  <c r="AJ313" i="1" s="1"/>
  <c r="AI315" i="1"/>
  <c r="AI313" i="1" s="1"/>
  <c r="AJ312" i="1"/>
  <c r="AI312" i="1"/>
  <c r="AJ310" i="1"/>
  <c r="AI310" i="1"/>
  <c r="AJ309" i="1"/>
  <c r="AI309" i="1"/>
  <c r="AJ308" i="1"/>
  <c r="AI308" i="1"/>
  <c r="AJ307" i="1"/>
  <c r="AI307" i="1"/>
  <c r="AJ306" i="1"/>
  <c r="AI306" i="1"/>
  <c r="AJ290" i="1"/>
  <c r="AI290" i="1"/>
  <c r="AJ289" i="1"/>
  <c r="AI289" i="1"/>
  <c r="AJ288" i="1"/>
  <c r="AI288" i="1"/>
  <c r="AJ287" i="1"/>
  <c r="AI287" i="1"/>
  <c r="AJ268" i="1"/>
  <c r="AI268" i="1"/>
  <c r="AJ260" i="1"/>
  <c r="AI260" i="1"/>
  <c r="AJ248" i="1"/>
  <c r="AI248" i="1"/>
  <c r="AJ246" i="1"/>
  <c r="AI246" i="1"/>
  <c r="AJ244" i="1"/>
  <c r="AI244" i="1"/>
  <c r="AJ242" i="1"/>
  <c r="AI242" i="1"/>
  <c r="AJ238" i="1"/>
  <c r="AI238" i="1"/>
  <c r="AJ236" i="1"/>
  <c r="AI236" i="1"/>
  <c r="AJ201" i="1"/>
  <c r="AI201" i="1"/>
  <c r="AJ200" i="1"/>
  <c r="AI200" i="1"/>
  <c r="AJ199" i="1"/>
  <c r="AI199" i="1"/>
  <c r="AJ198" i="1"/>
  <c r="AI198" i="1"/>
  <c r="AJ197" i="1"/>
  <c r="AI197" i="1"/>
  <c r="AJ196" i="1"/>
  <c r="AI196" i="1"/>
  <c r="AJ195" i="1"/>
  <c r="AI195" i="1"/>
  <c r="AJ194" i="1"/>
  <c r="AI194" i="1"/>
  <c r="AJ193" i="1"/>
  <c r="AI193" i="1"/>
  <c r="AJ192" i="1"/>
  <c r="AI192" i="1"/>
  <c r="AJ191" i="1"/>
  <c r="AI191" i="1"/>
  <c r="AJ190" i="1"/>
  <c r="AI190" i="1"/>
  <c r="AJ185" i="1"/>
  <c r="AI185" i="1"/>
  <c r="AJ180" i="1"/>
  <c r="AI180" i="1"/>
  <c r="AJ177" i="1"/>
  <c r="AI177" i="1"/>
  <c r="AJ169" i="1"/>
  <c r="AI169" i="1"/>
  <c r="AJ168" i="1"/>
  <c r="AI168" i="1"/>
  <c r="AJ167" i="1"/>
  <c r="AI167" i="1"/>
  <c r="AJ166" i="1"/>
  <c r="AI166" i="1"/>
  <c r="AJ165" i="1"/>
  <c r="AI165" i="1"/>
  <c r="AJ164" i="1"/>
  <c r="AI164" i="1"/>
  <c r="AJ163" i="1"/>
  <c r="AI163" i="1"/>
  <c r="AJ110" i="1"/>
  <c r="AI110" i="1"/>
  <c r="AJ73" i="1"/>
  <c r="AI73" i="1"/>
  <c r="AJ72" i="1"/>
  <c r="AI72" i="1"/>
  <c r="AJ71" i="1"/>
  <c r="AI71" i="1"/>
  <c r="AJ70" i="1"/>
  <c r="AI70" i="1"/>
  <c r="AJ69" i="1"/>
  <c r="AI69" i="1"/>
  <c r="AJ68" i="1"/>
  <c r="AI68" i="1"/>
  <c r="AJ49" i="1"/>
  <c r="AI49" i="1"/>
  <c r="AJ48" i="1"/>
  <c r="AI48" i="1"/>
  <c r="AI44" i="1"/>
  <c r="AI43" i="1"/>
  <c r="AJ42" i="1"/>
  <c r="AI42" i="1"/>
  <c r="AJ41" i="1"/>
  <c r="AI41" i="1"/>
  <c r="AJ38" i="1"/>
  <c r="AI38" i="1"/>
  <c r="AJ37" i="1"/>
  <c r="AI37" i="1"/>
  <c r="AJ36" i="1"/>
  <c r="AI36" i="1"/>
  <c r="AJ31" i="1"/>
  <c r="AI31" i="1"/>
  <c r="AJ30" i="1"/>
  <c r="AI30" i="1"/>
  <c r="AB601" i="1"/>
  <c r="AB600" i="1"/>
  <c r="AB591" i="1"/>
  <c r="AB577" i="1"/>
  <c r="AB574" i="1"/>
  <c r="AB571" i="1" s="1"/>
  <c r="AC20" i="1"/>
  <c r="AB570" i="1"/>
  <c r="AB569" i="1"/>
  <c r="AD565" i="1"/>
  <c r="AD19" i="1" s="1"/>
  <c r="AC565" i="1"/>
  <c r="AC19" i="1" s="1"/>
  <c r="AB562" i="1"/>
  <c r="AB561" i="1"/>
  <c r="AB560" i="1"/>
  <c r="AD551" i="1"/>
  <c r="AD18" i="1" s="1"/>
  <c r="AC551" i="1"/>
  <c r="AC18" i="1" s="1"/>
  <c r="AB544" i="1"/>
  <c r="AB538" i="1"/>
  <c r="AB530" i="1"/>
  <c r="AB505" i="1"/>
  <c r="AB501" i="1"/>
  <c r="AB500" i="1"/>
  <c r="AB499" i="1"/>
  <c r="AB498" i="1"/>
  <c r="AB497" i="1"/>
  <c r="AB496" i="1"/>
  <c r="AB495" i="1"/>
  <c r="AB494" i="1"/>
  <c r="AB493" i="1"/>
  <c r="AB492" i="1"/>
  <c r="AB491" i="1"/>
  <c r="AB490" i="1"/>
  <c r="AB489" i="1"/>
  <c r="AB488" i="1"/>
  <c r="AB487" i="1"/>
  <c r="AB486" i="1"/>
  <c r="AB485" i="1"/>
  <c r="AB484" i="1"/>
  <c r="AB483" i="1"/>
  <c r="AB482" i="1"/>
  <c r="AB481" i="1"/>
  <c r="AB480" i="1"/>
  <c r="AB479" i="1"/>
  <c r="AB478" i="1"/>
  <c r="AB477" i="1"/>
  <c r="AB476" i="1"/>
  <c r="AB475" i="1"/>
  <c r="AB474" i="1"/>
  <c r="AB473" i="1"/>
  <c r="AB435" i="1"/>
  <c r="AB432" i="1"/>
  <c r="AB431" i="1"/>
  <c r="AB430" i="1"/>
  <c r="AB429" i="1"/>
  <c r="AB428" i="1"/>
  <c r="AB427" i="1"/>
  <c r="AB426" i="1"/>
  <c r="AD416" i="1"/>
  <c r="AC416" i="1"/>
  <c r="AB416" i="1"/>
  <c r="AD408" i="1"/>
  <c r="AC408" i="1"/>
  <c r="AB408" i="1"/>
  <c r="AB406" i="1"/>
  <c r="AB405" i="1"/>
  <c r="AB400" i="1"/>
  <c r="AB387" i="1"/>
  <c r="AB382" i="1"/>
  <c r="AB381" i="1"/>
  <c r="AD379" i="1"/>
  <c r="AC379" i="1"/>
  <c r="AD377" i="1"/>
  <c r="AC377" i="1"/>
  <c r="AB377" i="1"/>
  <c r="AB375" i="1"/>
  <c r="AB373" i="1"/>
  <c r="AB371" i="1"/>
  <c r="AB369" i="1"/>
  <c r="AB368" i="1"/>
  <c r="AB366" i="1"/>
  <c r="AB365" i="1"/>
  <c r="AB364" i="1"/>
  <c r="AB363" i="1"/>
  <c r="AB362" i="1"/>
  <c r="AB361" i="1"/>
  <c r="AB359" i="1"/>
  <c r="AD357" i="1"/>
  <c r="AD355" i="1" s="1"/>
  <c r="AC357" i="1"/>
  <c r="AC355" i="1" s="1"/>
  <c r="AB321" i="1"/>
  <c r="AB320" i="1" s="1"/>
  <c r="AB316" i="1"/>
  <c r="AB315" i="1"/>
  <c r="AB312" i="1"/>
  <c r="AB311" i="1"/>
  <c r="AB310" i="1"/>
  <c r="AB309" i="1"/>
  <c r="AB308" i="1"/>
  <c r="AB307" i="1"/>
  <c r="AB306" i="1"/>
  <c r="AB304" i="1"/>
  <c r="AB302" i="1"/>
  <c r="AB301" i="1"/>
  <c r="AB300" i="1"/>
  <c r="AB299" i="1"/>
  <c r="AB290" i="1"/>
  <c r="AB289" i="1"/>
  <c r="AB288" i="1"/>
  <c r="AB287" i="1"/>
  <c r="AD14" i="1"/>
  <c r="AC14" i="1"/>
  <c r="AB268" i="1"/>
  <c r="AB252" i="1" s="1"/>
  <c r="AB13" i="1" s="1"/>
  <c r="AD252" i="1"/>
  <c r="AD13" i="1" s="1"/>
  <c r="AC252" i="1"/>
  <c r="AC13" i="1" s="1"/>
  <c r="AB250" i="1"/>
  <c r="AB248" i="1"/>
  <c r="AB246" i="1"/>
  <c r="AB244" i="1"/>
  <c r="AB242" i="1"/>
  <c r="AB240" i="1"/>
  <c r="AB238" i="1"/>
  <c r="AB236" i="1"/>
  <c r="AD221" i="1"/>
  <c r="AC221" i="1"/>
  <c r="AB220" i="1"/>
  <c r="AB218" i="1"/>
  <c r="AB216" i="1"/>
  <c r="AB215" i="1"/>
  <c r="AB214" i="1"/>
  <c r="AB213" i="1"/>
  <c r="AB212" i="1"/>
  <c r="AB211" i="1"/>
  <c r="AB210" i="1"/>
  <c r="AB209" i="1"/>
  <c r="AB208" i="1"/>
  <c r="AD202" i="1"/>
  <c r="AC202" i="1"/>
  <c r="AB201" i="1"/>
  <c r="AB200" i="1"/>
  <c r="AB199" i="1"/>
  <c r="AB198" i="1"/>
  <c r="AB197" i="1"/>
  <c r="AB196" i="1"/>
  <c r="AB195" i="1"/>
  <c r="AB194" i="1"/>
  <c r="AB185" i="1"/>
  <c r="AB177" i="1"/>
  <c r="AB169" i="1"/>
  <c r="AB168" i="1"/>
  <c r="AB167" i="1"/>
  <c r="AB166" i="1"/>
  <c r="AB165" i="1"/>
  <c r="AB164" i="1"/>
  <c r="AB163" i="1"/>
  <c r="AD153" i="1"/>
  <c r="AC153" i="1"/>
  <c r="AB151" i="1"/>
  <c r="AB150" i="1"/>
  <c r="AB149" i="1"/>
  <c r="AB148" i="1"/>
  <c r="AB147" i="1"/>
  <c r="AB146" i="1"/>
  <c r="AB145" i="1"/>
  <c r="AB144" i="1"/>
  <c r="AB143" i="1"/>
  <c r="AB142" i="1"/>
  <c r="AB110" i="1"/>
  <c r="AD59" i="1"/>
  <c r="AD11" i="1" s="1"/>
  <c r="AC59" i="1"/>
  <c r="AC11" i="1" s="1"/>
  <c r="AB49" i="1"/>
  <c r="AB48" i="1"/>
  <c r="AB44" i="1"/>
  <c r="AB43" i="1"/>
  <c r="AB42" i="1"/>
  <c r="AB38" i="1"/>
  <c r="AB37" i="1"/>
  <c r="AB36" i="1"/>
  <c r="AB31" i="1"/>
  <c r="AB30" i="1"/>
  <c r="AD22" i="1"/>
  <c r="AD10" i="1" s="1"/>
  <c r="AC22" i="1"/>
  <c r="AC10" i="1" s="1"/>
  <c r="AD20" i="1"/>
  <c r="AD17" i="1"/>
  <c r="AC17" i="1"/>
  <c r="X601" i="1"/>
  <c r="W601" i="1"/>
  <c r="X600" i="1"/>
  <c r="W600" i="1"/>
  <c r="X587" i="1"/>
  <c r="W587" i="1"/>
  <c r="X586" i="1"/>
  <c r="W586" i="1"/>
  <c r="X582" i="1"/>
  <c r="W582" i="1"/>
  <c r="X581" i="1"/>
  <c r="W581" i="1"/>
  <c r="W571" i="1" s="1"/>
  <c r="X564" i="1"/>
  <c r="W564" i="1"/>
  <c r="X563" i="1"/>
  <c r="W563" i="1"/>
  <c r="X556" i="1"/>
  <c r="W556" i="1"/>
  <c r="X554" i="1"/>
  <c r="W554" i="1"/>
  <c r="X549" i="1"/>
  <c r="W549" i="1"/>
  <c r="X550" i="1"/>
  <c r="W550" i="1"/>
  <c r="X548" i="1"/>
  <c r="W548" i="1"/>
  <c r="X540" i="1"/>
  <c r="W540" i="1"/>
  <c r="X535" i="1"/>
  <c r="W535" i="1"/>
  <c r="X531" i="1"/>
  <c r="W531" i="1"/>
  <c r="X529" i="1"/>
  <c r="W529" i="1"/>
  <c r="X528" i="1"/>
  <c r="W528" i="1"/>
  <c r="X527" i="1"/>
  <c r="W527" i="1"/>
  <c r="X526" i="1"/>
  <c r="W526" i="1"/>
  <c r="X525" i="1"/>
  <c r="W525" i="1"/>
  <c r="X524" i="1"/>
  <c r="W524" i="1"/>
  <c r="X523" i="1"/>
  <c r="W523" i="1"/>
  <c r="X522" i="1"/>
  <c r="W522" i="1"/>
  <c r="X521" i="1"/>
  <c r="W521" i="1"/>
  <c r="X520" i="1"/>
  <c r="W520" i="1"/>
  <c r="X519" i="1"/>
  <c r="W519" i="1"/>
  <c r="X518" i="1"/>
  <c r="W518" i="1"/>
  <c r="X517" i="1"/>
  <c r="W517" i="1"/>
  <c r="X504" i="1"/>
  <c r="W504" i="1"/>
  <c r="X472" i="1"/>
  <c r="W472" i="1"/>
  <c r="X471" i="1"/>
  <c r="W471" i="1"/>
  <c r="X470" i="1"/>
  <c r="W470" i="1"/>
  <c r="X469" i="1"/>
  <c r="W469" i="1"/>
  <c r="X468" i="1"/>
  <c r="W468" i="1"/>
  <c r="X467" i="1"/>
  <c r="W467" i="1"/>
  <c r="X466" i="1"/>
  <c r="W466" i="1"/>
  <c r="X465" i="1"/>
  <c r="W465" i="1"/>
  <c r="X464" i="1"/>
  <c r="W464" i="1"/>
  <c r="X463" i="1"/>
  <c r="W463" i="1"/>
  <c r="X462" i="1"/>
  <c r="W462" i="1"/>
  <c r="X461" i="1"/>
  <c r="W461" i="1"/>
  <c r="X460" i="1"/>
  <c r="W460" i="1"/>
  <c r="X459" i="1"/>
  <c r="W459" i="1"/>
  <c r="X458" i="1"/>
  <c r="W458" i="1"/>
  <c r="X457" i="1"/>
  <c r="W457" i="1"/>
  <c r="X456" i="1"/>
  <c r="W456" i="1"/>
  <c r="X455" i="1"/>
  <c r="W455" i="1"/>
  <c r="X454" i="1"/>
  <c r="W454" i="1"/>
  <c r="X453" i="1"/>
  <c r="W453" i="1"/>
  <c r="X452" i="1"/>
  <c r="W452" i="1"/>
  <c r="X451" i="1"/>
  <c r="W451" i="1"/>
  <c r="X450" i="1"/>
  <c r="W450" i="1"/>
  <c r="X449" i="1"/>
  <c r="W449" i="1"/>
  <c r="X448" i="1"/>
  <c r="W448" i="1"/>
  <c r="X447" i="1"/>
  <c r="W447" i="1"/>
  <c r="X446" i="1"/>
  <c r="W446" i="1"/>
  <c r="X445" i="1"/>
  <c r="W445" i="1"/>
  <c r="X444" i="1"/>
  <c r="W444" i="1"/>
  <c r="X443" i="1"/>
  <c r="W443" i="1"/>
  <c r="X442" i="1"/>
  <c r="W442" i="1"/>
  <c r="X441" i="1"/>
  <c r="W441" i="1"/>
  <c r="X440" i="1"/>
  <c r="W440" i="1"/>
  <c r="X439" i="1"/>
  <c r="W439" i="1"/>
  <c r="X438" i="1"/>
  <c r="W438" i="1"/>
  <c r="X437" i="1"/>
  <c r="W437" i="1"/>
  <c r="X436" i="1"/>
  <c r="W436" i="1"/>
  <c r="X435" i="1"/>
  <c r="W435" i="1"/>
  <c r="X434" i="1"/>
  <c r="W434" i="1"/>
  <c r="X433" i="1"/>
  <c r="W433" i="1"/>
  <c r="X315" i="1"/>
  <c r="W315" i="1"/>
  <c r="X314" i="1"/>
  <c r="W314" i="1"/>
  <c r="X425" i="1"/>
  <c r="W425" i="1"/>
  <c r="X424" i="1"/>
  <c r="W424" i="1"/>
  <c r="X419" i="1"/>
  <c r="W419" i="1"/>
  <c r="X418" i="1"/>
  <c r="W418" i="1"/>
  <c r="X405" i="1"/>
  <c r="W405" i="1"/>
  <c r="X404" i="1"/>
  <c r="W404" i="1"/>
  <c r="X396" i="1"/>
  <c r="W396" i="1"/>
  <c r="X393" i="1"/>
  <c r="W393" i="1"/>
  <c r="X392" i="1"/>
  <c r="W392" i="1"/>
  <c r="X389" i="1"/>
  <c r="W389" i="1"/>
  <c r="X383" i="1"/>
  <c r="W383" i="1"/>
  <c r="X381" i="1"/>
  <c r="W381" i="1"/>
  <c r="X380" i="1"/>
  <c r="W380" i="1"/>
  <c r="X378" i="1"/>
  <c r="W378" i="1"/>
  <c r="X376" i="1"/>
  <c r="W376" i="1"/>
  <c r="X375" i="1"/>
  <c r="W375" i="1"/>
  <c r="X374" i="1"/>
  <c r="W374" i="1"/>
  <c r="X373" i="1"/>
  <c r="W373" i="1"/>
  <c r="X371" i="1"/>
  <c r="W371" i="1"/>
  <c r="X368" i="1"/>
  <c r="W368" i="1"/>
  <c r="X367" i="1"/>
  <c r="W367" i="1"/>
  <c r="X356" i="1"/>
  <c r="W356" i="1"/>
  <c r="X366" i="1"/>
  <c r="W366" i="1"/>
  <c r="X365" i="1"/>
  <c r="W365" i="1"/>
  <c r="X364" i="1"/>
  <c r="W364" i="1"/>
  <c r="X363" i="1"/>
  <c r="W363" i="1"/>
  <c r="X359" i="1"/>
  <c r="W359" i="1"/>
  <c r="X350" i="1"/>
  <c r="W350" i="1"/>
  <c r="X342" i="1"/>
  <c r="X341" i="1" s="1"/>
  <c r="W342" i="1"/>
  <c r="W341" i="1" s="1"/>
  <c r="X340" i="1"/>
  <c r="W340" i="1"/>
  <c r="X339" i="1"/>
  <c r="W339" i="1"/>
  <c r="X338" i="1"/>
  <c r="W338" i="1"/>
  <c r="X335" i="1"/>
  <c r="W335" i="1"/>
  <c r="X334" i="1"/>
  <c r="W334" i="1"/>
  <c r="X333" i="1"/>
  <c r="W333" i="1"/>
  <c r="X332" i="1"/>
  <c r="W332" i="1"/>
  <c r="X331" i="1"/>
  <c r="W331" i="1"/>
  <c r="X330" i="1"/>
  <c r="W330" i="1"/>
  <c r="X326" i="1"/>
  <c r="W326" i="1"/>
  <c r="X325" i="1"/>
  <c r="W325" i="1"/>
  <c r="X323" i="1"/>
  <c r="W323" i="1"/>
  <c r="X321" i="1"/>
  <c r="X320" i="1" s="1"/>
  <c r="W321" i="1"/>
  <c r="W320" i="1" s="1"/>
  <c r="X319" i="1"/>
  <c r="W319" i="1"/>
  <c r="X318" i="1"/>
  <c r="W318" i="1"/>
  <c r="X312" i="1"/>
  <c r="W312" i="1"/>
  <c r="X310" i="1"/>
  <c r="W310" i="1"/>
  <c r="X309" i="1"/>
  <c r="W309" i="1"/>
  <c r="X308" i="1"/>
  <c r="W308" i="1"/>
  <c r="X307" i="1"/>
  <c r="W307" i="1"/>
  <c r="X306" i="1"/>
  <c r="W306" i="1"/>
  <c r="X292" i="1"/>
  <c r="W292" i="1"/>
  <c r="X291" i="1"/>
  <c r="W291" i="1"/>
  <c r="X285" i="1"/>
  <c r="W285" i="1"/>
  <c r="X280" i="1"/>
  <c r="W280" i="1"/>
  <c r="X279" i="1"/>
  <c r="W279" i="1"/>
  <c r="X278" i="1"/>
  <c r="W278" i="1"/>
  <c r="X277" i="1"/>
  <c r="W277" i="1"/>
  <c r="X270" i="1"/>
  <c r="W270" i="1"/>
  <c r="X269" i="1"/>
  <c r="W269" i="1"/>
  <c r="X267" i="1"/>
  <c r="W267" i="1"/>
  <c r="X265" i="1"/>
  <c r="W265" i="1"/>
  <c r="X264" i="1"/>
  <c r="W264" i="1"/>
  <c r="X262" i="1"/>
  <c r="W262" i="1"/>
  <c r="X261" i="1"/>
  <c r="W261" i="1"/>
  <c r="X260" i="1"/>
  <c r="W260" i="1"/>
  <c r="X259" i="1"/>
  <c r="W259" i="1"/>
  <c r="X256" i="1"/>
  <c r="W256" i="1"/>
  <c r="X255" i="1"/>
  <c r="W255" i="1"/>
  <c r="X249" i="1"/>
  <c r="W249" i="1"/>
  <c r="X248" i="1"/>
  <c r="W248" i="1"/>
  <c r="X247" i="1"/>
  <c r="W247" i="1"/>
  <c r="X246" i="1"/>
  <c r="W246" i="1"/>
  <c r="X245" i="1"/>
  <c r="W245" i="1"/>
  <c r="X244" i="1"/>
  <c r="W244" i="1"/>
  <c r="W243" i="1"/>
  <c r="W242" i="1"/>
  <c r="X239" i="1"/>
  <c r="W239" i="1"/>
  <c r="X238" i="1"/>
  <c r="W238" i="1"/>
  <c r="X237" i="1"/>
  <c r="W237" i="1"/>
  <c r="X236" i="1"/>
  <c r="W236" i="1"/>
  <c r="X235" i="1"/>
  <c r="W235" i="1"/>
  <c r="X234" i="1"/>
  <c r="W234" i="1"/>
  <c r="X233" i="1"/>
  <c r="W233" i="1"/>
  <c r="X232" i="1"/>
  <c r="W232" i="1"/>
  <c r="X231" i="1"/>
  <c r="W231" i="1"/>
  <c r="X230" i="1"/>
  <c r="W230" i="1"/>
  <c r="X229" i="1"/>
  <c r="W229" i="1"/>
  <c r="X228" i="1"/>
  <c r="W228" i="1"/>
  <c r="X227" i="1"/>
  <c r="W227" i="1"/>
  <c r="X226" i="1"/>
  <c r="W226" i="1"/>
  <c r="X225" i="1"/>
  <c r="W225" i="1"/>
  <c r="X224" i="1"/>
  <c r="W224" i="1"/>
  <c r="X223" i="1"/>
  <c r="W223" i="1"/>
  <c r="X222" i="1"/>
  <c r="W222" i="1"/>
  <c r="X219" i="1"/>
  <c r="W219" i="1"/>
  <c r="X218" i="1"/>
  <c r="W218" i="1"/>
  <c r="W217" i="1"/>
  <c r="W216" i="1"/>
  <c r="X207" i="1"/>
  <c r="W207" i="1"/>
  <c r="X206" i="1"/>
  <c r="W206" i="1"/>
  <c r="X205" i="1"/>
  <c r="W205" i="1"/>
  <c r="X204" i="1"/>
  <c r="W204" i="1"/>
  <c r="X203" i="1"/>
  <c r="W203" i="1"/>
  <c r="X184" i="1"/>
  <c r="W184" i="1"/>
  <c r="X179" i="1"/>
  <c r="W179" i="1"/>
  <c r="X189" i="1"/>
  <c r="W189" i="1"/>
  <c r="X188" i="1"/>
  <c r="W188" i="1"/>
  <c r="X187" i="1"/>
  <c r="W187" i="1"/>
  <c r="X186" i="1"/>
  <c r="W186" i="1"/>
  <c r="X183" i="1"/>
  <c r="W183" i="1"/>
  <c r="W182" i="1"/>
  <c r="X181" i="1"/>
  <c r="W181" i="1"/>
  <c r="W180" i="1"/>
  <c r="X178" i="1"/>
  <c r="W178" i="1"/>
  <c r="X177" i="1"/>
  <c r="W177" i="1"/>
  <c r="X176" i="1"/>
  <c r="W176" i="1"/>
  <c r="X175" i="1"/>
  <c r="W175" i="1"/>
  <c r="X174" i="1"/>
  <c r="W174" i="1"/>
  <c r="X172" i="1"/>
  <c r="W172" i="1"/>
  <c r="X162" i="1"/>
  <c r="W162" i="1"/>
  <c r="X161" i="1"/>
  <c r="W161" i="1"/>
  <c r="X160" i="1"/>
  <c r="W160" i="1"/>
  <c r="X159" i="1"/>
  <c r="W159" i="1"/>
  <c r="X158" i="1"/>
  <c r="W158" i="1"/>
  <c r="X157" i="1"/>
  <c r="W157" i="1"/>
  <c r="X156" i="1"/>
  <c r="W156" i="1"/>
  <c r="X155" i="1"/>
  <c r="W155" i="1"/>
  <c r="X154" i="1"/>
  <c r="W154" i="1"/>
  <c r="X141" i="1"/>
  <c r="W141" i="1"/>
  <c r="X140" i="1"/>
  <c r="W140" i="1"/>
  <c r="X139" i="1"/>
  <c r="W139" i="1"/>
  <c r="X138" i="1"/>
  <c r="W138" i="1"/>
  <c r="X137" i="1"/>
  <c r="W137" i="1"/>
  <c r="X136" i="1"/>
  <c r="W136" i="1"/>
  <c r="X135" i="1"/>
  <c r="W135" i="1"/>
  <c r="X134" i="1"/>
  <c r="W134" i="1"/>
  <c r="X133" i="1"/>
  <c r="W133" i="1"/>
  <c r="X132" i="1"/>
  <c r="W132" i="1"/>
  <c r="X131" i="1"/>
  <c r="W131" i="1"/>
  <c r="X130" i="1"/>
  <c r="W130" i="1"/>
  <c r="X129" i="1"/>
  <c r="W129" i="1"/>
  <c r="X128" i="1"/>
  <c r="W128" i="1"/>
  <c r="X127" i="1"/>
  <c r="W127" i="1"/>
  <c r="X126" i="1"/>
  <c r="W126" i="1"/>
  <c r="X125" i="1"/>
  <c r="W125" i="1"/>
  <c r="X124" i="1"/>
  <c r="W124" i="1"/>
  <c r="X123" i="1"/>
  <c r="W123" i="1"/>
  <c r="X122" i="1"/>
  <c r="W122" i="1"/>
  <c r="X121" i="1"/>
  <c r="W121" i="1"/>
  <c r="X119" i="1"/>
  <c r="W119" i="1"/>
  <c r="X118" i="1"/>
  <c r="W118" i="1"/>
  <c r="X117" i="1"/>
  <c r="W117" i="1"/>
  <c r="X116" i="1"/>
  <c r="W116" i="1"/>
  <c r="W115" i="1"/>
  <c r="X106" i="1"/>
  <c r="W106" i="1"/>
  <c r="X105" i="1"/>
  <c r="W105" i="1"/>
  <c r="X104" i="1"/>
  <c r="W104" i="1"/>
  <c r="X103" i="1"/>
  <c r="W103" i="1"/>
  <c r="X102" i="1"/>
  <c r="W102" i="1"/>
  <c r="X101" i="1"/>
  <c r="W101" i="1"/>
  <c r="X100" i="1"/>
  <c r="W100" i="1"/>
  <c r="X99" i="1"/>
  <c r="W99" i="1"/>
  <c r="X98" i="1"/>
  <c r="W98" i="1"/>
  <c r="X97" i="1"/>
  <c r="W97" i="1"/>
  <c r="X96" i="1"/>
  <c r="W96" i="1"/>
  <c r="X95" i="1"/>
  <c r="W95" i="1"/>
  <c r="X94" i="1"/>
  <c r="W94" i="1"/>
  <c r="X93" i="1"/>
  <c r="W93" i="1"/>
  <c r="X92" i="1"/>
  <c r="W92" i="1"/>
  <c r="X91" i="1"/>
  <c r="W91" i="1"/>
  <c r="X90" i="1"/>
  <c r="W90" i="1"/>
  <c r="X89" i="1"/>
  <c r="W89" i="1"/>
  <c r="X88" i="1"/>
  <c r="W88" i="1"/>
  <c r="X87" i="1"/>
  <c r="W87" i="1"/>
  <c r="X86" i="1"/>
  <c r="W86" i="1"/>
  <c r="X85" i="1"/>
  <c r="W85" i="1"/>
  <c r="X82" i="1"/>
  <c r="W82" i="1"/>
  <c r="X81" i="1"/>
  <c r="W81" i="1"/>
  <c r="X80" i="1"/>
  <c r="W80" i="1"/>
  <c r="X79" i="1"/>
  <c r="W79" i="1"/>
  <c r="X75" i="1"/>
  <c r="W75" i="1"/>
  <c r="X74" i="1"/>
  <c r="W74" i="1"/>
  <c r="X66" i="1"/>
  <c r="W66" i="1"/>
  <c r="X63" i="1"/>
  <c r="W63" i="1"/>
  <c r="X58" i="1"/>
  <c r="W58" i="1"/>
  <c r="X56" i="1"/>
  <c r="W56" i="1"/>
  <c r="X52" i="1"/>
  <c r="W52" i="1"/>
  <c r="X51" i="1"/>
  <c r="W51" i="1"/>
  <c r="X47" i="1"/>
  <c r="W47" i="1"/>
  <c r="X46" i="1"/>
  <c r="W46" i="1"/>
  <c r="X45" i="1"/>
  <c r="W45" i="1"/>
  <c r="W44" i="1"/>
  <c r="X43" i="1"/>
  <c r="W43" i="1"/>
  <c r="X42" i="1"/>
  <c r="W42" i="1"/>
  <c r="X41" i="1"/>
  <c r="W41" i="1"/>
  <c r="X40" i="1"/>
  <c r="W40" i="1"/>
  <c r="X39" i="1"/>
  <c r="W39" i="1"/>
  <c r="X33" i="1"/>
  <c r="W33" i="1"/>
  <c r="X29" i="1"/>
  <c r="W29" i="1"/>
  <c r="X28" i="1"/>
  <c r="W28" i="1"/>
  <c r="X27" i="1"/>
  <c r="W27" i="1"/>
  <c r="X26" i="1"/>
  <c r="W26" i="1"/>
  <c r="X25" i="1"/>
  <c r="W25" i="1"/>
  <c r="P601" i="1"/>
  <c r="P600" i="1"/>
  <c r="P577" i="1"/>
  <c r="Q20" i="1"/>
  <c r="Q8" i="1" s="1"/>
  <c r="R565" i="1"/>
  <c r="R19" i="1" s="1"/>
  <c r="Q565" i="1"/>
  <c r="Q19" i="1" s="1"/>
  <c r="P565" i="1"/>
  <c r="P19" i="1" s="1"/>
  <c r="R551" i="1"/>
  <c r="R18" i="1" s="1"/>
  <c r="Q551" i="1"/>
  <c r="Q18" i="1" s="1"/>
  <c r="P551" i="1"/>
  <c r="P18" i="1" s="1"/>
  <c r="P548" i="1"/>
  <c r="P472" i="1"/>
  <c r="P471" i="1"/>
  <c r="P420" i="1" s="1"/>
  <c r="R17" i="1"/>
  <c r="Q17" i="1"/>
  <c r="R416" i="1"/>
  <c r="Q416" i="1"/>
  <c r="P416" i="1"/>
  <c r="R408" i="1"/>
  <c r="Q408" i="1"/>
  <c r="P408" i="1"/>
  <c r="P405" i="1"/>
  <c r="P396" i="1"/>
  <c r="P393" i="1"/>
  <c r="P392" i="1"/>
  <c r="P381" i="1"/>
  <c r="R379" i="1"/>
  <c r="Q379" i="1"/>
  <c r="R377" i="1"/>
  <c r="Q377" i="1"/>
  <c r="P377" i="1"/>
  <c r="P376" i="1"/>
  <c r="P375" i="1"/>
  <c r="P373" i="1"/>
  <c r="P371" i="1"/>
  <c r="P369" i="1"/>
  <c r="P368" i="1"/>
  <c r="P366" i="1"/>
  <c r="P365" i="1"/>
  <c r="P363" i="1"/>
  <c r="P359" i="1"/>
  <c r="R357" i="1"/>
  <c r="R355" i="1" s="1"/>
  <c r="Q357" i="1"/>
  <c r="Q355" i="1" s="1"/>
  <c r="P321" i="1"/>
  <c r="P320" i="1" s="1"/>
  <c r="P316" i="1"/>
  <c r="P315" i="1"/>
  <c r="P312" i="1"/>
  <c r="P311" i="1"/>
  <c r="P310" i="1"/>
  <c r="P309" i="1"/>
  <c r="P308" i="1"/>
  <c r="P307" i="1"/>
  <c r="P306" i="1"/>
  <c r="P304" i="1"/>
  <c r="P302" i="1"/>
  <c r="P301" i="1"/>
  <c r="P300" i="1"/>
  <c r="P299" i="1"/>
  <c r="R14" i="1"/>
  <c r="Q14" i="1"/>
  <c r="P14" i="1"/>
  <c r="P276" i="1"/>
  <c r="P275" i="1"/>
  <c r="P260" i="1"/>
  <c r="P259" i="1"/>
  <c r="R252" i="1"/>
  <c r="R13" i="1" s="1"/>
  <c r="Q252" i="1"/>
  <c r="Q13" i="1" s="1"/>
  <c r="P250" i="1"/>
  <c r="P245" i="1"/>
  <c r="P244" i="1"/>
  <c r="P243" i="1"/>
  <c r="P242" i="1"/>
  <c r="P226" i="1"/>
  <c r="P225" i="1"/>
  <c r="P224" i="1"/>
  <c r="P223" i="1"/>
  <c r="P222" i="1"/>
  <c r="R221" i="1"/>
  <c r="Q221" i="1"/>
  <c r="P217" i="1"/>
  <c r="P216" i="1"/>
  <c r="P207" i="1"/>
  <c r="P206" i="1"/>
  <c r="P205" i="1"/>
  <c r="P204" i="1"/>
  <c r="P203" i="1"/>
  <c r="R202" i="1"/>
  <c r="Q202" i="1"/>
  <c r="P189" i="1"/>
  <c r="P188" i="1"/>
  <c r="P187" i="1"/>
  <c r="P186" i="1"/>
  <c r="X180" i="1"/>
  <c r="R153" i="1"/>
  <c r="Q153" i="1"/>
  <c r="P153" i="1"/>
  <c r="P141" i="1"/>
  <c r="P140" i="1"/>
  <c r="P120" i="1" s="1"/>
  <c r="P100" i="1"/>
  <c r="P99" i="1"/>
  <c r="P96" i="1"/>
  <c r="P95" i="1"/>
  <c r="P92" i="1"/>
  <c r="P91" i="1"/>
  <c r="P90" i="1"/>
  <c r="P89" i="1"/>
  <c r="R59" i="1"/>
  <c r="R11" i="1" s="1"/>
  <c r="Q59" i="1"/>
  <c r="Q11" i="1" s="1"/>
  <c r="P42" i="1"/>
  <c r="P38" i="1"/>
  <c r="P37" i="1"/>
  <c r="P36" i="1"/>
  <c r="R22" i="1"/>
  <c r="R10" i="1" s="1"/>
  <c r="Q22" i="1"/>
  <c r="Q10" i="1" s="1"/>
  <c r="AU420" i="1" l="1"/>
  <c r="AJ571" i="1"/>
  <c r="AV420" i="1"/>
  <c r="AT391" i="1"/>
  <c r="AJ420" i="1"/>
  <c r="R12" i="1"/>
  <c r="W420" i="1"/>
  <c r="X420" i="1"/>
  <c r="AB420" i="1"/>
  <c r="AB17" i="1" s="1"/>
  <c r="AI420" i="1"/>
  <c r="AN420" i="1"/>
  <c r="AN17" i="1" s="1"/>
  <c r="AN20" i="1"/>
  <c r="S297" i="1"/>
  <c r="W120" i="1"/>
  <c r="V554" i="1"/>
  <c r="X120" i="1"/>
  <c r="AT403" i="1"/>
  <c r="P17" i="1"/>
  <c r="AB120" i="1"/>
  <c r="AB281" i="1"/>
  <c r="AB14" i="1" s="1"/>
  <c r="AB313" i="1"/>
  <c r="AI281" i="1"/>
  <c r="AJ281" i="1"/>
  <c r="W281" i="1"/>
  <c r="AV281" i="1"/>
  <c r="P180" i="1"/>
  <c r="P313" i="1"/>
  <c r="V564" i="1"/>
  <c r="V601" i="1"/>
  <c r="AN281" i="1"/>
  <c r="AN14" i="1" s="1"/>
  <c r="X281" i="1"/>
  <c r="AU281" i="1"/>
  <c r="W305" i="1"/>
  <c r="W329" i="1"/>
  <c r="V404" i="1"/>
  <c r="AB298" i="1"/>
  <c r="AT378" i="1"/>
  <c r="W322" i="1"/>
  <c r="W313" i="1"/>
  <c r="AC12" i="1"/>
  <c r="X317" i="1"/>
  <c r="X336" i="1"/>
  <c r="X313" i="1"/>
  <c r="V600" i="1"/>
  <c r="AC351" i="1"/>
  <c r="AC16" i="1" s="1"/>
  <c r="AN565" i="1"/>
  <c r="AN19" i="1" s="1"/>
  <c r="AT390" i="1"/>
  <c r="AT397" i="1"/>
  <c r="AT402" i="1"/>
  <c r="AI317" i="1"/>
  <c r="AT387" i="1"/>
  <c r="AT399" i="1"/>
  <c r="AT404" i="1"/>
  <c r="AT401" i="1"/>
  <c r="W336" i="1"/>
  <c r="AI305" i="1"/>
  <c r="V378" i="1"/>
  <c r="P298" i="1"/>
  <c r="AJ305" i="1"/>
  <c r="P305" i="1"/>
  <c r="X305" i="1"/>
  <c r="X329" i="1"/>
  <c r="X322" i="1"/>
  <c r="AB305" i="1"/>
  <c r="W317" i="1"/>
  <c r="AJ317" i="1"/>
  <c r="V587" i="1"/>
  <c r="V581" i="1"/>
  <c r="AO12" i="1"/>
  <c r="V550" i="1"/>
  <c r="V586" i="1"/>
  <c r="AN59" i="1"/>
  <c r="AN11" i="1" s="1"/>
  <c r="P252" i="1"/>
  <c r="P13" i="1" s="1"/>
  <c r="V82" i="1"/>
  <c r="V80" i="1"/>
  <c r="V405" i="1"/>
  <c r="AD12" i="1"/>
  <c r="V396" i="1"/>
  <c r="V556" i="1"/>
  <c r="AN12" i="1"/>
  <c r="AO351" i="1"/>
  <c r="AO16" i="1" s="1"/>
  <c r="V582" i="1"/>
  <c r="AV360" i="1"/>
  <c r="AB153" i="1"/>
  <c r="AB22" i="1"/>
  <c r="AB10" i="1" s="1"/>
  <c r="AP12" i="1"/>
  <c r="AP357" i="1"/>
  <c r="AP355" i="1" s="1"/>
  <c r="AP351" i="1" s="1"/>
  <c r="AP16" i="1" s="1"/>
  <c r="AB20" i="1"/>
  <c r="AN357" i="1"/>
  <c r="AN355" i="1" s="1"/>
  <c r="AB565" i="1"/>
  <c r="AB19" i="1" s="1"/>
  <c r="AB379" i="1"/>
  <c r="AN293" i="1"/>
  <c r="AN15" i="1" s="1"/>
  <c r="AO293" i="1"/>
  <c r="AO15" i="1" s="1"/>
  <c r="AN379" i="1"/>
  <c r="V563" i="1"/>
  <c r="AB221" i="1"/>
  <c r="AN22" i="1"/>
  <c r="AN10" i="1" s="1"/>
  <c r="AP293" i="1"/>
  <c r="AP15" i="1" s="1"/>
  <c r="AB202" i="1"/>
  <c r="AB551" i="1"/>
  <c r="AB18" i="1" s="1"/>
  <c r="AD351" i="1"/>
  <c r="AD293" i="1" s="1"/>
  <c r="AD15" i="1" s="1"/>
  <c r="AB357" i="1"/>
  <c r="AB355" i="1" s="1"/>
  <c r="X115" i="1"/>
  <c r="P22" i="1"/>
  <c r="P10" i="1" s="1"/>
  <c r="P59" i="1"/>
  <c r="P11" i="1" s="1"/>
  <c r="AB59" i="1"/>
  <c r="AB11" i="1" s="1"/>
  <c r="AC293" i="1"/>
  <c r="AC15" i="1" s="1"/>
  <c r="Q12" i="1"/>
  <c r="Q293" i="1"/>
  <c r="Q15" i="1" s="1"/>
  <c r="R351" i="1"/>
  <c r="R16" i="1" s="1"/>
  <c r="R293" i="1"/>
  <c r="R15" i="1" s="1"/>
  <c r="Q351" i="1"/>
  <c r="Q16" i="1" s="1"/>
  <c r="P379" i="1"/>
  <c r="P221" i="1"/>
  <c r="P357" i="1"/>
  <c r="P355" i="1" s="1"/>
  <c r="P202" i="1"/>
  <c r="AB12" i="1" l="1"/>
  <c r="P12" i="1"/>
  <c r="AB297" i="1"/>
  <c r="AB293" i="1" s="1"/>
  <c r="AB15" i="1" s="1"/>
  <c r="AO8" i="1"/>
  <c r="AP8" i="1"/>
  <c r="AD16" i="1"/>
  <c r="AD8" i="1" s="1"/>
  <c r="AC8" i="1"/>
  <c r="AI297" i="1"/>
  <c r="P297" i="1"/>
  <c r="P293" i="1" s="1"/>
  <c r="P15" i="1" s="1"/>
  <c r="W297" i="1"/>
  <c r="X297" i="1"/>
  <c r="AB351" i="1"/>
  <c r="AB16" i="1" s="1"/>
  <c r="AJ297" i="1"/>
  <c r="AN351" i="1"/>
  <c r="AN16" i="1" s="1"/>
  <c r="AN8" i="1" s="1"/>
  <c r="P351" i="1"/>
  <c r="P16" i="1" s="1"/>
  <c r="AB8" i="1" l="1"/>
  <c r="AQ601" i="1" l="1"/>
  <c r="AQ600" i="1"/>
  <c r="AQ571" i="1" s="1"/>
  <c r="AS20" i="1"/>
  <c r="AR20" i="1"/>
  <c r="AS565" i="1"/>
  <c r="AS19" i="1" s="1"/>
  <c r="AR565" i="1"/>
  <c r="AR19" i="1" s="1"/>
  <c r="AQ565" i="1"/>
  <c r="AQ19" i="1" s="1"/>
  <c r="AS551" i="1"/>
  <c r="AS18" i="1" s="1"/>
  <c r="AR551" i="1"/>
  <c r="AR18" i="1" s="1"/>
  <c r="AQ551" i="1"/>
  <c r="AQ18" i="1" s="1"/>
  <c r="AS17" i="1"/>
  <c r="AR17" i="1"/>
  <c r="AQ17" i="1"/>
  <c r="AS14" i="1"/>
  <c r="AR14" i="1"/>
  <c r="AS252" i="1"/>
  <c r="AS13" i="1" s="1"/>
  <c r="AR252" i="1"/>
  <c r="AR13" i="1" s="1"/>
  <c r="AQ252" i="1"/>
  <c r="AQ13" i="1" s="1"/>
  <c r="AS221" i="1"/>
  <c r="AR221" i="1"/>
  <c r="AQ221" i="1"/>
  <c r="AS202" i="1"/>
  <c r="AR202" i="1"/>
  <c r="AQ202" i="1"/>
  <c r="AS153" i="1"/>
  <c r="AR153" i="1"/>
  <c r="AQ153" i="1"/>
  <c r="AS59" i="1"/>
  <c r="AS11" i="1" s="1"/>
  <c r="AR59" i="1"/>
  <c r="AR11" i="1" s="1"/>
  <c r="AQ59" i="1"/>
  <c r="AQ11" i="1" s="1"/>
  <c r="AS22" i="1"/>
  <c r="AS10" i="1" s="1"/>
  <c r="AR22" i="1"/>
  <c r="AR10" i="1" s="1"/>
  <c r="AQ22" i="1"/>
  <c r="AQ10" i="1" s="1"/>
  <c r="AQ14" i="1"/>
  <c r="AR12" i="1" l="1"/>
  <c r="AQ20" i="1"/>
  <c r="AS12" i="1"/>
  <c r="AQ12" i="1"/>
  <c r="AQ293" i="1"/>
  <c r="AQ15" i="1" s="1"/>
  <c r="AR293" i="1"/>
  <c r="AR15" i="1" s="1"/>
  <c r="AS293" i="1"/>
  <c r="AS15" i="1" s="1"/>
  <c r="S380" i="1"/>
  <c r="AE365" i="1"/>
  <c r="AE364" i="1"/>
  <c r="AS379" i="1"/>
  <c r="AR379" i="1"/>
  <c r="AM379" i="1"/>
  <c r="AL379" i="1"/>
  <c r="AG379" i="1"/>
  <c r="AF379" i="1"/>
  <c r="AA379" i="1"/>
  <c r="Z379" i="1"/>
  <c r="U379" i="1"/>
  <c r="T379" i="1"/>
  <c r="O379" i="1"/>
  <c r="N379" i="1"/>
  <c r="AQ406" i="1"/>
  <c r="AQ395" i="1"/>
  <c r="AQ375" i="1"/>
  <c r="AQ373" i="1"/>
  <c r="AQ371" i="1"/>
  <c r="AE371" i="1"/>
  <c r="AQ368" i="1"/>
  <c r="AQ365" i="1"/>
  <c r="AQ362" i="1"/>
  <c r="AQ361" i="1"/>
  <c r="Y361" i="1"/>
  <c r="Y362" i="1"/>
  <c r="Y363" i="1"/>
  <c r="Y364" i="1"/>
  <c r="Y365" i="1"/>
  <c r="Y366" i="1"/>
  <c r="Y367" i="1"/>
  <c r="Y368" i="1"/>
  <c r="Y369" i="1"/>
  <c r="Y370" i="1"/>
  <c r="Y371" i="1"/>
  <c r="Y372" i="1"/>
  <c r="Y373" i="1"/>
  <c r="Y375" i="1"/>
  <c r="AQ360" i="1"/>
  <c r="AS357" i="1"/>
  <c r="AS355" i="1" s="1"/>
  <c r="AR357" i="1"/>
  <c r="AR355" i="1" s="1"/>
  <c r="AQ415" i="1"/>
  <c r="AQ412" i="1"/>
  <c r="AQ410" i="1"/>
  <c r="AS408" i="1"/>
  <c r="AR408" i="1"/>
  <c r="AS377" i="1"/>
  <c r="AR377" i="1"/>
  <c r="AQ377" i="1"/>
  <c r="AH391" i="1"/>
  <c r="AH399" i="1"/>
  <c r="AH404" i="1"/>
  <c r="AK400" i="1"/>
  <c r="Y400" i="1"/>
  <c r="AK389" i="1"/>
  <c r="AK384" i="1"/>
  <c r="AQ357" i="1" l="1"/>
  <c r="AQ355" i="1" s="1"/>
  <c r="AQ379" i="1"/>
  <c r="AT398" i="1"/>
  <c r="AQ408" i="1"/>
  <c r="AT406" i="1"/>
  <c r="AH401" i="1"/>
  <c r="AH406" i="1"/>
  <c r="AH402" i="1"/>
  <c r="AV379" i="1"/>
  <c r="AH405" i="1"/>
  <c r="AU379" i="1"/>
  <c r="AI379" i="1"/>
  <c r="AH387" i="1"/>
  <c r="W379" i="1"/>
  <c r="X379" i="1"/>
  <c r="AJ379" i="1"/>
  <c r="AS351" i="1"/>
  <c r="AS16" i="1" s="1"/>
  <c r="AS8" i="1" s="1"/>
  <c r="AR351" i="1"/>
  <c r="AR16" i="1" s="1"/>
  <c r="AR8" i="1" s="1"/>
  <c r="AH390" i="1"/>
  <c r="AQ351" i="1" l="1"/>
  <c r="AQ16" i="1" s="1"/>
  <c r="AQ8" i="1" s="1"/>
  <c r="M369" i="1"/>
  <c r="M376" i="1" l="1"/>
  <c r="V81" i="1" l="1"/>
  <c r="S266" i="1" l="1"/>
  <c r="S265" i="1"/>
  <c r="AE415" i="1" l="1"/>
  <c r="AE412" i="1"/>
  <c r="AE410" i="1"/>
  <c r="AE418" i="1"/>
  <c r="S415" i="1"/>
  <c r="S414" i="1"/>
  <c r="S412" i="1"/>
  <c r="S272" i="1"/>
  <c r="S271" i="1"/>
  <c r="S274" i="1"/>
  <c r="S273" i="1"/>
  <c r="S251" i="1"/>
  <c r="S250" i="1"/>
  <c r="AI214" i="1"/>
  <c r="AF213" i="1"/>
  <c r="AI213" i="1" s="1"/>
  <c r="AF212" i="1"/>
  <c r="AI212" i="1" s="1"/>
  <c r="AG211" i="1"/>
  <c r="AJ211" i="1" s="1"/>
  <c r="AF211" i="1"/>
  <c r="AI211" i="1" s="1"/>
  <c r="AG210" i="1"/>
  <c r="AJ210" i="1" s="1"/>
  <c r="AF210" i="1"/>
  <c r="AG209" i="1"/>
  <c r="AJ209" i="1" s="1"/>
  <c r="AF209" i="1"/>
  <c r="AI209" i="1" s="1"/>
  <c r="AH209" i="1" s="1"/>
  <c r="AF208" i="1"/>
  <c r="AI208" i="1" s="1"/>
  <c r="AE220" i="1"/>
  <c r="AG215" i="1"/>
  <c r="AJ215" i="1" s="1"/>
  <c r="AG214" i="1"/>
  <c r="AJ214" i="1" s="1"/>
  <c r="AG212" i="1"/>
  <c r="AJ212" i="1" s="1"/>
  <c r="AG213" i="1"/>
  <c r="AJ213" i="1" s="1"/>
  <c r="AG208" i="1"/>
  <c r="AJ208" i="1" s="1"/>
  <c r="S52" i="1"/>
  <c r="AH211" i="1" l="1"/>
  <c r="AH208" i="1"/>
  <c r="AH214" i="1"/>
  <c r="AG120" i="1"/>
  <c r="AH213" i="1"/>
  <c r="AE144" i="1"/>
  <c r="AJ144" i="1"/>
  <c r="AH144" i="1" s="1"/>
  <c r="AE143" i="1"/>
  <c r="AJ143" i="1"/>
  <c r="AH143" i="1" s="1"/>
  <c r="AE146" i="1"/>
  <c r="AJ146" i="1"/>
  <c r="AH146" i="1" s="1"/>
  <c r="AE215" i="1"/>
  <c r="AI215" i="1"/>
  <c r="AH215" i="1" s="1"/>
  <c r="AE149" i="1"/>
  <c r="AJ149" i="1"/>
  <c r="AH149" i="1" s="1"/>
  <c r="AE142" i="1"/>
  <c r="AJ142" i="1"/>
  <c r="AE210" i="1"/>
  <c r="AI210" i="1"/>
  <c r="AH210" i="1" s="1"/>
  <c r="AE145" i="1"/>
  <c r="AJ145" i="1"/>
  <c r="AH145" i="1" s="1"/>
  <c r="AE147" i="1"/>
  <c r="AJ147" i="1"/>
  <c r="AH147" i="1" s="1"/>
  <c r="AE148" i="1"/>
  <c r="AJ148" i="1"/>
  <c r="AH148" i="1" s="1"/>
  <c r="AH212" i="1"/>
  <c r="AE209" i="1"/>
  <c r="AE214" i="1"/>
  <c r="AE211" i="1"/>
  <c r="AE212" i="1"/>
  <c r="AE208" i="1"/>
  <c r="AE213" i="1"/>
  <c r="V79" i="1"/>
  <c r="U408" i="1"/>
  <c r="T408" i="1"/>
  <c r="S408" i="1"/>
  <c r="U416" i="1"/>
  <c r="T416" i="1"/>
  <c r="S416" i="1"/>
  <c r="U357" i="1"/>
  <c r="U355" i="1" s="1"/>
  <c r="T357" i="1"/>
  <c r="T355" i="1" s="1"/>
  <c r="AE381" i="1"/>
  <c r="AE406" i="1"/>
  <c r="S393" i="1"/>
  <c r="S389" i="1"/>
  <c r="S381" i="1"/>
  <c r="U377" i="1"/>
  <c r="T377" i="1"/>
  <c r="S377" i="1"/>
  <c r="S375" i="1"/>
  <c r="S374" i="1"/>
  <c r="S373" i="1"/>
  <c r="AE372" i="1"/>
  <c r="S371" i="1"/>
  <c r="AE370" i="1"/>
  <c r="S370" i="1"/>
  <c r="S368" i="1"/>
  <c r="AE367" i="1"/>
  <c r="S367" i="1"/>
  <c r="S365" i="1"/>
  <c r="S364" i="1"/>
  <c r="AE362" i="1"/>
  <c r="AE361" i="1"/>
  <c r="AK361" i="1"/>
  <c r="AH142" i="1" l="1"/>
  <c r="AH120" i="1" s="1"/>
  <c r="AJ120" i="1"/>
  <c r="AE120" i="1"/>
  <c r="S379" i="1"/>
  <c r="S357" i="1"/>
  <c r="S355" i="1" s="1"/>
  <c r="AE379" i="1"/>
  <c r="T351" i="1"/>
  <c r="U351" i="1"/>
  <c r="S351" i="1" l="1"/>
  <c r="S119" i="1"/>
  <c r="S118" i="1"/>
  <c r="S117" i="1"/>
  <c r="S116" i="1"/>
  <c r="AK601" i="1" l="1"/>
  <c r="AE601" i="1"/>
  <c r="Y601" i="1"/>
  <c r="S601" i="1"/>
  <c r="M601" i="1"/>
  <c r="AV20" i="1"/>
  <c r="AU20" i="1"/>
  <c r="AK600" i="1"/>
  <c r="AK571" i="1" s="1"/>
  <c r="AJ20" i="1"/>
  <c r="AE600" i="1"/>
  <c r="AE571" i="1" s="1"/>
  <c r="Y600" i="1"/>
  <c r="S600" i="1"/>
  <c r="S571" i="1" s="1"/>
  <c r="M600" i="1"/>
  <c r="M587" i="1"/>
  <c r="M586" i="1"/>
  <c r="M582" i="1"/>
  <c r="M581" i="1"/>
  <c r="Y577" i="1"/>
  <c r="M577" i="1"/>
  <c r="Y574" i="1"/>
  <c r="Y571" i="1" s="1"/>
  <c r="AM20" i="1"/>
  <c r="AL20" i="1"/>
  <c r="AI20" i="1"/>
  <c r="AG20" i="1"/>
  <c r="AF20" i="1"/>
  <c r="Z20" i="1"/>
  <c r="U20" i="1"/>
  <c r="T20" i="1"/>
  <c r="O20" i="1"/>
  <c r="N20" i="1"/>
  <c r="AM565" i="1"/>
  <c r="AL565" i="1"/>
  <c r="AL19" i="1" s="1"/>
  <c r="AK565" i="1"/>
  <c r="AK19" i="1" s="1"/>
  <c r="AG565" i="1"/>
  <c r="AG19" i="1" s="1"/>
  <c r="AF565" i="1"/>
  <c r="AF19" i="1" s="1"/>
  <c r="AE565" i="1"/>
  <c r="AE19" i="1" s="1"/>
  <c r="AA565" i="1"/>
  <c r="AA19" i="1" s="1"/>
  <c r="Z565" i="1"/>
  <c r="Z19" i="1" s="1"/>
  <c r="Y565" i="1"/>
  <c r="X565" i="1"/>
  <c r="W565" i="1"/>
  <c r="W19" i="1" s="1"/>
  <c r="V565" i="1"/>
  <c r="V19" i="1" s="1"/>
  <c r="O565" i="1"/>
  <c r="O19" i="1" s="1"/>
  <c r="N565" i="1"/>
  <c r="N19" i="1" s="1"/>
  <c r="M565" i="1"/>
  <c r="M19" i="1" s="1"/>
  <c r="M564" i="1"/>
  <c r="M563" i="1"/>
  <c r="Y562" i="1"/>
  <c r="Y561" i="1"/>
  <c r="Y551" i="1" s="1"/>
  <c r="Y18" i="1" s="1"/>
  <c r="O559" i="1"/>
  <c r="X559" i="1" s="1"/>
  <c r="N559" i="1"/>
  <c r="W559" i="1" s="1"/>
  <c r="M556" i="1"/>
  <c r="M554" i="1"/>
  <c r="AV551" i="1"/>
  <c r="AV18" i="1" s="1"/>
  <c r="AU551" i="1"/>
  <c r="AT551" i="1"/>
  <c r="AM551" i="1"/>
  <c r="AL551" i="1"/>
  <c r="AL18" i="1" s="1"/>
  <c r="AK551" i="1"/>
  <c r="AK18" i="1" s="1"/>
  <c r="AG551" i="1"/>
  <c r="AG18" i="1" s="1"/>
  <c r="AF551" i="1"/>
  <c r="AF18" i="1" s="1"/>
  <c r="AE551" i="1"/>
  <c r="AE18" i="1" s="1"/>
  <c r="AA551" i="1"/>
  <c r="AA18" i="1" s="1"/>
  <c r="Z551" i="1"/>
  <c r="Z18" i="1" s="1"/>
  <c r="U551" i="1"/>
  <c r="U18" i="1" s="1"/>
  <c r="T551" i="1"/>
  <c r="T18" i="1" s="1"/>
  <c r="S551" i="1"/>
  <c r="S18" i="1" s="1"/>
  <c r="M550" i="1"/>
  <c r="M549" i="1"/>
  <c r="M548" i="1"/>
  <c r="M540" i="1"/>
  <c r="AE537" i="1"/>
  <c r="AE420" i="1" s="1"/>
  <c r="S535" i="1"/>
  <c r="S531" i="1"/>
  <c r="M529" i="1"/>
  <c r="M528" i="1"/>
  <c r="M527" i="1"/>
  <c r="M526" i="1"/>
  <c r="M525" i="1"/>
  <c r="M524" i="1"/>
  <c r="M523" i="1"/>
  <c r="M522" i="1"/>
  <c r="M521" i="1"/>
  <c r="M520" i="1"/>
  <c r="M519" i="1"/>
  <c r="M518" i="1"/>
  <c r="S517" i="1"/>
  <c r="M517" i="1"/>
  <c r="S504" i="1"/>
  <c r="M504" i="1"/>
  <c r="M470" i="1"/>
  <c r="M469" i="1"/>
  <c r="M468" i="1"/>
  <c r="M467" i="1"/>
  <c r="S466" i="1"/>
  <c r="M466" i="1"/>
  <c r="S465" i="1"/>
  <c r="M465" i="1"/>
  <c r="S464" i="1"/>
  <c r="M464" i="1"/>
  <c r="S463" i="1"/>
  <c r="M463" i="1"/>
  <c r="S462" i="1"/>
  <c r="M462" i="1"/>
  <c r="S461" i="1"/>
  <c r="M461" i="1"/>
  <c r="S460" i="1"/>
  <c r="M460" i="1"/>
  <c r="S459" i="1"/>
  <c r="M459" i="1"/>
  <c r="S458" i="1"/>
  <c r="M458" i="1"/>
  <c r="S457" i="1"/>
  <c r="M457" i="1"/>
  <c r="S456" i="1"/>
  <c r="M456" i="1"/>
  <c r="S455" i="1"/>
  <c r="M455" i="1"/>
  <c r="S454" i="1"/>
  <c r="M454" i="1"/>
  <c r="S453" i="1"/>
  <c r="M453" i="1"/>
  <c r="S452" i="1"/>
  <c r="M452" i="1"/>
  <c r="S451" i="1"/>
  <c r="M451" i="1"/>
  <c r="S450" i="1"/>
  <c r="M450" i="1"/>
  <c r="S449" i="1"/>
  <c r="M449" i="1"/>
  <c r="S448" i="1"/>
  <c r="M448" i="1"/>
  <c r="S447" i="1"/>
  <c r="M447" i="1"/>
  <c r="S446" i="1"/>
  <c r="M446" i="1"/>
  <c r="S445" i="1"/>
  <c r="M445" i="1"/>
  <c r="S444" i="1"/>
  <c r="M444" i="1"/>
  <c r="S443" i="1"/>
  <c r="M443" i="1"/>
  <c r="S442" i="1"/>
  <c r="M442" i="1"/>
  <c r="S441" i="1"/>
  <c r="M441" i="1"/>
  <c r="M440" i="1"/>
  <c r="M439" i="1"/>
  <c r="V438" i="1"/>
  <c r="M438" i="1"/>
  <c r="M437" i="1"/>
  <c r="M436" i="1"/>
  <c r="M435" i="1"/>
  <c r="S434" i="1"/>
  <c r="M434" i="1"/>
  <c r="S433" i="1"/>
  <c r="M433" i="1"/>
  <c r="M425" i="1"/>
  <c r="M424" i="1"/>
  <c r="AM17" i="1"/>
  <c r="AK17" i="1"/>
  <c r="AA17" i="1"/>
  <c r="Y17" i="1"/>
  <c r="T17" i="1"/>
  <c r="M419" i="1"/>
  <c r="AJ416" i="1"/>
  <c r="AI416" i="1"/>
  <c r="M418" i="1"/>
  <c r="AV416" i="1"/>
  <c r="AU416" i="1"/>
  <c r="AT416" i="1"/>
  <c r="AM416" i="1"/>
  <c r="AL416" i="1"/>
  <c r="AK416" i="1"/>
  <c r="AH416" i="1"/>
  <c r="AG416" i="1"/>
  <c r="AF416" i="1"/>
  <c r="AE416" i="1"/>
  <c r="AA416" i="1"/>
  <c r="Z416" i="1"/>
  <c r="Y416" i="1"/>
  <c r="O416" i="1"/>
  <c r="N416" i="1"/>
  <c r="AK415" i="1"/>
  <c r="Y415" i="1"/>
  <c r="X408" i="1"/>
  <c r="M415" i="1"/>
  <c r="M414" i="1"/>
  <c r="AK412" i="1"/>
  <c r="Y412" i="1"/>
  <c r="M412" i="1"/>
  <c r="AK410" i="1"/>
  <c r="Y410" i="1"/>
  <c r="AM408" i="1"/>
  <c r="AL408" i="1"/>
  <c r="AG408" i="1"/>
  <c r="AF408" i="1"/>
  <c r="AE408" i="1"/>
  <c r="AA408" i="1"/>
  <c r="Z408" i="1"/>
  <c r="O408" i="1"/>
  <c r="N408" i="1"/>
  <c r="AK404" i="1"/>
  <c r="Y404" i="1"/>
  <c r="M404" i="1"/>
  <c r="AK403" i="1"/>
  <c r="AK402" i="1"/>
  <c r="Y402" i="1"/>
  <c r="AK401" i="1"/>
  <c r="Y401" i="1"/>
  <c r="AK399" i="1"/>
  <c r="Y399" i="1"/>
  <c r="AK398" i="1"/>
  <c r="Y398" i="1"/>
  <c r="AH398" i="1" s="1"/>
  <c r="AK397" i="1"/>
  <c r="Y397" i="1"/>
  <c r="M396" i="1"/>
  <c r="AK394" i="1"/>
  <c r="Y394" i="1"/>
  <c r="M393" i="1"/>
  <c r="M392" i="1"/>
  <c r="AK391" i="1"/>
  <c r="Y391" i="1"/>
  <c r="AK390" i="1"/>
  <c r="Y390" i="1"/>
  <c r="M389" i="1"/>
  <c r="AK388" i="1"/>
  <c r="AH388" i="1"/>
  <c r="Y388" i="1"/>
  <c r="AK386" i="1"/>
  <c r="Y386" i="1"/>
  <c r="Y385" i="1"/>
  <c r="AT384" i="1"/>
  <c r="Y384" i="1"/>
  <c r="AK383" i="1"/>
  <c r="Y383" i="1"/>
  <c r="M383" i="1"/>
  <c r="AK382" i="1"/>
  <c r="Y381" i="1"/>
  <c r="M380" i="1"/>
  <c r="AV377" i="1"/>
  <c r="AU377" i="1"/>
  <c r="AK378" i="1"/>
  <c r="AT377" i="1" s="1"/>
  <c r="AJ377" i="1"/>
  <c r="AI377" i="1"/>
  <c r="Y378" i="1"/>
  <c r="Y377" i="1" s="1"/>
  <c r="X377" i="1"/>
  <c r="W377" i="1"/>
  <c r="M378" i="1"/>
  <c r="V377" i="1" s="1"/>
  <c r="AM377" i="1"/>
  <c r="AL377" i="1"/>
  <c r="AG377" i="1"/>
  <c r="AF377" i="1"/>
  <c r="AE377" i="1"/>
  <c r="AA377" i="1"/>
  <c r="Z377" i="1"/>
  <c r="O377" i="1"/>
  <c r="N377" i="1"/>
  <c r="AK375" i="1"/>
  <c r="M375" i="1"/>
  <c r="M374" i="1"/>
  <c r="AK373" i="1"/>
  <c r="AH373" i="1"/>
  <c r="M373" i="1"/>
  <c r="AK372" i="1"/>
  <c r="AK371" i="1"/>
  <c r="M371" i="1"/>
  <c r="AK370" i="1"/>
  <c r="AH370" i="1"/>
  <c r="M370" i="1"/>
  <c r="AK369" i="1"/>
  <c r="AH369" i="1"/>
  <c r="AK368" i="1"/>
  <c r="M368" i="1"/>
  <c r="AK367" i="1"/>
  <c r="M367" i="1"/>
  <c r="M366" i="1"/>
  <c r="AK365" i="1"/>
  <c r="M364" i="1"/>
  <c r="M363" i="1"/>
  <c r="AK362" i="1"/>
  <c r="AK359" i="1"/>
  <c r="Y359" i="1"/>
  <c r="M359" i="1"/>
  <c r="AM357" i="1"/>
  <c r="AM355" i="1" s="1"/>
  <c r="AL357" i="1"/>
  <c r="AL355" i="1" s="1"/>
  <c r="AG357" i="1"/>
  <c r="AG355" i="1" s="1"/>
  <c r="AF357" i="1"/>
  <c r="AF355" i="1" s="1"/>
  <c r="AE357" i="1"/>
  <c r="AE355" i="1" s="1"/>
  <c r="Z357" i="1"/>
  <c r="Z355" i="1" s="1"/>
  <c r="O357" i="1"/>
  <c r="O355" i="1" s="1"/>
  <c r="N357" i="1"/>
  <c r="N355" i="1" s="1"/>
  <c r="AK356" i="1"/>
  <c r="Y356" i="1"/>
  <c r="M356" i="1"/>
  <c r="M350" i="1"/>
  <c r="Y342" i="1"/>
  <c r="Y341" i="1" s="1"/>
  <c r="M342" i="1"/>
  <c r="M341" i="1" s="1"/>
  <c r="M340" i="1"/>
  <c r="M339" i="1"/>
  <c r="M338" i="1"/>
  <c r="M335" i="1"/>
  <c r="M334" i="1"/>
  <c r="M333" i="1"/>
  <c r="M332" i="1"/>
  <c r="M331" i="1"/>
  <c r="Y330" i="1"/>
  <c r="Y329" i="1" s="1"/>
  <c r="M330" i="1"/>
  <c r="N329" i="1"/>
  <c r="M326" i="1"/>
  <c r="M325" i="1"/>
  <c r="Y323" i="1"/>
  <c r="Y322" i="1" s="1"/>
  <c r="M323" i="1"/>
  <c r="N322" i="1"/>
  <c r="M321" i="1"/>
  <c r="M320" i="1" s="1"/>
  <c r="N320" i="1"/>
  <c r="Y319" i="1"/>
  <c r="M319" i="1"/>
  <c r="Y318" i="1"/>
  <c r="M318" i="1"/>
  <c r="N317" i="1"/>
  <c r="M316" i="1"/>
  <c r="M315" i="1"/>
  <c r="M314" i="1"/>
  <c r="M312" i="1"/>
  <c r="M311" i="1"/>
  <c r="M310" i="1"/>
  <c r="M309" i="1"/>
  <c r="M308" i="1"/>
  <c r="M307" i="1"/>
  <c r="M306" i="1"/>
  <c r="Y304" i="1"/>
  <c r="M304" i="1"/>
  <c r="M303" i="1"/>
  <c r="M302" i="1"/>
  <c r="M301" i="1"/>
  <c r="Y300" i="1"/>
  <c r="M300" i="1"/>
  <c r="Y299" i="1"/>
  <c r="M299" i="1"/>
  <c r="M292" i="1"/>
  <c r="M291" i="1"/>
  <c r="Y290" i="1"/>
  <c r="Y289" i="1"/>
  <c r="Y288" i="1"/>
  <c r="Y287" i="1"/>
  <c r="AK286" i="1"/>
  <c r="AK281" i="1" s="1"/>
  <c r="AK14" i="1" s="1"/>
  <c r="M285" i="1"/>
  <c r="M280" i="1"/>
  <c r="M279" i="1"/>
  <c r="M278" i="1"/>
  <c r="M277" i="1"/>
  <c r="O276" i="1"/>
  <c r="X276" i="1" s="1"/>
  <c r="V276" i="1" s="1"/>
  <c r="O275" i="1"/>
  <c r="M274" i="1"/>
  <c r="M273" i="1"/>
  <c r="M272" i="1"/>
  <c r="M271" i="1"/>
  <c r="M270" i="1"/>
  <c r="M269" i="1"/>
  <c r="M267" i="1"/>
  <c r="M266" i="1"/>
  <c r="M265" i="1"/>
  <c r="M264" i="1"/>
  <c r="S263" i="1"/>
  <c r="S252" i="1" s="1"/>
  <c r="S13" i="1" s="1"/>
  <c r="M263" i="1"/>
  <c r="M262" i="1"/>
  <c r="M261" i="1"/>
  <c r="AK260" i="1"/>
  <c r="AK252" i="1" s="1"/>
  <c r="AK13" i="1" s="1"/>
  <c r="AI252" i="1"/>
  <c r="AI13" i="1" s="1"/>
  <c r="Y260" i="1"/>
  <c r="Y252" i="1" s="1"/>
  <c r="Y13" i="1" s="1"/>
  <c r="M260" i="1"/>
  <c r="M256" i="1"/>
  <c r="M255" i="1"/>
  <c r="AM252" i="1"/>
  <c r="AM13" i="1" s="1"/>
  <c r="AL252" i="1"/>
  <c r="AL13" i="1" s="1"/>
  <c r="AG252" i="1"/>
  <c r="AG13" i="1" s="1"/>
  <c r="AF252" i="1"/>
  <c r="AF13" i="1" s="1"/>
  <c r="AE252" i="1"/>
  <c r="AE13" i="1" s="1"/>
  <c r="AA252" i="1"/>
  <c r="AA13" i="1" s="1"/>
  <c r="Z252" i="1"/>
  <c r="Z13" i="1" s="1"/>
  <c r="U252" i="1"/>
  <c r="U13" i="1" s="1"/>
  <c r="T252" i="1"/>
  <c r="T13" i="1" s="1"/>
  <c r="N252" i="1"/>
  <c r="N13" i="1" s="1"/>
  <c r="M251" i="1"/>
  <c r="AK250" i="1"/>
  <c r="Y250" i="1"/>
  <c r="M250" i="1"/>
  <c r="S249" i="1"/>
  <c r="M249" i="1"/>
  <c r="Y248" i="1"/>
  <c r="S248" i="1"/>
  <c r="M248" i="1"/>
  <c r="S247" i="1"/>
  <c r="M247" i="1"/>
  <c r="Y246" i="1"/>
  <c r="S246" i="1"/>
  <c r="M246" i="1"/>
  <c r="M245" i="1"/>
  <c r="Y244" i="1"/>
  <c r="M244" i="1"/>
  <c r="O243" i="1"/>
  <c r="X243" i="1" s="1"/>
  <c r="Y242" i="1"/>
  <c r="O242" i="1"/>
  <c r="S241" i="1"/>
  <c r="M241" i="1"/>
  <c r="Y240" i="1"/>
  <c r="S240" i="1"/>
  <c r="M240" i="1"/>
  <c r="S239" i="1"/>
  <c r="M239" i="1"/>
  <c r="Y238" i="1"/>
  <c r="S238" i="1"/>
  <c r="M238" i="1"/>
  <c r="S237" i="1"/>
  <c r="M237" i="1"/>
  <c r="Y236" i="1"/>
  <c r="S236" i="1"/>
  <c r="M236" i="1"/>
  <c r="S235" i="1"/>
  <c r="M235" i="1"/>
  <c r="S234" i="1"/>
  <c r="M234" i="1"/>
  <c r="S233" i="1"/>
  <c r="M233" i="1"/>
  <c r="M232" i="1"/>
  <c r="S231" i="1"/>
  <c r="M231" i="1"/>
  <c r="S230" i="1"/>
  <c r="M230" i="1"/>
  <c r="M229" i="1"/>
  <c r="S228" i="1"/>
  <c r="M228" i="1"/>
  <c r="S227" i="1"/>
  <c r="M227" i="1"/>
  <c r="M226" i="1"/>
  <c r="S225" i="1"/>
  <c r="M225" i="1"/>
  <c r="M224" i="1"/>
  <c r="S223" i="1"/>
  <c r="M223" i="1"/>
  <c r="M222" i="1"/>
  <c r="AV221" i="1"/>
  <c r="AU221" i="1"/>
  <c r="AT221" i="1"/>
  <c r="AM221" i="1"/>
  <c r="AL221" i="1"/>
  <c r="AK221" i="1"/>
  <c r="AG221" i="1"/>
  <c r="AF221" i="1"/>
  <c r="AE221" i="1"/>
  <c r="AA221" i="1"/>
  <c r="Z221" i="1"/>
  <c r="U221" i="1"/>
  <c r="T221" i="1"/>
  <c r="N221" i="1"/>
  <c r="S219" i="1"/>
  <c r="M219" i="1"/>
  <c r="Y218" i="1"/>
  <c r="S218" i="1"/>
  <c r="S202" i="1" s="1"/>
  <c r="M218" i="1"/>
  <c r="O217" i="1"/>
  <c r="X217" i="1" s="1"/>
  <c r="Y216" i="1"/>
  <c r="O216" i="1"/>
  <c r="Y215" i="1"/>
  <c r="Y214" i="1"/>
  <c r="Y213" i="1"/>
  <c r="Y212" i="1"/>
  <c r="Y211" i="1"/>
  <c r="Y210" i="1"/>
  <c r="Y209" i="1"/>
  <c r="Y208" i="1"/>
  <c r="M205" i="1"/>
  <c r="M204" i="1"/>
  <c r="M203" i="1"/>
  <c r="AV202" i="1"/>
  <c r="AU202" i="1"/>
  <c r="AT202" i="1"/>
  <c r="AM202" i="1"/>
  <c r="AL202" i="1"/>
  <c r="AK202" i="1"/>
  <c r="AG202" i="1"/>
  <c r="AF202" i="1"/>
  <c r="AE202" i="1"/>
  <c r="AA202" i="1"/>
  <c r="Z202" i="1"/>
  <c r="U202" i="1"/>
  <c r="T202" i="1"/>
  <c r="N202" i="1"/>
  <c r="Y193" i="1"/>
  <c r="Y192" i="1"/>
  <c r="Y191" i="1"/>
  <c r="Y190" i="1"/>
  <c r="M189" i="1"/>
  <c r="M188" i="1"/>
  <c r="M187" i="1"/>
  <c r="M186" i="1"/>
  <c r="M184" i="1"/>
  <c r="M183" i="1"/>
  <c r="O182" i="1"/>
  <c r="X182" i="1" s="1"/>
  <c r="M181" i="1"/>
  <c r="Y180" i="1"/>
  <c r="M180" i="1"/>
  <c r="M179" i="1"/>
  <c r="M178" i="1"/>
  <c r="AK177" i="1"/>
  <c r="Y177" i="1"/>
  <c r="M177" i="1"/>
  <c r="S176" i="1"/>
  <c r="M176" i="1"/>
  <c r="M175" i="1"/>
  <c r="S174" i="1"/>
  <c r="M174" i="1"/>
  <c r="M172" i="1"/>
  <c r="M162" i="1"/>
  <c r="M161" i="1"/>
  <c r="M160" i="1"/>
  <c r="M159" i="1"/>
  <c r="M158" i="1"/>
  <c r="M157" i="1"/>
  <c r="M156" i="1"/>
  <c r="M155" i="1"/>
  <c r="M154" i="1"/>
  <c r="AV153" i="1"/>
  <c r="AU153" i="1"/>
  <c r="AT153" i="1"/>
  <c r="AM153" i="1"/>
  <c r="AL153" i="1"/>
  <c r="AK153" i="1"/>
  <c r="AG153" i="1"/>
  <c r="AF153" i="1"/>
  <c r="AE153" i="1"/>
  <c r="AA153" i="1"/>
  <c r="Z153" i="1"/>
  <c r="Y153" i="1"/>
  <c r="U153" i="1"/>
  <c r="T153" i="1"/>
  <c r="S153" i="1"/>
  <c r="O153" i="1"/>
  <c r="N153" i="1"/>
  <c r="N111" i="1" s="1"/>
  <c r="M139" i="1"/>
  <c r="M138" i="1"/>
  <c r="M137" i="1"/>
  <c r="M136" i="1"/>
  <c r="M135" i="1"/>
  <c r="M134" i="1"/>
  <c r="M133" i="1"/>
  <c r="M132" i="1"/>
  <c r="M131" i="1"/>
  <c r="M130" i="1"/>
  <c r="M129" i="1"/>
  <c r="M128" i="1"/>
  <c r="M127" i="1"/>
  <c r="M126" i="1"/>
  <c r="M125" i="1"/>
  <c r="M124" i="1"/>
  <c r="M123" i="1"/>
  <c r="M122" i="1"/>
  <c r="M121" i="1"/>
  <c r="M119" i="1"/>
  <c r="M118" i="1"/>
  <c r="M117" i="1"/>
  <c r="M116" i="1"/>
  <c r="M106" i="1"/>
  <c r="M105" i="1"/>
  <c r="M104" i="1"/>
  <c r="M103" i="1"/>
  <c r="M102" i="1"/>
  <c r="M101" i="1"/>
  <c r="M100" i="1"/>
  <c r="M99" i="1"/>
  <c r="M98" i="1"/>
  <c r="M97" i="1"/>
  <c r="M96" i="1"/>
  <c r="M95" i="1"/>
  <c r="M94" i="1"/>
  <c r="M93" i="1"/>
  <c r="M92" i="1"/>
  <c r="M91" i="1"/>
  <c r="M90" i="1"/>
  <c r="M89" i="1"/>
  <c r="M88" i="1"/>
  <c r="S87" i="1"/>
  <c r="M87" i="1"/>
  <c r="M86" i="1"/>
  <c r="S85" i="1"/>
  <c r="M85" i="1"/>
  <c r="M82" i="1"/>
  <c r="M81" i="1"/>
  <c r="M80" i="1"/>
  <c r="M79" i="1"/>
  <c r="S78" i="1"/>
  <c r="M78" i="1"/>
  <c r="S77" i="1"/>
  <c r="M77" i="1"/>
  <c r="AK76" i="1"/>
  <c r="AK59" i="1" s="1"/>
  <c r="AK11" i="1" s="1"/>
  <c r="M75" i="1"/>
  <c r="S74" i="1"/>
  <c r="M74" i="1"/>
  <c r="AV59" i="1"/>
  <c r="AV11" i="1" s="1"/>
  <c r="M66" i="1"/>
  <c r="M63" i="1"/>
  <c r="AM59" i="1"/>
  <c r="AM11" i="1" s="1"/>
  <c r="AL59" i="1"/>
  <c r="AL11" i="1" s="1"/>
  <c r="AG59" i="1"/>
  <c r="AG11" i="1" s="1"/>
  <c r="AF59" i="1"/>
  <c r="AF11" i="1" s="1"/>
  <c r="AE59" i="1"/>
  <c r="AE11" i="1" s="1"/>
  <c r="AA59" i="1"/>
  <c r="AA11" i="1" s="1"/>
  <c r="Z59" i="1"/>
  <c r="Z11" i="1" s="1"/>
  <c r="Y59" i="1"/>
  <c r="Y11" i="1" s="1"/>
  <c r="U59" i="1"/>
  <c r="U11" i="1" s="1"/>
  <c r="T59" i="1"/>
  <c r="T11" i="1" s="1"/>
  <c r="O59" i="1"/>
  <c r="O11" i="1" s="1"/>
  <c r="N59" i="1"/>
  <c r="N11" i="1" s="1"/>
  <c r="M58" i="1"/>
  <c r="M56" i="1"/>
  <c r="M51" i="1"/>
  <c r="Y49" i="1"/>
  <c r="Y48" i="1"/>
  <c r="M47" i="1"/>
  <c r="M46" i="1"/>
  <c r="M45" i="1"/>
  <c r="AV44" i="1"/>
  <c r="AA44" i="1"/>
  <c r="O44" i="1"/>
  <c r="X44" i="1" s="1"/>
  <c r="AA43" i="1"/>
  <c r="M43" i="1"/>
  <c r="Y41" i="1"/>
  <c r="M41" i="1"/>
  <c r="M40" i="1"/>
  <c r="M39" i="1"/>
  <c r="M38" i="1"/>
  <c r="Y37" i="1"/>
  <c r="M37" i="1"/>
  <c r="Y36" i="1"/>
  <c r="M36" i="1"/>
  <c r="M33" i="1"/>
  <c r="M29" i="1"/>
  <c r="M28" i="1"/>
  <c r="M27" i="1"/>
  <c r="M26" i="1"/>
  <c r="M25" i="1"/>
  <c r="AL22" i="1"/>
  <c r="AL10" i="1" s="1"/>
  <c r="AG22" i="1"/>
  <c r="AG10" i="1" s="1"/>
  <c r="AF22" i="1"/>
  <c r="AF10" i="1" s="1"/>
  <c r="Z22" i="1"/>
  <c r="Z10" i="1" s="1"/>
  <c r="U22" i="1"/>
  <c r="U10" i="1" s="1"/>
  <c r="T22" i="1"/>
  <c r="T10" i="1" s="1"/>
  <c r="S22" i="1"/>
  <c r="S10" i="1" s="1"/>
  <c r="N22" i="1"/>
  <c r="N10" i="1" s="1"/>
  <c r="AE20" i="1"/>
  <c r="AA20" i="1"/>
  <c r="AM19" i="1"/>
  <c r="Y19" i="1"/>
  <c r="X19" i="1"/>
  <c r="U19" i="1"/>
  <c r="T19" i="1"/>
  <c r="S19" i="1"/>
  <c r="AU18" i="1"/>
  <c r="AT18" i="1"/>
  <c r="AM18" i="1"/>
  <c r="AL17" i="1"/>
  <c r="AG17" i="1"/>
  <c r="AF17" i="1"/>
  <c r="Z17" i="1"/>
  <c r="U17" i="1"/>
  <c r="O17" i="1"/>
  <c r="N17" i="1"/>
  <c r="U16" i="1"/>
  <c r="T16" i="1"/>
  <c r="S16" i="1"/>
  <c r="AM14" i="1"/>
  <c r="AL14" i="1"/>
  <c r="AG14" i="1"/>
  <c r="AF14" i="1"/>
  <c r="AE14" i="1"/>
  <c r="AA14" i="1"/>
  <c r="Z14" i="1"/>
  <c r="U14" i="1"/>
  <c r="T14" i="1"/>
  <c r="S14" i="1"/>
  <c r="O14" i="1"/>
  <c r="N14" i="1"/>
  <c r="M420" i="1" l="1"/>
  <c r="M17" i="1" s="1"/>
  <c r="S420" i="1"/>
  <c r="S17" i="1" s="1"/>
  <c r="AK20" i="1"/>
  <c r="S20" i="1"/>
  <c r="Y281" i="1"/>
  <c r="Y14" i="1" s="1"/>
  <c r="M120" i="1"/>
  <c r="M111" i="1" s="1"/>
  <c r="N297" i="1"/>
  <c r="M281" i="1"/>
  <c r="O252" i="1"/>
  <c r="O13" i="1" s="1"/>
  <c r="X275" i="1"/>
  <c r="V275" i="1" s="1"/>
  <c r="AE17" i="1"/>
  <c r="O22" i="1"/>
  <c r="O10" i="1" s="1"/>
  <c r="Y317" i="1"/>
  <c r="M313" i="1"/>
  <c r="M298" i="1"/>
  <c r="Y298" i="1"/>
  <c r="M305" i="1"/>
  <c r="M336" i="1"/>
  <c r="AV252" i="1"/>
  <c r="AV13" i="1" s="1"/>
  <c r="Y43" i="1"/>
  <c r="AJ43" i="1"/>
  <c r="Y44" i="1"/>
  <c r="AJ44" i="1"/>
  <c r="AH44" i="1" s="1"/>
  <c r="M216" i="1"/>
  <c r="M202" i="1" s="1"/>
  <c r="X216" i="1"/>
  <c r="V216" i="1" s="1"/>
  <c r="AU17" i="1"/>
  <c r="N551" i="1"/>
  <c r="N18" i="1" s="1"/>
  <c r="AV17" i="1"/>
  <c r="O551" i="1"/>
  <c r="O18" i="1" s="1"/>
  <c r="M242" i="1"/>
  <c r="M221" i="1" s="1"/>
  <c r="X242" i="1"/>
  <c r="V242" i="1" s="1"/>
  <c r="Z12" i="1"/>
  <c r="AL12" i="1"/>
  <c r="M377" i="1"/>
  <c r="AT177" i="1"/>
  <c r="O221" i="1"/>
  <c r="AH431" i="1"/>
  <c r="AI17" i="1"/>
  <c r="AJ17" i="1"/>
  <c r="W20" i="1"/>
  <c r="S59" i="1"/>
  <c r="S11" i="1" s="1"/>
  <c r="Y20" i="1"/>
  <c r="M20" i="1"/>
  <c r="AH591" i="1"/>
  <c r="AU293" i="1"/>
  <c r="AU15" i="1" s="1"/>
  <c r="AA12" i="1"/>
  <c r="Z293" i="1"/>
  <c r="Z15" i="1" s="1"/>
  <c r="V444" i="1"/>
  <c r="V526" i="1"/>
  <c r="AH428" i="1"/>
  <c r="V469" i="1"/>
  <c r="AH475" i="1"/>
  <c r="V306" i="1"/>
  <c r="V101" i="1"/>
  <c r="V177" i="1"/>
  <c r="AI14" i="1"/>
  <c r="X14" i="1"/>
  <c r="AU14" i="1"/>
  <c r="AH312" i="1"/>
  <c r="V467" i="1"/>
  <c r="AH473" i="1"/>
  <c r="AH489" i="1"/>
  <c r="V255" i="1"/>
  <c r="AH501" i="1"/>
  <c r="V520" i="1"/>
  <c r="V523" i="1"/>
  <c r="X416" i="1"/>
  <c r="V524" i="1"/>
  <c r="V531" i="1"/>
  <c r="AH429" i="1"/>
  <c r="V433" i="1"/>
  <c r="V436" i="1"/>
  <c r="V441" i="1"/>
  <c r="V447" i="1"/>
  <c r="V463" i="1"/>
  <c r="AH544" i="1"/>
  <c r="AH479" i="1"/>
  <c r="V535" i="1"/>
  <c r="AU22" i="1"/>
  <c r="AU10" i="1" s="1"/>
  <c r="V259" i="1"/>
  <c r="V262" i="1"/>
  <c r="AH480" i="1"/>
  <c r="M408" i="1"/>
  <c r="AK379" i="1"/>
  <c r="W14" i="1"/>
  <c r="V451" i="1"/>
  <c r="AH495" i="1"/>
  <c r="V517" i="1"/>
  <c r="V522" i="1"/>
  <c r="V525" i="1"/>
  <c r="AH530" i="1"/>
  <c r="W17" i="1"/>
  <c r="AH435" i="1"/>
  <c r="V528" i="1"/>
  <c r="V307" i="1"/>
  <c r="AH68" i="1"/>
  <c r="V338" i="1"/>
  <c r="V308" i="1"/>
  <c r="AA22" i="1"/>
  <c r="AA10" i="1" s="1"/>
  <c r="AH110" i="1"/>
  <c r="T12" i="1"/>
  <c r="M14" i="1"/>
  <c r="V540" i="1"/>
  <c r="U12" i="1"/>
  <c r="AJ14" i="1"/>
  <c r="AK293" i="1"/>
  <c r="AK15" i="1" s="1"/>
  <c r="AV293" i="1"/>
  <c r="AV15" i="1" s="1"/>
  <c r="AH321" i="1"/>
  <c r="AH320" i="1" s="1"/>
  <c r="X17" i="1"/>
  <c r="V461" i="1"/>
  <c r="AH561" i="1"/>
  <c r="V318" i="1"/>
  <c r="AH356" i="1"/>
  <c r="AH432" i="1"/>
  <c r="V434" i="1"/>
  <c r="V440" i="1"/>
  <c r="AH477" i="1"/>
  <c r="AH485" i="1"/>
  <c r="AH493" i="1"/>
  <c r="AH570" i="1"/>
  <c r="AM22" i="1"/>
  <c r="AM10" i="1" s="1"/>
  <c r="V26" i="1"/>
  <c r="V123" i="1"/>
  <c r="V139" i="1"/>
  <c r="AT435" i="1"/>
  <c r="V454" i="1"/>
  <c r="V460" i="1"/>
  <c r="AH483" i="1"/>
  <c r="AH491" i="1"/>
  <c r="AH496" i="1"/>
  <c r="AI551" i="1"/>
  <c r="AI18" i="1" s="1"/>
  <c r="AH499" i="1"/>
  <c r="AH505" i="1"/>
  <c r="V521" i="1"/>
  <c r="V529" i="1"/>
  <c r="AH537" i="1"/>
  <c r="V548" i="1"/>
  <c r="AJ551" i="1"/>
  <c r="AJ18" i="1" s="1"/>
  <c r="V121" i="1"/>
  <c r="V340" i="1"/>
  <c r="AH198" i="1"/>
  <c r="V249" i="1"/>
  <c r="V326" i="1"/>
  <c r="AM351" i="1"/>
  <c r="AM16" i="1" s="1"/>
  <c r="AM293" i="1"/>
  <c r="AM15" i="1" s="1"/>
  <c r="AL351" i="1"/>
  <c r="AL16" i="1" s="1"/>
  <c r="AT293" i="1"/>
  <c r="AT15" i="1" s="1"/>
  <c r="AA293" i="1"/>
  <c r="AA15" i="1" s="1"/>
  <c r="S293" i="1"/>
  <c r="S15" i="1" s="1"/>
  <c r="AG293" i="1"/>
  <c r="AG15" i="1" s="1"/>
  <c r="AL293" i="1"/>
  <c r="AL15" i="1" s="1"/>
  <c r="AF12" i="1"/>
  <c r="AU12" i="1"/>
  <c r="U293" i="1"/>
  <c r="U15" i="1" s="1"/>
  <c r="AM12" i="1"/>
  <c r="AE12" i="1"/>
  <c r="N12" i="1"/>
  <c r="AK12" i="1"/>
  <c r="AV12" i="1"/>
  <c r="AT570" i="1"/>
  <c r="V315" i="1"/>
  <c r="AU408" i="1"/>
  <c r="AG12" i="1"/>
  <c r="V92" i="1"/>
  <c r="V99" i="1"/>
  <c r="V180" i="1"/>
  <c r="V224" i="1"/>
  <c r="AT268" i="1"/>
  <c r="T293" i="1"/>
  <c r="T15" i="1" s="1"/>
  <c r="AF293" i="1"/>
  <c r="AF15" i="1" s="1"/>
  <c r="V310" i="1"/>
  <c r="AH318" i="1"/>
  <c r="V331" i="1"/>
  <c r="V342" i="1"/>
  <c r="V341" i="1" s="1"/>
  <c r="V359" i="1"/>
  <c r="AH386" i="1"/>
  <c r="AT388" i="1"/>
  <c r="V392" i="1"/>
  <c r="V435" i="1"/>
  <c r="V471" i="1"/>
  <c r="AH484" i="1"/>
  <c r="AH492" i="1"/>
  <c r="AH497" i="1"/>
  <c r="V28" i="1"/>
  <c r="M44" i="1"/>
  <c r="M22" i="1" s="1"/>
  <c r="M10" i="1" s="1"/>
  <c r="V86" i="1"/>
  <c r="V141" i="1"/>
  <c r="O293" i="1"/>
  <c r="O15" i="1" s="1"/>
  <c r="AH323" i="1"/>
  <c r="AH322" i="1" s="1"/>
  <c r="V365" i="1"/>
  <c r="AH368" i="1"/>
  <c r="V424" i="1"/>
  <c r="V332" i="1"/>
  <c r="O351" i="1"/>
  <c r="O16" i="1" s="1"/>
  <c r="V380" i="1"/>
  <c r="AH427" i="1"/>
  <c r="V439" i="1"/>
  <c r="V445" i="1"/>
  <c r="V455" i="1"/>
  <c r="V457" i="1"/>
  <c r="V459" i="1"/>
  <c r="V472" i="1"/>
  <c r="AH487" i="1"/>
  <c r="AH500" i="1"/>
  <c r="AH538" i="1"/>
  <c r="V549" i="1"/>
  <c r="AH569" i="1"/>
  <c r="AH601" i="1"/>
  <c r="V45" i="1"/>
  <c r="V63" i="1"/>
  <c r="M381" i="1"/>
  <c r="M379" i="1" s="1"/>
  <c r="AT110" i="1"/>
  <c r="M275" i="1"/>
  <c r="M252" i="1" s="1"/>
  <c r="M13" i="1" s="1"/>
  <c r="M317" i="1"/>
  <c r="V335" i="1"/>
  <c r="AT370" i="1"/>
  <c r="V425" i="1"/>
  <c r="AH430" i="1"/>
  <c r="V437" i="1"/>
  <c r="AH488" i="1"/>
  <c r="V40" i="1"/>
  <c r="V87" i="1"/>
  <c r="V159" i="1"/>
  <c r="AH167" i="1"/>
  <c r="M276" i="1"/>
  <c r="AH309" i="1"/>
  <c r="V339" i="1"/>
  <c r="AH408" i="1"/>
  <c r="V442" i="1"/>
  <c r="V446" i="1"/>
  <c r="AV565" i="1"/>
  <c r="AV19" i="1" s="1"/>
  <c r="V52" i="1"/>
  <c r="AH319" i="1"/>
  <c r="V323" i="1"/>
  <c r="AA357" i="1"/>
  <c r="AA355" i="1" s="1"/>
  <c r="V448" i="1"/>
  <c r="V452" i="1"/>
  <c r="V456" i="1"/>
  <c r="V458" i="1"/>
  <c r="V462" i="1"/>
  <c r="V468" i="1"/>
  <c r="AH476" i="1"/>
  <c r="AH481" i="1"/>
  <c r="AT601" i="1"/>
  <c r="AV14" i="1"/>
  <c r="AU565" i="1"/>
  <c r="AU19" i="1" s="1"/>
  <c r="AF351" i="1"/>
  <c r="AF16" i="1" s="1"/>
  <c r="AG351" i="1"/>
  <c r="AG16" i="1" s="1"/>
  <c r="AT367" i="1"/>
  <c r="AT365" i="1"/>
  <c r="AK357" i="1"/>
  <c r="AK355" i="1" s="1"/>
  <c r="V363" i="1"/>
  <c r="AT372" i="1"/>
  <c r="V418" i="1"/>
  <c r="Z351" i="1"/>
  <c r="Z16" i="1" s="1"/>
  <c r="N351" i="1"/>
  <c r="N16" i="1" s="1"/>
  <c r="M357" i="1"/>
  <c r="M355" i="1" s="1"/>
  <c r="AT359" i="1"/>
  <c r="AH362" i="1"/>
  <c r="V367" i="1"/>
  <c r="AT383" i="1"/>
  <c r="AU357" i="1"/>
  <c r="AU355" i="1" s="1"/>
  <c r="W408" i="1"/>
  <c r="AH363" i="1"/>
  <c r="V374" i="1"/>
  <c r="V383" i="1"/>
  <c r="AI408" i="1"/>
  <c r="V419" i="1"/>
  <c r="AE351" i="1"/>
  <c r="AE16" i="1" s="1"/>
  <c r="AH367" i="1"/>
  <c r="V364" i="1"/>
  <c r="V375" i="1"/>
  <c r="V376" i="1"/>
  <c r="AT382" i="1"/>
  <c r="V104" i="1"/>
  <c r="AT286" i="1"/>
  <c r="N293" i="1"/>
  <c r="N15" i="1" s="1"/>
  <c r="V333" i="1"/>
  <c r="AT360" i="1"/>
  <c r="AH365" i="1"/>
  <c r="V371" i="1"/>
  <c r="V453" i="1"/>
  <c r="V464" i="1"/>
  <c r="V466" i="1"/>
  <c r="AH482" i="1"/>
  <c r="AH498" i="1"/>
  <c r="AT600" i="1"/>
  <c r="AT571" i="1" s="1"/>
  <c r="V127" i="1"/>
  <c r="V135" i="1"/>
  <c r="AH200" i="1"/>
  <c r="V232" i="1"/>
  <c r="V234" i="1"/>
  <c r="V236" i="1"/>
  <c r="AH238" i="1"/>
  <c r="V309" i="1"/>
  <c r="AE293" i="1"/>
  <c r="AE15" i="1" s="1"/>
  <c r="AT356" i="1"/>
  <c r="AH359" i="1"/>
  <c r="Y357" i="1"/>
  <c r="Y355" i="1" s="1"/>
  <c r="AH364" i="1"/>
  <c r="AH372" i="1"/>
  <c r="AT375" i="1"/>
  <c r="AH384" i="1"/>
  <c r="AT395" i="1"/>
  <c r="V58" i="1"/>
  <c r="AH73" i="1"/>
  <c r="V157" i="1"/>
  <c r="AH165" i="1"/>
  <c r="M182" i="1"/>
  <c r="AH195" i="1"/>
  <c r="AT289" i="1"/>
  <c r="AH315" i="1"/>
  <c r="AH313" i="1" s="1"/>
  <c r="V319" i="1"/>
  <c r="V325" i="1"/>
  <c r="V334" i="1"/>
  <c r="V350" i="1"/>
  <c r="Y408" i="1"/>
  <c r="V450" i="1"/>
  <c r="AH478" i="1"/>
  <c r="AH494" i="1"/>
  <c r="V504" i="1"/>
  <c r="AH562" i="1"/>
  <c r="AT569" i="1"/>
  <c r="AK44" i="1"/>
  <c r="AK22" i="1" s="1"/>
  <c r="AK10" i="1" s="1"/>
  <c r="M329" i="1"/>
  <c r="AT362" i="1"/>
  <c r="AT369" i="1"/>
  <c r="AH383" i="1"/>
  <c r="AH394" i="1"/>
  <c r="AK408" i="1"/>
  <c r="AT76" i="1"/>
  <c r="V89" i="1"/>
  <c r="V91" i="1"/>
  <c r="AJ252" i="1"/>
  <c r="AJ13" i="1" s="1"/>
  <c r="AH288" i="1"/>
  <c r="M322" i="1"/>
  <c r="AT361" i="1"/>
  <c r="AT368" i="1"/>
  <c r="V389" i="1"/>
  <c r="W416" i="1"/>
  <c r="M416" i="1"/>
  <c r="V443" i="1"/>
  <c r="V465" i="1"/>
  <c r="AH474" i="1"/>
  <c r="AH490" i="1"/>
  <c r="V518" i="1"/>
  <c r="AT538" i="1"/>
  <c r="V187" i="1"/>
  <c r="AH236" i="1"/>
  <c r="AH268" i="1"/>
  <c r="AH308" i="1"/>
  <c r="AH310" i="1"/>
  <c r="V321" i="1"/>
  <c r="V320" i="1" s="1"/>
  <c r="V368" i="1"/>
  <c r="AT373" i="1"/>
  <c r="AT386" i="1"/>
  <c r="AT394" i="1"/>
  <c r="AJ565" i="1"/>
  <c r="AJ19" i="1" s="1"/>
  <c r="AH600" i="1"/>
  <c r="V39" i="1"/>
  <c r="AH49" i="1"/>
  <c r="AH69" i="1"/>
  <c r="AH169" i="1"/>
  <c r="M243" i="1"/>
  <c r="AH306" i="1"/>
  <c r="AH307" i="1"/>
  <c r="V312" i="1"/>
  <c r="AH330" i="1"/>
  <c r="AH329" i="1" s="1"/>
  <c r="W357" i="1"/>
  <c r="W355" i="1" s="1"/>
  <c r="AH375" i="1"/>
  <c r="V449" i="1"/>
  <c r="V470" i="1"/>
  <c r="AH486" i="1"/>
  <c r="X357" i="1"/>
  <c r="X355" i="1" s="1"/>
  <c r="V373" i="1"/>
  <c r="AH381" i="1"/>
  <c r="AH385" i="1"/>
  <c r="V393" i="1"/>
  <c r="AH397" i="1"/>
  <c r="V519" i="1"/>
  <c r="V527" i="1"/>
  <c r="X551" i="1"/>
  <c r="X18" i="1" s="1"/>
  <c r="AI565" i="1"/>
  <c r="AI19" i="1" s="1"/>
  <c r="V219" i="1"/>
  <c r="AH36" i="1"/>
  <c r="AH201" i="1"/>
  <c r="AH70" i="1"/>
  <c r="V115" i="1"/>
  <c r="AH30" i="1"/>
  <c r="AT38" i="1"/>
  <c r="V46" i="1"/>
  <c r="AI153" i="1"/>
  <c r="V158" i="1"/>
  <c r="AH177" i="1"/>
  <c r="V244" i="1"/>
  <c r="AH194" i="1"/>
  <c r="AI202" i="1"/>
  <c r="V238" i="1"/>
  <c r="V184" i="1"/>
  <c r="V94" i="1"/>
  <c r="V103" i="1"/>
  <c r="V117" i="1"/>
  <c r="V128" i="1"/>
  <c r="V154" i="1"/>
  <c r="V162" i="1"/>
  <c r="V175" i="1"/>
  <c r="V186" i="1"/>
  <c r="V188" i="1"/>
  <c r="AH190" i="1"/>
  <c r="AH192" i="1"/>
  <c r="AH197" i="1"/>
  <c r="AH71" i="1"/>
  <c r="V129" i="1"/>
  <c r="Y221" i="1"/>
  <c r="V243" i="1"/>
  <c r="AH289" i="1"/>
  <c r="AH42" i="1"/>
  <c r="V66" i="1"/>
  <c r="V95" i="1"/>
  <c r="V97" i="1"/>
  <c r="V124" i="1"/>
  <c r="V132" i="1"/>
  <c r="V137" i="1"/>
  <c r="V155" i="1"/>
  <c r="AH163" i="1"/>
  <c r="V172" i="1"/>
  <c r="V226" i="1"/>
  <c r="V237" i="1"/>
  <c r="AT260" i="1"/>
  <c r="V291" i="1"/>
  <c r="AH41" i="1"/>
  <c r="V47" i="1"/>
  <c r="V56" i="1"/>
  <c r="AH72" i="1"/>
  <c r="V85" i="1"/>
  <c r="V98" i="1"/>
  <c r="V100" i="1"/>
  <c r="V105" i="1"/>
  <c r="V140" i="1"/>
  <c r="V161" i="1"/>
  <c r="V182" i="1"/>
  <c r="V206" i="1"/>
  <c r="V233" i="1"/>
  <c r="V245" i="1"/>
  <c r="AH246" i="1"/>
  <c r="V248" i="1"/>
  <c r="V33" i="1"/>
  <c r="AI59" i="1"/>
  <c r="AI11" i="1" s="1"/>
  <c r="V125" i="1"/>
  <c r="V133" i="1"/>
  <c r="V156" i="1"/>
  <c r="V189" i="1"/>
  <c r="V204" i="1"/>
  <c r="V229" i="1"/>
  <c r="V231" i="1"/>
  <c r="V261" i="1"/>
  <c r="AH287" i="1"/>
  <c r="V292" i="1"/>
  <c r="AT36" i="1"/>
  <c r="V42" i="1"/>
  <c r="AJ153" i="1"/>
  <c r="V179" i="1"/>
  <c r="V183" i="1"/>
  <c r="AH196" i="1"/>
  <c r="V207" i="1"/>
  <c r="V225" i="1"/>
  <c r="S221" i="1"/>
  <c r="AH290" i="1"/>
  <c r="AE22" i="1"/>
  <c r="AE10" i="1" s="1"/>
  <c r="AH48" i="1"/>
  <c r="V90" i="1"/>
  <c r="V131" i="1"/>
  <c r="V29" i="1"/>
  <c r="V41" i="1"/>
  <c r="V51" i="1"/>
  <c r="AT68" i="1"/>
  <c r="AJ59" i="1"/>
  <c r="AJ11" i="1" s="1"/>
  <c r="M59" i="1"/>
  <c r="M11" i="1" s="1"/>
  <c r="V102" i="1"/>
  <c r="V134" i="1"/>
  <c r="AH164" i="1"/>
  <c r="V176" i="1"/>
  <c r="V178" i="1"/>
  <c r="V256" i="1"/>
  <c r="V260" i="1"/>
  <c r="V279" i="1"/>
  <c r="V27" i="1"/>
  <c r="AH37" i="1"/>
  <c r="AH38" i="1"/>
  <c r="V75" i="1"/>
  <c r="V88" i="1"/>
  <c r="V130" i="1"/>
  <c r="V160" i="1"/>
  <c r="V174" i="1"/>
  <c r="AH199" i="1"/>
  <c r="W221" i="1"/>
  <c r="V228" i="1"/>
  <c r="AH244" i="1"/>
  <c r="V246" i="1"/>
  <c r="V247" i="1"/>
  <c r="AH248" i="1"/>
  <c r="V264" i="1"/>
  <c r="V267" i="1"/>
  <c r="V277" i="1"/>
  <c r="V280" i="1"/>
  <c r="AT44" i="1"/>
  <c r="X59" i="1"/>
  <c r="X11" i="1" s="1"/>
  <c r="V96" i="1"/>
  <c r="AH180" i="1"/>
  <c r="AH185" i="1"/>
  <c r="W252" i="1"/>
  <c r="W13" i="1" s="1"/>
  <c r="V269" i="1"/>
  <c r="V285" i="1"/>
  <c r="V25" i="1"/>
  <c r="X22" i="1"/>
  <c r="X10" i="1" s="1"/>
  <c r="W59" i="1"/>
  <c r="W11" i="1" s="1"/>
  <c r="V126" i="1"/>
  <c r="M153" i="1"/>
  <c r="AI221" i="1"/>
  <c r="V278" i="1"/>
  <c r="AH191" i="1"/>
  <c r="AH193" i="1"/>
  <c r="V203" i="1"/>
  <c r="V205" i="1"/>
  <c r="V227" i="1"/>
  <c r="AJ221" i="1"/>
  <c r="V239" i="1"/>
  <c r="AH242" i="1"/>
  <c r="AJ202" i="1"/>
  <c r="AT37" i="1"/>
  <c r="V43" i="1"/>
  <c r="V74" i="1"/>
  <c r="V93" i="1"/>
  <c r="V106" i="1"/>
  <c r="V138" i="1"/>
  <c r="X153" i="1"/>
  <c r="AH168" i="1"/>
  <c r="V181" i="1"/>
  <c r="Y202" i="1"/>
  <c r="V265" i="1"/>
  <c r="V270" i="1"/>
  <c r="AT287" i="1"/>
  <c r="AI22" i="1"/>
  <c r="AI10" i="1" s="1"/>
  <c r="V136" i="1"/>
  <c r="AH166" i="1"/>
  <c r="V119" i="1"/>
  <c r="V118" i="1"/>
  <c r="V116" i="1"/>
  <c r="V44" i="1"/>
  <c r="W22" i="1"/>
  <c r="W10" i="1" s="1"/>
  <c r="AH31" i="1"/>
  <c r="V122" i="1"/>
  <c r="V223" i="1"/>
  <c r="V235" i="1"/>
  <c r="AH382" i="1"/>
  <c r="V222" i="1"/>
  <c r="W153" i="1"/>
  <c r="O202" i="1"/>
  <c r="O111" i="1" s="1"/>
  <c r="W202" i="1"/>
  <c r="V230" i="1"/>
  <c r="M217" i="1"/>
  <c r="V217" i="1"/>
  <c r="AV22" i="1"/>
  <c r="AV10" i="1" s="1"/>
  <c r="AU59" i="1"/>
  <c r="AU11" i="1" s="1"/>
  <c r="V559" i="1"/>
  <c r="V551" i="1" s="1"/>
  <c r="V18" i="1" s="1"/>
  <c r="W551" i="1"/>
  <c r="W18" i="1" s="1"/>
  <c r="V218" i="1"/>
  <c r="AH378" i="1"/>
  <c r="AH377" i="1" s="1"/>
  <c r="AH426" i="1"/>
  <c r="AH420" i="1" s="1"/>
  <c r="AT431" i="1"/>
  <c r="AT420" i="1" s="1"/>
  <c r="AH560" i="1"/>
  <c r="AH260" i="1"/>
  <c r="V356" i="1"/>
  <c r="Y382" i="1"/>
  <c r="Y379" i="1" s="1"/>
  <c r="M559" i="1"/>
  <c r="M551" i="1" s="1"/>
  <c r="M18" i="1" s="1"/>
  <c r="AK377" i="1"/>
  <c r="AH342" i="1"/>
  <c r="AH341" i="1" s="1"/>
  <c r="V366" i="1"/>
  <c r="AJ408" i="1"/>
  <c r="AI357" i="1"/>
  <c r="AI355" i="1" s="1"/>
  <c r="AV408" i="1"/>
  <c r="AU252" i="1"/>
  <c r="AU13" i="1" s="1"/>
  <c r="V314" i="1"/>
  <c r="V330" i="1"/>
  <c r="AH571" i="1" l="1"/>
  <c r="V420" i="1"/>
  <c r="V17" i="1" s="1"/>
  <c r="M12" i="1"/>
  <c r="W12" i="1"/>
  <c r="AT20" i="1"/>
  <c r="O12" i="1"/>
  <c r="O8" i="1" s="1"/>
  <c r="Y297" i="1"/>
  <c r="AT12" i="1"/>
  <c r="S12" i="1"/>
  <c r="S8" i="1" s="1"/>
  <c r="X252" i="1"/>
  <c r="X13" i="1" s="1"/>
  <c r="V281" i="1"/>
  <c r="AH281" i="1"/>
  <c r="V120" i="1"/>
  <c r="M297" i="1"/>
  <c r="M293" i="1" s="1"/>
  <c r="M15" i="1" s="1"/>
  <c r="AH17" i="1"/>
  <c r="V313" i="1"/>
  <c r="AL8" i="1"/>
  <c r="Z8" i="1"/>
  <c r="AT281" i="1"/>
  <c r="AT14" i="1" s="1"/>
  <c r="AF8" i="1"/>
  <c r="AM8" i="1"/>
  <c r="N8" i="1"/>
  <c r="T8" i="1"/>
  <c r="AH565" i="1"/>
  <c r="AH19" i="1" s="1"/>
  <c r="AG8" i="1"/>
  <c r="AE8" i="1"/>
  <c r="Y22" i="1"/>
  <c r="Y10" i="1" s="1"/>
  <c r="U8" i="1"/>
  <c r="V329" i="1"/>
  <c r="AH305" i="1"/>
  <c r="V336" i="1"/>
  <c r="V322" i="1"/>
  <c r="V305" i="1"/>
  <c r="AH317" i="1"/>
  <c r="V317" i="1"/>
  <c r="AH20" i="1"/>
  <c r="AH551" i="1"/>
  <c r="AH18" i="1" s="1"/>
  <c r="Y293" i="1"/>
  <c r="Y15" i="1" s="1"/>
  <c r="AT17" i="1"/>
  <c r="AH379" i="1"/>
  <c r="AT379" i="1"/>
  <c r="AH252" i="1"/>
  <c r="AH13" i="1" s="1"/>
  <c r="AT252" i="1"/>
  <c r="AT13" i="1" s="1"/>
  <c r="V416" i="1"/>
  <c r="AT565" i="1"/>
  <c r="AT19" i="1" s="1"/>
  <c r="AT59" i="1"/>
  <c r="AT11" i="1" s="1"/>
  <c r="X221" i="1"/>
  <c r="V14" i="1"/>
  <c r="AH14" i="1"/>
  <c r="X351" i="1"/>
  <c r="X16" i="1" s="1"/>
  <c r="AU351" i="1"/>
  <c r="AU16" i="1" s="1"/>
  <c r="AU8" i="1" s="1"/>
  <c r="AV357" i="1"/>
  <c r="AV355" i="1" s="1"/>
  <c r="AV351" i="1" s="1"/>
  <c r="AV16" i="1" s="1"/>
  <c r="AV8" i="1" s="1"/>
  <c r="Y351" i="1"/>
  <c r="Y16" i="1" s="1"/>
  <c r="W351" i="1"/>
  <c r="W16" i="1" s="1"/>
  <c r="AA351" i="1"/>
  <c r="AA16" i="1" s="1"/>
  <c r="AA8" i="1" s="1"/>
  <c r="AJ293" i="1"/>
  <c r="AJ15" i="1" s="1"/>
  <c r="X293" i="1"/>
  <c r="X15" i="1" s="1"/>
  <c r="AT408" i="1"/>
  <c r="M351" i="1"/>
  <c r="M16" i="1" s="1"/>
  <c r="AI351" i="1"/>
  <c r="AI16" i="1" s="1"/>
  <c r="AT357" i="1"/>
  <c r="AT355" i="1" s="1"/>
  <c r="V357" i="1"/>
  <c r="V355" i="1" s="1"/>
  <c r="AK351" i="1"/>
  <c r="AK16" i="1" s="1"/>
  <c r="AK8" i="1" s="1"/>
  <c r="AI293" i="1"/>
  <c r="AI15" i="1" s="1"/>
  <c r="V408" i="1"/>
  <c r="AH153" i="1"/>
  <c r="AH221" i="1"/>
  <c r="AH59" i="1"/>
  <c r="AH11" i="1" s="1"/>
  <c r="V252" i="1"/>
  <c r="V13" i="1" s="1"/>
  <c r="V153" i="1"/>
  <c r="V22" i="1"/>
  <c r="V10" i="1" s="1"/>
  <c r="V202" i="1"/>
  <c r="AT22" i="1"/>
  <c r="AT10" i="1" s="1"/>
  <c r="V221" i="1"/>
  <c r="Y12" i="1"/>
  <c r="V59" i="1"/>
  <c r="V11" i="1" s="1"/>
  <c r="X202" i="1"/>
  <c r="AH202" i="1"/>
  <c r="AJ22" i="1"/>
  <c r="AJ10" i="1" s="1"/>
  <c r="AH43" i="1"/>
  <c r="AH22" i="1" s="1"/>
  <c r="AH10" i="1" s="1"/>
  <c r="W293" i="1"/>
  <c r="W15" i="1" s="1"/>
  <c r="AJ357" i="1"/>
  <c r="AJ355" i="1" s="1"/>
  <c r="AJ351" i="1" s="1"/>
  <c r="AJ16" i="1" s="1"/>
  <c r="AH361" i="1"/>
  <c r="AH357" i="1" s="1"/>
  <c r="AH355" i="1" s="1"/>
  <c r="V381" i="1"/>
  <c r="V379" i="1" s="1"/>
  <c r="Y8" i="1" l="1"/>
  <c r="AH297" i="1"/>
  <c r="AH293" i="1" s="1"/>
  <c r="AH15" i="1" s="1"/>
  <c r="V297" i="1"/>
  <c r="V293" i="1" s="1"/>
  <c r="V15" i="1" s="1"/>
  <c r="M8" i="1"/>
  <c r="AT351" i="1"/>
  <c r="AT16" i="1" s="1"/>
  <c r="AT8" i="1" s="1"/>
  <c r="AH351" i="1"/>
  <c r="AH16" i="1" s="1"/>
  <c r="V351" i="1"/>
  <c r="V16" i="1" s="1"/>
</calcChain>
</file>

<file path=xl/sharedStrings.xml><?xml version="1.0" encoding="utf-8"?>
<sst xmlns="http://schemas.openxmlformats.org/spreadsheetml/2006/main" count="3668" uniqueCount="1004">
  <si>
    <t>тыс. рублей</t>
  </si>
  <si>
    <t xml:space="preserve">Примечание </t>
  </si>
  <si>
    <t>№ пп</t>
  </si>
  <si>
    <t>Наименование и местоположение
объекта</t>
  </si>
  <si>
    <t>Национальный проект (НП)/ региональный проект (РП)</t>
  </si>
  <si>
    <t>Код бюджетной классификации расходов</t>
  </si>
  <si>
    <t>Сметная стоимость/
стоимость приобрете-ния объекта недви-жимого имущества</t>
  </si>
  <si>
    <t>Сведения о наличии положитель-ного заключения экспертизы (при отсутствии реквизиты указаний и поручений Главы Чувашской Республики, бюджетных заявок)</t>
  </si>
  <si>
    <t>Информация о принадлеж-ности объекта капитального  строительства к объектам незавершен-ного строительства</t>
  </si>
  <si>
    <t>Годы строитель-
ства/срок подготовки проектной документации</t>
  </si>
  <si>
    <t>2024 год</t>
  </si>
  <si>
    <t>2025 год</t>
  </si>
  <si>
    <t>2026 год</t>
  </si>
  <si>
    <t xml:space="preserve">итого </t>
  </si>
  <si>
    <t>ведомство</t>
  </si>
  <si>
    <t>раздел</t>
  </si>
  <si>
    <t>подраздел</t>
  </si>
  <si>
    <t>целевая статья расходов</t>
  </si>
  <si>
    <t>вид расходов</t>
  </si>
  <si>
    <t>Всего</t>
  </si>
  <si>
    <t>в том числе</t>
  </si>
  <si>
    <t>всего</t>
  </si>
  <si>
    <t>ФБ</t>
  </si>
  <si>
    <t>РБ</t>
  </si>
  <si>
    <t>4</t>
  </si>
  <si>
    <t>5</t>
  </si>
  <si>
    <t>6</t>
  </si>
  <si>
    <t>7</t>
  </si>
  <si>
    <t>8</t>
  </si>
  <si>
    <t>9</t>
  </si>
  <si>
    <t>10</t>
  </si>
  <si>
    <t>11</t>
  </si>
  <si>
    <t>в том числе:</t>
  </si>
  <si>
    <t>ОБРАЗОВАНИЕ</t>
  </si>
  <si>
    <t>КУЛЬТУРА</t>
  </si>
  <si>
    <t>ЗДРАВООХРАНЕНИЕ</t>
  </si>
  <si>
    <t>ФИЗИЧЕСКАЯ КУЛЬТУРА И СПОРТ</t>
  </si>
  <si>
    <t>СОЦИАЛЬНАЯ ПОЛИТИКА</t>
  </si>
  <si>
    <t>ЖИЛИЩНОЕ СТРОИТЕЛЬСТВО</t>
  </si>
  <si>
    <t>ДОРОЖНОЕ ХОЗЯЙСТВО</t>
  </si>
  <si>
    <t>КОММУНАЛЬНОЕ ХОЗЯЙСТВО</t>
  </si>
  <si>
    <t>ЭКОЛОГИЯ</t>
  </si>
  <si>
    <t>ТУРИЗМ</t>
  </si>
  <si>
    <t>ПРОЧЕЕ</t>
  </si>
  <si>
    <t>ОБРАЗОВАНИЕ, ВСЕГО</t>
  </si>
  <si>
    <t>Государственная программа Чувашской Республики "Развитие образования"</t>
  </si>
  <si>
    <t>Министерство образования Чувашской Республики</t>
  </si>
  <si>
    <t>1</t>
  </si>
  <si>
    <t>Строительство объекта "Средняя общеобразовательная школа на 825 ученических мест в поселке Кугеси Чебоксарского района Чувашской Республики"</t>
  </si>
  <si>
    <t>НП "Образование"/ 
РП "Современная школа"</t>
  </si>
  <si>
    <t>874</t>
  </si>
  <si>
    <t>07</t>
  </si>
  <si>
    <t>02</t>
  </si>
  <si>
    <t>Ц71E153050</t>
  </si>
  <si>
    <t>415</t>
  </si>
  <si>
    <t>да</t>
  </si>
  <si>
    <t>нет</t>
  </si>
  <si>
    <t>2023–2024</t>
  </si>
  <si>
    <t>переходящий, без изменений</t>
  </si>
  <si>
    <t>2</t>
  </si>
  <si>
    <t>Строительство объекта "Средняя общеобразовательная школа на 1400 мест в микрорайоне "Солнечный", 
г. Чебоксары Чувашской Республики"</t>
  </si>
  <si>
    <t>3</t>
  </si>
  <si>
    <t>Строительство объекта "Общеобразовательная школа на 1100 мест по адресу: ул. Воинов-интернационалистов в 
IX мкр. Западного жилого района города Новочебоксарск Чувашской Республики"</t>
  </si>
  <si>
    <t>НП "Образование"/ РП "Современная школа"</t>
  </si>
  <si>
    <t>Реконструкция здания детского сада под начальную школу с дошкольной группой со строительством спортивного зала по адресу: Чувашская Республика, Батыревский район, д. Бахтигильдино, ул. Школьная, д. 36</t>
  </si>
  <si>
    <t>Ц730224220</t>
  </si>
  <si>
    <t>414</t>
  </si>
  <si>
    <t>Строительство детского сада на 160 мест в 
д. Москакасы</t>
  </si>
  <si>
    <t>01</t>
  </si>
  <si>
    <t>Строительство пристроя на 400 мест МБОУ "Вурнарская СОШ № 1" им. И.Н. Никифорова по адресу: Чувашская Республика, Вурнарский район, п. Вурнары, ул. Ленина, 
д. 56</t>
  </si>
  <si>
    <t>Ц730220590</t>
  </si>
  <si>
    <t>Строительство школы на 640 мест в с. Комсомольское на территории муниципального бюджетного общеобразовательного учреждения "Комсомольская средняя общеобразовательная школа № 2" Комсомольского муниципального округа Чувашской Республики</t>
  </si>
  <si>
    <t>1332321,56</t>
  </si>
  <si>
    <t>Администрация г. Чебоксары (заказчик)</t>
  </si>
  <si>
    <t>Строительство общеобразовательной школы поз. 37 в мкр. 3 района "Садовый" г. Чебоксары Чувашской Республики</t>
  </si>
  <si>
    <t>Ц71Е155203</t>
  </si>
  <si>
    <t>522</t>
  </si>
  <si>
    <t>2020–2024</t>
  </si>
  <si>
    <t>Министерство строительства, архитектуры и жилищно-коммунального хозяйства Чувашской Республики</t>
  </si>
  <si>
    <t>КУ ЧР Служба единого заказчика (заказчик)</t>
  </si>
  <si>
    <t>Средняя общеобразовательная школа на 1400 ученических мест поз. 2.35 в микрорайоне № 2 жилого района "Новый город" города Чебоксары Чувашской Республики</t>
  </si>
  <si>
    <t>832</t>
  </si>
  <si>
    <t>2024–2025</t>
  </si>
  <si>
    <t>Общеобразовательная школа на 825 мест в микрорайоне "Акварель", ограниченном жилыми домами по ул. Академика Королева, улицей Гражданская, ул. Дементьева г. Чебоксары</t>
  </si>
  <si>
    <t>Реконструкция объекта незавершенного строительства под учебно-производственный комплекс Чебоксарского техникума строительства и городского хозяйства, по адресу: г. Чебоксары, ул. Ильбекова, д.6</t>
  </si>
  <si>
    <t>04</t>
  </si>
  <si>
    <t>2025-2026</t>
  </si>
  <si>
    <t>12</t>
  </si>
  <si>
    <t>Строительство средней общеобразовательной школы на 1500 мест в мкр. "Университетский-2" г. Чебоксары</t>
  </si>
  <si>
    <t>Ц71E155203</t>
  </si>
  <si>
    <t>13</t>
  </si>
  <si>
    <t>14</t>
  </si>
  <si>
    <t>2023–2025</t>
  </si>
  <si>
    <t>15</t>
  </si>
  <si>
    <t>Строительство здания средней общеобразовательной школы на 300 мест в с. Чуварлеи Алатырского района</t>
  </si>
  <si>
    <t>2024-2026</t>
  </si>
  <si>
    <t>16</t>
  </si>
  <si>
    <t>17</t>
  </si>
  <si>
    <t>2024–2026</t>
  </si>
  <si>
    <t>в том числе проектно-изыскательские работы:</t>
  </si>
  <si>
    <t>18</t>
  </si>
  <si>
    <t>Строительство нового корпуса на 500 ученических мест и дошкольной группы на 40 мест в МБОУ "Цивильская СОШ № 2" в г. Цивильск, ул. Рогожкина, д. 59</t>
  </si>
  <si>
    <t>19</t>
  </si>
  <si>
    <t>ГУП "Чувашгаз" Минстроя Чувашии (заказчик)</t>
  </si>
  <si>
    <t>20</t>
  </si>
  <si>
    <t>Блочно-модульная котельная с 2-мя котлами RS-A-150 для детского сада по ул. Мичурина, д. 25А, с. Батырево, Батыревского района Чувашской Республики</t>
  </si>
  <si>
    <t>А13012067И</t>
  </si>
  <si>
    <t>466</t>
  </si>
  <si>
    <t>21</t>
  </si>
  <si>
    <t>Реконструкция МУП "Детский оздоровительный лагерь "Звездный" Цивильского района Чувашской Республики</t>
  </si>
  <si>
    <t>03</t>
  </si>
  <si>
    <t>Государственная  программа Чувашской Республики "Комплексное развитие сельских территорий Чувашской Республики"</t>
  </si>
  <si>
    <t>Министерство строительства, архитектуры и 
жилищно-коммунального хозяйства Чувашской Республики</t>
  </si>
  <si>
    <t>Администрация Цивильского муниципального округа (заказчик)</t>
  </si>
  <si>
    <t>22</t>
  </si>
  <si>
    <t>Строительство Чурачикской средней общеобразовательной школы Цивильского района Чувашской Республики</t>
  </si>
  <si>
    <t>A6203R5763</t>
  </si>
  <si>
    <t>Администрация Канашского муниципального округа (заказчик)</t>
  </si>
  <si>
    <t>23</t>
  </si>
  <si>
    <t>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t>
  </si>
  <si>
    <t>КУЛЬТУРА, ВСЕГО</t>
  </si>
  <si>
    <t>Государственная программа Чувашской Республики "Развитие культуры"</t>
  </si>
  <si>
    <t>Министерство культуры, по делам национальностей и архивного дела Чувашской Республики</t>
  </si>
  <si>
    <t>Администрация Чебоксарского муниципального округа (заказчик)</t>
  </si>
  <si>
    <t>24</t>
  </si>
  <si>
    <t>857</t>
  </si>
  <si>
    <t>08</t>
  </si>
  <si>
    <t>Ц430122790</t>
  </si>
  <si>
    <t>25</t>
  </si>
  <si>
    <t>Строительство блочно-модульной газовой котельной сельского дома культуры в с. Старочелны-Сюрбеево Комсомольского муниципального округа Чувашской Республики</t>
  </si>
  <si>
    <t>26</t>
  </si>
  <si>
    <t>Реконструкция музея им. А.Г. Николаева по адресу: Чувашская Республика, Мариинско-Посадский район, с. Шоршелы</t>
  </si>
  <si>
    <t>НП "Культура"/ РП "Культурная среда"</t>
  </si>
  <si>
    <t>2025–2026</t>
  </si>
  <si>
    <t>27</t>
  </si>
  <si>
    <t>Реконструкция здания «БУК Чебоксарского муниципального округа Чувашской Республики «Музей Бичурин и современность» по адресу: Чувашская Республика, Чебоксарский район, 
п. Кугеси, ул. Школьная, д. 1</t>
  </si>
  <si>
    <t>Ц41A155970</t>
  </si>
  <si>
    <t>28</t>
  </si>
  <si>
    <t>Строительство сельского дома культуры на 150 мест в с. Старые Айбеси Алатырского муниципального округа</t>
  </si>
  <si>
    <t>29</t>
  </si>
  <si>
    <t>Строительство сельского дома культуры на 49 мест в д. Татмыш-Югелево Батыревского муниципального округа</t>
  </si>
  <si>
    <t>30</t>
  </si>
  <si>
    <t>Строительство сельского дома культуры на 150 мест в д. Старые Урмары Урмарского муниципального округа</t>
  </si>
  <si>
    <t>31</t>
  </si>
  <si>
    <t>Строительство сельского дома культуры на 150 мест в с. Хормалы Ибресинского муниципального оруга Чувашской Республики</t>
  </si>
  <si>
    <t>32</t>
  </si>
  <si>
    <t>Строительство сельского дома культуры на 100 мест в д. Илебары Карачевского сельского поселения Козловского района</t>
  </si>
  <si>
    <t>Ц41A155133</t>
  </si>
  <si>
    <t>33</t>
  </si>
  <si>
    <t xml:space="preserve">Реконструкция здания "МАУ ДО "Аликовская детская школа искусств" в с. Аликово Аликовского района Чувашской Республики </t>
  </si>
  <si>
    <t>Ц41A155190</t>
  </si>
  <si>
    <t>34</t>
  </si>
  <si>
    <t xml:space="preserve">Реконструкция объекта "МАУ ДО "Батыревская ДШИ" Батыревского района Чувашской Республики </t>
  </si>
  <si>
    <t>35</t>
  </si>
  <si>
    <t>Реконструкция здания АУ "Чувашский государственный театр оперы и балета" Минкультуры Чувашии</t>
  </si>
  <si>
    <t>Ц430120710</t>
  </si>
  <si>
    <t>снимается с реализации в связи с тем, что планируется капремонт здания</t>
  </si>
  <si>
    <t>36</t>
  </si>
  <si>
    <t>Строительство Музея вышитой карты России на Красной площади г. Чебоксары</t>
  </si>
  <si>
    <t>Ц460122790</t>
  </si>
  <si>
    <t>37</t>
  </si>
  <si>
    <t>Реконструкция объекта культурного наследия "Городская усадьба XIX в. – флигель (деревянный), 1815 г.", расположенного по адресу: г. Москва, ул. Большая Ордынка, д. 46, ст. 1</t>
  </si>
  <si>
    <t>Ц440923380</t>
  </si>
  <si>
    <t>38</t>
  </si>
  <si>
    <t xml:space="preserve">Строительство сельского дома культуры на 49 мест в с. Ядрино Ядринского муниципального округа </t>
  </si>
  <si>
    <t>экономия по госконтракту</t>
  </si>
  <si>
    <t>39</t>
  </si>
  <si>
    <t>Строительство сельского дома культуры на 49 мест в д. Верхнее Аккозино Красночетайского муниципального округа</t>
  </si>
  <si>
    <t>40</t>
  </si>
  <si>
    <t>Строительство сельского дома культуры на 49 мест в д. Ойкас-Кибеки Вурнарского муниципального округа</t>
  </si>
  <si>
    <t>41</t>
  </si>
  <si>
    <t>Строительство сельского дома культуры на 100 мест в д. Бакашево Батыревского района Чувашской Республики</t>
  </si>
  <si>
    <t>42</t>
  </si>
  <si>
    <t>Строительство сельского дома культуры на 150 мест в п. Киря Алатырского муниципального округа</t>
  </si>
  <si>
    <t>43</t>
  </si>
  <si>
    <t>Строительство сельского дома культуры на 49 мест в с. Крымзарайкино Аликовского муниципального округа</t>
  </si>
  <si>
    <t>44</t>
  </si>
  <si>
    <t>Строительство сельского дома культуры на 100 мест в д. Тувси Цивильского муниципального округа</t>
  </si>
  <si>
    <t>45</t>
  </si>
  <si>
    <t>Строительство сельского дома культуры на 150 мест в Большие Катраси Чебоксарского муниципального округа</t>
  </si>
  <si>
    <t>46</t>
  </si>
  <si>
    <t>Строительство сельского дома культуры на 100 мест в с. Можарки Янтиковского муниципального округа</t>
  </si>
  <si>
    <t>47</t>
  </si>
  <si>
    <t>Строительство сельского дома культуры на 49 мест в с. Кудеиха Порецкого муниципального округа</t>
  </si>
  <si>
    <t>48</t>
  </si>
  <si>
    <t>Строительство сельского дома культуры на 150 мест в с. Старые Айбеси Алатырского муниципального округа</t>
  </si>
  <si>
    <t>49</t>
  </si>
  <si>
    <t>Строительство сельского дома культуры на 100 мест в с. Большая Выла Аликовского муниципального округа</t>
  </si>
  <si>
    <t>50</t>
  </si>
  <si>
    <t>Строительство сельского дома культуры на 150 мест в с. Хормалы Ибресинского муниципального округа</t>
  </si>
  <si>
    <t>Государственная программа Чувашской Республики "Комплексное развитие сельских территорий Чувашской Республики"</t>
  </si>
  <si>
    <t>Министерство сельского хозяйства  Чувашской Республики</t>
  </si>
  <si>
    <t>Администрация Красноармейского муниципального округа (заказчик)</t>
  </si>
  <si>
    <t>51</t>
  </si>
  <si>
    <t>Строительства Дома культуры по ул. Ленина с. Красноармейское Красноармейского муниципального округа Чувашской Республики</t>
  </si>
  <si>
    <t>2025-2027</t>
  </si>
  <si>
    <t>ЗДРАВООХРАНЕНИЕ, ВСЕГО</t>
  </si>
  <si>
    <t>Государственная программа Чувашской Республики "Развитие здравоохранения"</t>
  </si>
  <si>
    <t>Министерство здравоохранения Чувашской Республики</t>
  </si>
  <si>
    <t>КУ "Центр ресурсного обеспечения государственных учреждений здрвоохранения" Минздрава Чувашии (заказчик)</t>
  </si>
  <si>
    <t>52</t>
  </si>
  <si>
    <t xml:space="preserve">Строительство нового здания поликлиники БУ "Канашская ЦРБ" Минздрава Чувашии, Канашский район, с. Шихазаны, ул. Епифанова, д. 12 </t>
  </si>
  <si>
    <t xml:space="preserve">НП "Здравоохранение"/ РП "Модернизация первичного звена здравоохранения" </t>
  </si>
  <si>
    <t>855</t>
  </si>
  <si>
    <t>09</t>
  </si>
  <si>
    <t>Ц21N953654</t>
  </si>
  <si>
    <t>2022–2024</t>
  </si>
  <si>
    <t>53</t>
  </si>
  <si>
    <t>Строительство из легких металлических конструкций (ЛМК) с благоустройством территории поста в п. Киря подстанции скорой медецинской помощи г. Алатырь БУ "Республиканский центр медицины катастроф и скорой медицинской помощи" Минздрава Чувашии по адресу: Алатырский район, п. Киря</t>
  </si>
  <si>
    <t>Ц230124210</t>
  </si>
  <si>
    <t>закупка оборудования на ГРБС Минздрав ЧР</t>
  </si>
  <si>
    <t>54</t>
  </si>
  <si>
    <t>Монтаж гаража из легких металлических конструкций (ЛМК) с благоустройством территории подстанции скорой медицинской помощи БУ "Республиканский центр медицины катастроф и скорой медицинской помощи" Минздрава Чувашии по адресу: г. Новочебоксарск, 
ул. Пионерская, д. 20 корпус 6</t>
  </si>
  <si>
    <t>55</t>
  </si>
  <si>
    <t>Монтаж гаража из легких металлических конструкций (ЛМК) с благоустройством территории подстанции скорой медицинской помощи БУ "Республиканский центр медицины катастроф и скорой медицинской помощи" Минздрава Чувашии по адресу: г. Цивильск, 
ул. П. Иванова, д. 1</t>
  </si>
  <si>
    <t>56</t>
  </si>
  <si>
    <t>Строительство специализированного учреждения по оказанию помощи лицам, находящимся в состоянии алкогольного, наркотического или иного токсического опьянения в городе Чебоксары Чувашской Республики</t>
  </si>
  <si>
    <t>А340324070</t>
  </si>
  <si>
    <t xml:space="preserve">Строительство фельдшерско-акушерских пунктов в районах Чувашской Республики </t>
  </si>
  <si>
    <t>57</t>
  </si>
  <si>
    <t>д. Тансарино Урмарского района</t>
  </si>
  <si>
    <t>58</t>
  </si>
  <si>
    <t>с. Большая Выла Аликовского района</t>
  </si>
  <si>
    <t>59</t>
  </si>
  <si>
    <t>д. Красномайск Батыревского района</t>
  </si>
  <si>
    <t>60</t>
  </si>
  <si>
    <t>д. Малдыкасы Вурнарского района</t>
  </si>
  <si>
    <t>61</t>
  </si>
  <si>
    <t>д. Кожар-Яндоба Вурнарского района</t>
  </si>
  <si>
    <t>62</t>
  </si>
  <si>
    <t>д. Андрюшево Ибресинского района</t>
  </si>
  <si>
    <t>63</t>
  </si>
  <si>
    <t>д. Старые Шальтямы Канашского района</t>
  </si>
  <si>
    <t>64</t>
  </si>
  <si>
    <t>д. Криуши Козловского района</t>
  </si>
  <si>
    <t>65</t>
  </si>
  <si>
    <t>д. Новый Сундырь Комсомольского района</t>
  </si>
  <si>
    <t>66</t>
  </si>
  <si>
    <t>д. Ямаши Красночетайского района</t>
  </si>
  <si>
    <t>67</t>
  </si>
  <si>
    <t>с. Бичурино Мариинско-Посадского района</t>
  </si>
  <si>
    <t>68</t>
  </si>
  <si>
    <t>д. Эльбарусово Мариинско-Посадского района</t>
  </si>
  <si>
    <t>69</t>
  </si>
  <si>
    <t>д. Чураккасы Моргаушского района</t>
  </si>
  <si>
    <t>70</t>
  </si>
  <si>
    <t>д. Саруй Урмарского района</t>
  </si>
  <si>
    <t>71</t>
  </si>
  <si>
    <t>д. Яранкасы Чебоксарского района</t>
  </si>
  <si>
    <t>72</t>
  </si>
  <si>
    <t>д. Хыркасы Чебоксарского района</t>
  </si>
  <si>
    <t>73</t>
  </si>
  <si>
    <t>с. Трехизб-Шемурша Шемуршинского района</t>
  </si>
  <si>
    <t>74</t>
  </si>
  <si>
    <t>д. Асаново Шемуршинского района</t>
  </si>
  <si>
    <t>75</t>
  </si>
  <si>
    <t>с. Кармалы Янтиковского района</t>
  </si>
  <si>
    <t>76</t>
  </si>
  <si>
    <t>д. Михайловка Цивильского района</t>
  </si>
  <si>
    <t>77</t>
  </si>
  <si>
    <t>д. Синьялы Цивильского района</t>
  </si>
  <si>
    <t>78</t>
  </si>
  <si>
    <t>д. Старое Котяково Батыревского района</t>
  </si>
  <si>
    <t>79</t>
  </si>
  <si>
    <t xml:space="preserve">д. Хирпоси Вурнарского района </t>
  </si>
  <si>
    <t>80</t>
  </si>
  <si>
    <t>д. Новые Мамеи Канашского района</t>
  </si>
  <si>
    <t>81</t>
  </si>
  <si>
    <t>д. Кошноруй Канашского района</t>
  </si>
  <si>
    <t>82</t>
  </si>
  <si>
    <t>д. Сюрбей-Токаево Комсомольского района</t>
  </si>
  <si>
    <t>83</t>
  </si>
  <si>
    <t>д. Нижнее Тимерчеево Комсомольского района</t>
  </si>
  <si>
    <t>84</t>
  </si>
  <si>
    <t>д. Кубасы Моргаушского района</t>
  </si>
  <si>
    <t>85</t>
  </si>
  <si>
    <t>с. Стемасы Алатырского района</t>
  </si>
  <si>
    <t>86</t>
  </si>
  <si>
    <t>д. Сятракасы Чебоксарского района</t>
  </si>
  <si>
    <t>87</t>
  </si>
  <si>
    <t>д. Большие Катраси Чебоксарского района</t>
  </si>
  <si>
    <t>88</t>
  </si>
  <si>
    <t>д. Вурман-Кибеки Вурнарского района</t>
  </si>
  <si>
    <t xml:space="preserve">Строительство врачебных амбулаторий и отделений общеврачебных практик в районах и городах Чувашской Республики 
</t>
  </si>
  <si>
    <t>89</t>
  </si>
  <si>
    <t>с. Шыгырдан Батыревского района</t>
  </si>
  <si>
    <t>90</t>
  </si>
  <si>
    <t>с. Норваш-Шигали Батыревского района</t>
  </si>
  <si>
    <t>91</t>
  </si>
  <si>
    <t>с. Тойси Батыревского района</t>
  </si>
  <si>
    <t>92</t>
  </si>
  <si>
    <t>с. Новое Ахпердино Батыревского района</t>
  </si>
  <si>
    <t>93</t>
  </si>
  <si>
    <t>д. Ермошкино Вурнарского района</t>
  </si>
  <si>
    <t>94</t>
  </si>
  <si>
    <t>с. Штанаши Красночетайского района</t>
  </si>
  <si>
    <t>95</t>
  </si>
  <si>
    <t>с. Чурачики Цивильского района</t>
  </si>
  <si>
    <t>96</t>
  </si>
  <si>
    <t>д. Новые Тренькасы Чебоксарского района</t>
  </si>
  <si>
    <t>97</t>
  </si>
  <si>
    <t>с. Большая Таяба Яльчикского района</t>
  </si>
  <si>
    <t>98</t>
  </si>
  <si>
    <t>с. Тарханы Батыревского района</t>
  </si>
  <si>
    <t>99</t>
  </si>
  <si>
    <t>д. Долгий Остров Батыревского района</t>
  </si>
  <si>
    <t>100</t>
  </si>
  <si>
    <t>с. Малые Кармалы Ибресинского района</t>
  </si>
  <si>
    <t>101</t>
  </si>
  <si>
    <t>д. Малые Кошелеи Комсомольского района</t>
  </si>
  <si>
    <t>102</t>
  </si>
  <si>
    <t>с. Трехбалтаево Шемуршинского района</t>
  </si>
  <si>
    <t>103</t>
  </si>
  <si>
    <t>с. Семеновское Порецкого района</t>
  </si>
  <si>
    <t>104</t>
  </si>
  <si>
    <t>Строительство здания отделения судебно-медицинской экспертизы в г. Алатыре Чувашской Республики</t>
  </si>
  <si>
    <t>105</t>
  </si>
  <si>
    <t>Строительство блочно-модульной котельной Урмарского отделения БУ "Республиканский противотуберкулезный диспансер" Минздрава Чувашии по ул. Больничная, д. 1 в д. Арабоси Урмарского района Чувашской Республики</t>
  </si>
  <si>
    <t>Ц230123410</t>
  </si>
  <si>
    <t>106</t>
  </si>
  <si>
    <t>107</t>
  </si>
  <si>
    <t>108</t>
  </si>
  <si>
    <t>109</t>
  </si>
  <si>
    <t>Строительство нового больничного комплекса БУ "Республиканская клиническая больница" Минздрава Чувашии</t>
  </si>
  <si>
    <t>Ц230120650</t>
  </si>
  <si>
    <t>поручение Президента Российской Федерации от 20.08.2020 
№ Пр-1331</t>
  </si>
  <si>
    <t>2025–2027</t>
  </si>
  <si>
    <t>110</t>
  </si>
  <si>
    <t>111</t>
  </si>
  <si>
    <t>Строительство здания поликлиники бюджетного учреждения Чувашской Республики "Моргаушская центральная районная больница" Министерства здравоохранения Чувашской Республики, Моргаушский район, с. Моргауши</t>
  </si>
  <si>
    <t>бюджетная заявка</t>
  </si>
  <si>
    <t>112</t>
  </si>
  <si>
    <t>113</t>
  </si>
  <si>
    <t>Строительство здания отделения судебно-медицинской экспертизы в с. Батырево Чувашской Республики</t>
  </si>
  <si>
    <t>114</t>
  </si>
  <si>
    <t>новый объект, объект РАИП 25-27, одобрены на штабе 15.08.24, на Сип 19.08.24</t>
  </si>
  <si>
    <t>115</t>
  </si>
  <si>
    <t xml:space="preserve">Строительство лечебного корпуса с теплым переходом в поликлинику БУ "Урмарская ЦРБ" Минздрава Чувашии в п. Урмары Урмарского района </t>
  </si>
  <si>
    <t>116</t>
  </si>
  <si>
    <t>Строительство лечебного корпуса с теплым переходом в поликлинику БУ "Цивильская ЦРБ" Минздрава Чувашии  г. Цивильск Цивильского района Чувашской Республики</t>
  </si>
  <si>
    <t>117</t>
  </si>
  <si>
    <t>Строительство зданий и сооружений БУ "Республиканский детский санаторий "Лесная сказка" Минздрава Чувашии, расположенного по адресу: Моргаушский район, 
д. Шомиково, ул. Лесная, д. 55</t>
  </si>
  <si>
    <t>05</t>
  </si>
  <si>
    <t>в том числе проектно-изыскательские работы</t>
  </si>
  <si>
    <t>118</t>
  </si>
  <si>
    <t>Строительство зданий соматического отделения "Алый парус" БУ "Республиканский детский санаторий "Лесная сказка" Минздрава Чувашии, расположенного по адресу: Моргаушский район, д. Шомиково, ул. Лесная, д. 62</t>
  </si>
  <si>
    <t>119</t>
  </si>
  <si>
    <t>Строительство гаража из легких металлических конструкций (ЛМК) с благоустройством территории подстанции скорой медицинской помощи с. Батырево БУ «Республиканский центр медицины катастроф и скорой медицинской помощи» Минздрава Чувашии по адресу: Чувашская Республика, Батыревский район, с. Батырево</t>
  </si>
  <si>
    <t>120</t>
  </si>
  <si>
    <t>121</t>
  </si>
  <si>
    <t>Строительство из легких металлических конструкций (ЛМК) с благоустройством территории поста в пгт. Урмары подстанции скорой медицинской помощи г. Канаш БУ «Республиканский центр медицины катастроф и скорой медицинской помощи» Минздрава Чувашии по адресу: Чувашская Республика, Урмарский район, пгт. Урмары</t>
  </si>
  <si>
    <t>122</t>
  </si>
  <si>
    <t>123</t>
  </si>
  <si>
    <t>124</t>
  </si>
  <si>
    <t>125</t>
  </si>
  <si>
    <t>126</t>
  </si>
  <si>
    <t>127</t>
  </si>
  <si>
    <t>128</t>
  </si>
  <si>
    <t>129</t>
  </si>
  <si>
    <t>130</t>
  </si>
  <si>
    <t>131</t>
  </si>
  <si>
    <t>132</t>
  </si>
  <si>
    <t>133</t>
  </si>
  <si>
    <t>134</t>
  </si>
  <si>
    <t>135</t>
  </si>
  <si>
    <t>136</t>
  </si>
  <si>
    <t>137</t>
  </si>
  <si>
    <t>138</t>
  </si>
  <si>
    <t>139</t>
  </si>
  <si>
    <t>д. Новые Яхакасы Вурнарского района</t>
  </si>
  <si>
    <t>140</t>
  </si>
  <si>
    <t>д. Арабоси Урмарского района</t>
  </si>
  <si>
    <t>141</t>
  </si>
  <si>
    <t>с. Турмыши Янтиковского района</t>
  </si>
  <si>
    <t>142</t>
  </si>
  <si>
    <t>с. Шоркистры Урмарского района</t>
  </si>
  <si>
    <t>143</t>
  </si>
  <si>
    <t>п. Алтышево Алатырского района</t>
  </si>
  <si>
    <t>144</t>
  </si>
  <si>
    <t>145</t>
  </si>
  <si>
    <t>146</t>
  </si>
  <si>
    <t>147</t>
  </si>
  <si>
    <t>148</t>
  </si>
  <si>
    <t>149</t>
  </si>
  <si>
    <t>150</t>
  </si>
  <si>
    <t>151</t>
  </si>
  <si>
    <t>152</t>
  </si>
  <si>
    <t>153</t>
  </si>
  <si>
    <t>154</t>
  </si>
  <si>
    <t>155</t>
  </si>
  <si>
    <t>156</t>
  </si>
  <si>
    <t>157</t>
  </si>
  <si>
    <t>158</t>
  </si>
  <si>
    <t>159</t>
  </si>
  <si>
    <t>160</t>
  </si>
  <si>
    <t>Строительство лечебно-диагностического корпуса и реконструкция существующих корпусов БУ "Республиканская детская клиническая больница" Минздрава Чувашии по адресу: г. Чебоксары, 
ул. Ф. Гладкова, д. 27</t>
  </si>
  <si>
    <t>Ц230123420</t>
  </si>
  <si>
    <t>Бюджетная заявка</t>
  </si>
  <si>
    <t>снимаается софинансирование из РБ, средства 2024 года сняты распоряжением КМ ЧР № 725-р от 12.07.2024, в проекте РАИП 25-27 также снятие софинансирования  учтено</t>
  </si>
  <si>
    <t>ФИЗИЧЕСКАЯ КУЛЬТУРА И СПОРТ, ВСЕГО</t>
  </si>
  <si>
    <t>Государственная программа Чувашской Республики "Развитие физической культуры и спорта"</t>
  </si>
  <si>
    <t>Министерство физической культуры и спорта Чувашской Республики</t>
  </si>
  <si>
    <t>161</t>
  </si>
  <si>
    <t>Строительство футбольного манежа при БУ "СШ по футболу" Минспорта Чувашии</t>
  </si>
  <si>
    <t>867</t>
  </si>
  <si>
    <t>Ц52022069И</t>
  </si>
  <si>
    <t>464</t>
  </si>
  <si>
    <t>162</t>
  </si>
  <si>
    <t>Реконструкция АУ Чувашской Республики ДОД "СДЮСШОР № 3" Минспорта Чувашии</t>
  </si>
  <si>
    <t>465</t>
  </si>
  <si>
    <t>163</t>
  </si>
  <si>
    <t>164</t>
  </si>
  <si>
    <t>Строительство спортивно-оздоровительного комплекса с бассейном БУ "СШОР № 9 по плаванию" Минспорта Чувашии</t>
  </si>
  <si>
    <t>Ц5202R1110</t>
  </si>
  <si>
    <t>165</t>
  </si>
  <si>
    <t>166</t>
  </si>
  <si>
    <t>Строительство лыжероллерной трассы протяженностью 3969 метров с освещением и видеонаблюдением в Центре зимних видов спорта (при БУ "СШОР № 2")</t>
  </si>
  <si>
    <t>переходящий,без изменений</t>
  </si>
  <si>
    <t>167</t>
  </si>
  <si>
    <t>Строительство плоскостных сооружений АУ Чувашии "ФОЦ "Белые камни" Минспорта Чувашии</t>
  </si>
  <si>
    <t>168</t>
  </si>
  <si>
    <t>169</t>
  </si>
  <si>
    <t>Строительство трансформаторной подстанции по адресу: Чувашская Республика, г. Чебоксары, ул. Чапаева, для объектов спортивной инфраструктуры, находящихся в государственной собственности Чувашской Республики</t>
  </si>
  <si>
    <t>170</t>
  </si>
  <si>
    <t>2021–2023</t>
  </si>
  <si>
    <t>171</t>
  </si>
  <si>
    <t>Строительство крытого катка с искусственным льдом в микрорайоне № 1 жилого района "Новый город" г. Чебоксары, поз. 1.25</t>
  </si>
  <si>
    <t>Ц51Р551390</t>
  </si>
  <si>
    <t>2022–2023</t>
  </si>
  <si>
    <t>172</t>
  </si>
  <si>
    <t>Физкультурно-оздоровительный комплекс в с. Шыгырдан Батыревского района чувашской Республики</t>
  </si>
  <si>
    <t>173</t>
  </si>
  <si>
    <t>174</t>
  </si>
  <si>
    <t>Реконструкция Центрального стадиона 
им. А. Г. Николаева</t>
  </si>
  <si>
    <t>175</t>
  </si>
  <si>
    <t>Строительство центра подготовки по спортивной гимнастике муниципального бюджетного учреждения "Спортивная школа № 1" города Новочебоксарска Чувашской Республики</t>
  </si>
  <si>
    <t>176</t>
  </si>
  <si>
    <t>Строительство ипподрома на территории бюджетного учреждения Чувашской Республики "Спортивная школа по конному спорту" Министерства физической культуры и спорта Чувашской Республики</t>
  </si>
  <si>
    <t>Ц51022069И</t>
  </si>
  <si>
    <t>177</t>
  </si>
  <si>
    <t>178</t>
  </si>
  <si>
    <t>Строительство спальных корпусов и здания столовой АУ Чувашии "ФОЦ "Росинка" Минспорта Чувашии</t>
  </si>
  <si>
    <t>СОЦИАЛЬНАЯ ПОЛИТИКА, ВСЕГО</t>
  </si>
  <si>
    <t>Государственная программа Чувашской Республики "Социальная поддержка граждан"</t>
  </si>
  <si>
    <t>НП "Демография"/ РП "Старшее поколение"</t>
  </si>
  <si>
    <t>Ц31P351210</t>
  </si>
  <si>
    <t>181</t>
  </si>
  <si>
    <t>Ц31Р351210</t>
  </si>
  <si>
    <t>182</t>
  </si>
  <si>
    <t xml:space="preserve">Строительство БУ «Шомиковский дом-интернат» </t>
  </si>
  <si>
    <t>183</t>
  </si>
  <si>
    <t>Строительство здания стационара бюджетного учреждения Чувашской Республики "Реабилитационный центр для детей и подростков с ограниченными возможностями" Минтруда Чувашии</t>
  </si>
  <si>
    <t>Ц340623460</t>
  </si>
  <si>
    <t>ЖИЛИЩНОЕ СТРОИТЕЛЬСТВО, ВСЕГО</t>
  </si>
  <si>
    <t>Государственная программа Чувашской Республики "Обеспечение граждан в Чувашской Республике доступным и комфортным жильем"</t>
  </si>
  <si>
    <t>Строительство инженерной, транспортной, социальной инфраструктуры в целях жилищного строительства в Чувашской Республике</t>
  </si>
  <si>
    <t>Комплексная застройка ЖК "Дубрава Парк", город Чебоксары</t>
  </si>
  <si>
    <t>184</t>
  </si>
  <si>
    <t>Сети водоснабжения микрорайона "Дубрава Парк" (магистральные, внутриквартальные) г. Чебоксары</t>
  </si>
  <si>
    <t>A230298100</t>
  </si>
  <si>
    <t>2022–2025</t>
  </si>
  <si>
    <t>185</t>
  </si>
  <si>
    <t>Сети хозяйственно-бытовой канализации микрорайона "Дубрава Парк" (магистральные, внутриквартальные) 
г. Чебоксары</t>
  </si>
  <si>
    <t>186</t>
  </si>
  <si>
    <t>Сети ливневой канализации микрорайона "Дубрава Парк" (магистральные, внутриквартальные) 
г. Чебоксары</t>
  </si>
  <si>
    <t>187</t>
  </si>
  <si>
    <t>Сети электроснабжения микрорайона "Дубрава Парк" (магистральные, внутриквартальные) 
г. Чебоксары</t>
  </si>
  <si>
    <t>188</t>
  </si>
  <si>
    <t>Сети газоснабжения "Дубрава Парк" (магистральные, внутриквартальные) г. Чебоксары</t>
  </si>
  <si>
    <t>189</t>
  </si>
  <si>
    <t>Автомобильная дорога (улично-дорожная сеть микрорайона "Дубрава Парк" г. Чебоксары)</t>
  </si>
  <si>
    <t>Застройка микрорайона 2 "А" центральной части города Чебоксары "Грязевская стрелка", ограниченной улицами Гагарина, Ярмарочная, Пионерская, Калинина</t>
  </si>
  <si>
    <t>190</t>
  </si>
  <si>
    <t>Магистральные сети водоснабжения микрорайона 2 "А" центральной части города Чебоксары "Грязевская стрелка", ограниченной улицами Гагарина, Ярмарочная, Пионерская, Калинина</t>
  </si>
  <si>
    <t>A230298200</t>
  </si>
  <si>
    <t>191</t>
  </si>
  <si>
    <t>Магистральные сети хозяйственно-бытовой канализации микрорайона 2 "А" центральной части города Чебоксары "Грязевская стрелка", ограниченной улицами Гагарина, Ярмарочная, Пионерская, Калинина</t>
  </si>
  <si>
    <t>192</t>
  </si>
  <si>
    <t>Магистральные сети ливневой канализации микрорайона 2 "А" центральной части города Чебоксары "Грязевская стрелка", ограниченной улицами Гагарина, Ярмарочная, Пионерская, Калинина</t>
  </si>
  <si>
    <t>193</t>
  </si>
  <si>
    <t>Магистральные сети теплоснабжения микрорайона 2 "А" центральной части города Чебоксары "Грязевская стрелка", ограниченной улицами Гагарина, Ярмарочная, Пионерская, Калинина</t>
  </si>
  <si>
    <t>194</t>
  </si>
  <si>
    <t>Магистральные сети электроснабжения микрорайона 2 "А" центральной части города Чебоксары "Грязевская стрелка", ограниченной улицами Гагарина, Ярмарочная, Пионерская, Калинина</t>
  </si>
  <si>
    <t>195</t>
  </si>
  <si>
    <t>Отводящий коллектор реки Кайбулка и ее притоков от ул. Гагарина до ул. Калинина г. Чебоксары</t>
  </si>
  <si>
    <t>196</t>
  </si>
  <si>
    <t>Автомобильная дорога микрорайона 2 "А" центральной части города Чебоксары "Грязевская стрелка"</t>
  </si>
  <si>
    <t>Комплексная застройка жилого района "Солнечный" Новоюжного планировочного района г. Чебоксары</t>
  </si>
  <si>
    <t>197</t>
  </si>
  <si>
    <t>Строительство автомобильной дороги микрорайона 3 жилого района "Солнечный" Новоюжного планировочного района г. Чебоксары (1 этап строительства)</t>
  </si>
  <si>
    <t>А230298300</t>
  </si>
  <si>
    <t>198</t>
  </si>
  <si>
    <t>Строительство автомобильной дороги микрорайона 3 жилого района "Солнечный" Новоюжного планировочного района г. Чебоксары (2 этап строительства)</t>
  </si>
  <si>
    <t>A230298300</t>
  </si>
  <si>
    <t>199</t>
  </si>
  <si>
    <t>Комплексная застройка микрорайона 1А центральной части г. Чебоксары</t>
  </si>
  <si>
    <t>200</t>
  </si>
  <si>
    <t>Строительство дороги по ул. Базарная от 
ул. Н. Рождественского до ул. Н. Смирнова</t>
  </si>
  <si>
    <t>A230298400</t>
  </si>
  <si>
    <t>201</t>
  </si>
  <si>
    <t>Строительство дороги по ул. Базарная от 
ул. И.С. Тукташа до ул. Дзержинского</t>
  </si>
  <si>
    <t>Комплексная застройка микрорайона 3-е поле, 
г. Канаш</t>
  </si>
  <si>
    <t>202</t>
  </si>
  <si>
    <t>Строительство дороги в жилой застройке 3-е поле в 
г. Канаш</t>
  </si>
  <si>
    <t>A230298500</t>
  </si>
  <si>
    <t>да (заключение ценового аудита)</t>
  </si>
  <si>
    <t>Комплексная застройка жилого района "Новый город" г. Чебоксары</t>
  </si>
  <si>
    <t>203</t>
  </si>
  <si>
    <t xml:space="preserve">Детское дошкольное учреждение на 340 мест поз. 5.14 в микрорайоне № 5 жилого района "Новый город" г. Чебоксары </t>
  </si>
  <si>
    <t>A230298150</t>
  </si>
  <si>
    <t>204</t>
  </si>
  <si>
    <t>Внеплощадочные инженерные сети и сооружения микрорайона № 5 жилого района "Новый город" 
г. Чебоксары. Сети бытовой канализации с КНС</t>
  </si>
  <si>
    <t>205</t>
  </si>
  <si>
    <t>Внеплощадочные инженерные сети и сооружения микрорайона № 5 жилого района "Новый город" 
г. Чебоксары. Ливневая канализация</t>
  </si>
  <si>
    <t>Комплексная застройка жилого района "Пригородный" д. Аркасы Чебоксарского района Чувашской Республики</t>
  </si>
  <si>
    <t>206</t>
  </si>
  <si>
    <t xml:space="preserve">Дошкольная образовательная организация на 160 мест в жилом комплексе "Пригородный" д. Аркасы Чебоксарского района Чувашской Республики
</t>
  </si>
  <si>
    <t>A230298130</t>
  </si>
  <si>
    <t>207</t>
  </si>
  <si>
    <t>Внеплощадочные сети водоснабжения (3 этап) в жилом комплексе "Пригородный" д. Аркасы Чебоксарского района Чувашской Республики</t>
  </si>
  <si>
    <t>208</t>
  </si>
  <si>
    <t>Внеплощадочные сети хозяйственно-бытовой канализации (2 этап) в жилом комплексе "Пригородный" д. Аркасы Чебоксарского района Чувашской Республики</t>
  </si>
  <si>
    <t>209</t>
  </si>
  <si>
    <t>Внеплощадочные инженерные сети и сооружения жилого комплекса "Пригородный" д. Аркасы Чебоксарского района Чувашской Республики. Наружные сети ливневого водоотведения жилого комплекса "Пригородный" (2 этап)</t>
  </si>
  <si>
    <t>210</t>
  </si>
  <si>
    <t>Внеплощадочные инженерные сети и сооружения жилого комплекса "Пригородный" д. Аркасы Чебоксарского района Чувашской Республики. Кабельная линия 10 кВ от РТП 10 кВ для электроснабжения жилого комплекса "Пригородный"</t>
  </si>
  <si>
    <t>211</t>
  </si>
  <si>
    <t>Внеплощадочные тепловые сети в жилом комплексе "Пригородный" д. Аркасы Чебоксарского района Чувашской Республики (2 этап)</t>
  </si>
  <si>
    <t>Комплексная застройка жилого района 
IX микрорайона Западного жилого района города Новочебоксарск Чувашской Республики</t>
  </si>
  <si>
    <t>212</t>
  </si>
  <si>
    <t>Реконструкция участка дороги ул. 10-й Пятилетки с устройством местного проезда вдоль ул. 10-й Пятилетки в IX микрорайоне города Новочебоксарска Чувашской Республики, I этап строительства – строительство бокового проезда вдоль ул. 10-й Пятилетки</t>
  </si>
  <si>
    <t>А230298160</t>
  </si>
  <si>
    <t>31978,27</t>
  </si>
  <si>
    <t>213</t>
  </si>
  <si>
    <t>Проект строительства бокового проезда вдоль улицы Советской с выездом на улицу Воинов-Интернационалистов в IX микрорайоне города Новочебоксарска Чувашской Республики</t>
  </si>
  <si>
    <t>214</t>
  </si>
  <si>
    <t>Строительство проезда от улицы 10-й Пятилетки до улицы Советской в IX микрорайоне города Новочебоксарска Чувашской Республики</t>
  </si>
  <si>
    <t>Комплексная застройка I очереди 7 микрорайона центральной части г. Чебоксары</t>
  </si>
  <si>
    <t>215</t>
  </si>
  <si>
    <t>Устройство водопропускного коллектора со спрямлением русла р. Чебоксарка</t>
  </si>
  <si>
    <t>А230298250</t>
  </si>
  <si>
    <t>Основное мероприятие "Реализация мероприятий регионального проекта "Жилье" (СТИМУЛ)</t>
  </si>
  <si>
    <t>216</t>
  </si>
  <si>
    <t>НП "Жилье и городская среда"</t>
  </si>
  <si>
    <t>A21F15021D</t>
  </si>
  <si>
    <t>ДОРОЖНОЕ ХОЗЯЙСТВО, ВСЕГО</t>
  </si>
  <si>
    <t>Министерство транспорта и дорожного хозяйства Чувашской Республики</t>
  </si>
  <si>
    <t>КУ "Чувашупрдор" Минтранса Чувашии (заказчик)</t>
  </si>
  <si>
    <t xml:space="preserve">Проектирование, строительство, реконструкция автомобильных дорог общего пользования местного значения вне границ населенных пунктов в границах муниципального образования и в границах населенных пунктов </t>
  </si>
  <si>
    <t>831</t>
  </si>
  <si>
    <t>A630116600</t>
  </si>
  <si>
    <t>строительство и реконструкция</t>
  </si>
  <si>
    <t>Строительство автомобильной дороги по улицам Центральная, Зеленая в д. Синькасы Аликовского района Чувашской Республики (1 этап)</t>
  </si>
  <si>
    <t>Строительство автомобильной дороги по улицам Центральная, Зеленая в д. Синькасы Аликовского района Чувашской Республики (2 этап)</t>
  </si>
  <si>
    <t>Строительство автомобильной дороги по улицам деревни Долгий Остров Батыревского района Чувашской Республики (1 этап)</t>
  </si>
  <si>
    <t>Строительство автомобильной дороги в д. Альбусь-Сюрбеево Комсомольского района Чувашской Республики</t>
  </si>
  <si>
    <t>Реконструкция автомобильной дороги "Аликово – Старые Атаи – а.д. "Сура" – д. Верхнее Аккозино – д. Кузнечная на участке км 1+460 – км 3+060 в Красночетайском районе Чувашской Республики</t>
  </si>
  <si>
    <t>Строительство автомобильной дороги по 
ул. Центральная и ул. Красноармейская в с. Тогаево Эльбарусовского сельского поселения Мариинско-Посадского района Чувашской Республики</t>
  </si>
  <si>
    <t>Строительство автомобильной дороги протяженностью 1,355 км в д. Мижули по ул. Лесная с примыканием к автодороге "Волга" – Марпосад – Первое Чурашево – Марпосад – Аксарино Мариинско-Посадского района Чувашской Республики</t>
  </si>
  <si>
    <t>Строительство автомобильных дорог по улицам в д. Большие Токшики Моргаушского района Чувашской Республики</t>
  </si>
  <si>
    <t>Строительство автомобмльной дороги по ул. Привольная, проезд от ул. Привольная к ул. Пришкольная, ул. Пришкольная в д. Сятракасы Моргаушского района Чувашской Республики</t>
  </si>
  <si>
    <t>Строительство автомобильной дороги по ул. Арлашкина, ул. Яшина, ул. Кирова, ул. Садовая, ул. Горького в с. Порецкое Порецкого района Чувашской Республики</t>
  </si>
  <si>
    <t>Строительство автомобильной дороги по ул. Сосновая д. Малый Сундырь до д. Ядринкасы Чебоксарского района Чувашской Республики  (1 этап)</t>
  </si>
  <si>
    <t xml:space="preserve">Строительство автомобильной дороги по 
ул. Первомайская, ул. Герцена г. Ядрин Ядринского района Чувашской Республики (I этап) </t>
  </si>
  <si>
    <t>Строительство автомобильной дороги по улицам Новая и Северная в с. Байдеряково Яльчикского района Чувашской Республики</t>
  </si>
  <si>
    <t>Строительство автомобильной дороги по ул. Николаева в д. Тюмерево Янтиковского района Чувашской Республики</t>
  </si>
  <si>
    <t>Проектирование строительства и реконструкции автомобильных дорог общего пользования регионального или межмуниципального значения и строительство площадок для передвижных постов весового контроля</t>
  </si>
  <si>
    <t>Ч230219880</t>
  </si>
  <si>
    <t>Строительство и реконструкция автомобильных дорог общего пользования регионального и межмуниципального значения в рамках реализации национального проекта "Безопасные качественные дороги"</t>
  </si>
  <si>
    <t>Ч21R153932</t>
  </si>
  <si>
    <t xml:space="preserve">Строительство и реконструкция автомобильной дороги "Волга" – Марпосад – Октябрьское – Козловка на участке км 22+000 – км 32+000 с ликвидацией грунтового разрыва в Козловском и Мариинско-Посадском районах, 2 этап: ПК40+00-ПК70+00 (км 22+000 – км 26+000) </t>
  </si>
  <si>
    <t>Реконструкция автомобильной дороги общего пользования межмуниципального значения "Ядрин – Николаевское – Новые Атаи – Чербаи" – д. Большое Ямашево в Красночетайском районе Чувашской Республики (1 этап)</t>
  </si>
  <si>
    <t>Реконструкция автомобильной дороги общего пользования межмуниципального значения "Ядрин – Николаевское – Новые Атаи – Чербаи" – д. Большое Ямашево в Красночетайском районе Чувашской Республики (2 этап)</t>
  </si>
  <si>
    <t>Расходы на мероприятия по повышению уровня обустройства автомобильных дорог регионального и межмуниципального значения. Устройство остановочных площадок и тротуаров на участке км 58+400 автомобильной дороги «Сура» в Красночетайском  районе Чувашской Республики</t>
  </si>
  <si>
    <t>НП "Безопасные качественные дороги"</t>
  </si>
  <si>
    <t xml:space="preserve">Строительство тротуара вдоль автомобильной дороги Калинино – Батырево – Яльчики на участке км 0+040 – км 1+500 (справа) в с. Калинино Вурнарского района </t>
  </si>
  <si>
    <t>Расходы на мероприятия по повышению уровня обустройства автомобильных дорог общего пользования регионального и межмуниципального значения. Устройство искусственного электроосвещения и тротуаров на автомобильной дороге "Волга" – Марпосад – Октябрьское – Козловка на участках км 0+236 (автобусная остановка), км 2+213 (автобусная остановка), км 3+326 (автобусная остановка), км 4+714 (автобусная остановка), км 6+980 (автобусная остановка), км 9+614 (автобусная остановка), км 10+480 – км 12+825 (н.п. Октябрьское), км 16+460 – км 18+105 (н.п. Аксарино), км 20+182 (автобусная остановка) в Мариинско-Посадском районе</t>
  </si>
  <si>
    <t xml:space="preserve">Строительство и реконструкция автомобильной дороги "Волга" – Марпосад – Октябрьское – Козловка на участке км 22+000 – км 32+000 с ликвидацией грунтового разрыва в Козловском и Мариинско-Посадском районах, 1 этап: ПК40+00 – ПК70+00 (км 22+000 – км 26+000) </t>
  </si>
  <si>
    <t>Расходы на мероприятия по повышению уровня обустройства автомобильных дорог регионального и межмуниципального значения. Устройство искусственного электроосвещения и тротуаров на участке км 3+441 – км 5+010 (н.п. Нискасы) автомобильной дороги "Сура" в Моргаушском районе</t>
  </si>
  <si>
    <t>Строительство наружного освещения, остановочных пунктов, пешеходных переходов и тротуаров на участке км 0+020 – км 1+000, км 1+688 – км 4+230, км 5+850 – км 8+200 на автомобильной дороге Урмары – Ковали – Нурлаты в Урмарском районе Чувашской Республики (III этап, IV этап строительства)</t>
  </si>
  <si>
    <t>III этап – 
24 932,5; 
IV этап – 
65 230,6</t>
  </si>
  <si>
    <t>Расходы на мероприятия по повышению уровня обустройства автомобильных дорог регионального значения. Устройство искусственного электроосвещения на автомобильной дороге Кугеси – Атлашево – Новочебоксарск на участке км 21+000 – км 25+525 в Чебоксарском районе</t>
  </si>
  <si>
    <t>2026-2027</t>
  </si>
  <si>
    <t>Реконструкция автомобильной дороги "Аниш" км 43+900 – км 44+905 с проведением противооползневых мероприятий в Янтиковском районе</t>
  </si>
  <si>
    <t>Расходы на мероприятия по повышению уровня обустройства автомобильных дорог регионального и межмуниципального значения. Устройство искусственного электроосвещения и тротуаров на автомобильной дороге Комсомольское – Яльчики – Буинск (до границы Республики Татарстан) на участках км 0+214 (автобусная остановка), км 3+788 (автобусная остановка), км 3+994 (автобусная остановка), км 5+933 (автобусная остановка), км 22+560 (автобусная остановка), км 23+832 (автобусная остановка), км 24+129 (автобусная остановка), км 27+453 (автобусная остановка), км 27+868 (автобусная остановка) в Комсомольском и Яльчикском районах Чувашской Республики (1 этап)</t>
  </si>
  <si>
    <t>Расходы на мероприятия по повышению уровня обустройства автомобильных дорог регионального и межмуниципального значения. Устройство искусственного освещения и тротуаров на участках км 0+008 – км 2+265 (н.п. Янтиково), км 2+945 (автобусная остановка),  км 7+318 (автобусная остановка), км 9+115 (автобусная остановка), км 13+804 (автобусная остановка), км 14+834 – км 17+363 (н.п. Чутеево) автомобильной дороги Янтиково – Чутеево – Большие Кайбицы (до границы Республики Татарстан) в Янтиковском районе Чувашской Республики (1 этап)</t>
  </si>
  <si>
    <t>217</t>
  </si>
  <si>
    <t>Расходы на мероприятия по повышению уровня обустройства автомобильных дорог регионального и межмуниципального значения. Устройство искусственного освещения и тротуаров на участках км 0+000 – км 0+445 (н.п. Аликово), км 3+918 (автобусная остановка), км 6+306 (автобусная остановка), км 9+772 (автобусная остановка), км 13+260 – км 15+825 
(н.п. Большая Выла), км 16+674 – км 18+925 
(н.п. Сириккасы) автомобильной дороги Аликово – Старые Атаи – а.д. "Сура" в Аликовском районе Чувашской Республики (1 этап)</t>
  </si>
  <si>
    <t>218</t>
  </si>
  <si>
    <t>Расходы на мероприятия по повышению уровня обустройства автомобильных дорог регионального и межмуниципального значения. Устройство искусственного освещения и тротуаров на участке км 52+259 – км 54+812 (н.п. Аликово) автомобильной дороги Никольское – Ядрин – Калинино в Аликовском районе Чувашской Республики</t>
  </si>
  <si>
    <t>219</t>
  </si>
  <si>
    <t>Расходы на мероприятия по повышению уровня   обустройства автомобильных дорог общего пользования регионального и межмуниципального значения. Устройство автобусных остановок и тротуаров на автомобильной дороге Моргауши – Тораево – а.д. "Сура" на участке км 0+000 – км 2+000 в Моргаушском районе Чувашской Республики</t>
  </si>
  <si>
    <t>220</t>
  </si>
  <si>
    <t>Расходы на мероприятия по повышению уровня обустройства автомобильных дорог регионального и межмуниципального значения. Устройство тротуара на участке км 95+950 – км 98+040 автомобильной дороги Калинино – Батырево – Яльчики (в том числе подъезд к с. Яльчики) в Батыревском районе Чувашской Республики</t>
  </si>
  <si>
    <t>221</t>
  </si>
  <si>
    <t>Расходы на мероприятия по повышению уровня обустройства автомобильных дорог общего пользования регионального и межмуниципального значения. Устройство искусственного электроосвещения и тротуаров на автомобильной дороге Ядрин – Николаевское – Новые Атаи на участках км 0+010 – км 0+598 (г. Ядрин), км 2+747 – км 5+300 (н.п. Персирланы), км 6+576 (автобусная остановка н.п. Атликасы), км 7+567 – км 8+673 (н.п. М. Шемердяны),  км 9+612 – км 11+211 (н.п. Б. Шемердяны), км 13+323 – 15+300 (н.п. Верхние Ачаки), км 16+482 (автобусная остановка н.п. Бобылькасы), км 17+624 – км 18+496 (н.п. Николаевское), км 20+334 – км 21+525 (н.п. Кузнечная), км 22+705 – км 23+797 (н.п. Акташи), км 24+880 (автобусная остановка  н.п. Чербай)  в Ядринском и Красночетайском районах Чувашской Республики (1 этап)</t>
  </si>
  <si>
    <t>222</t>
  </si>
  <si>
    <t>Реконструкция водопропускной железобетонной трубы на км 13+297 автомобильной дороги Шемурша - Сойгино - Алтышево - а.д. "Аниш" в Шемуршинском районе</t>
  </si>
  <si>
    <t>2024-2025</t>
  </si>
  <si>
    <t>223</t>
  </si>
  <si>
    <t xml:space="preserve">Строиетльство наружного освещения и светофора автомобильной дороги Никольское - Ядрин - Калинино на участке км 10+650 - км 15+124 в Ядринском районе Чувашской Республики </t>
  </si>
  <si>
    <t>Государственная программа Чувашской Республики "Развитие транспортной системы Чувашской Республики"</t>
  </si>
  <si>
    <t xml:space="preserve">Строительство и реконструкция автомобильных дорог общего пользования местного значения в границах городского округа </t>
  </si>
  <si>
    <t>Ч230114220</t>
  </si>
  <si>
    <t>Администрация города Алатырь (заказчик)</t>
  </si>
  <si>
    <t>224</t>
  </si>
  <si>
    <t>Строительство подъездных путей к индустриальному парку (участок по ул. 40 лет Победы – 1 этап)</t>
  </si>
  <si>
    <t>Администрация города Канаш (заказчик)</t>
  </si>
  <si>
    <t>225</t>
  </si>
  <si>
    <t>Реконструкция автомобильной дороги по пр. Ленина (2 этап)</t>
  </si>
  <si>
    <t>Администрация города Шумерля (заказчик)</t>
  </si>
  <si>
    <t>226</t>
  </si>
  <si>
    <t>Реконструкция автомобильной дороги по ул. Заводская и строительство автомобильной дороги по ул. Лермонтова (2 этап строительства)</t>
  </si>
  <si>
    <t>227</t>
  </si>
  <si>
    <t>Строительство автомобильной дороги по 
ул. Пушкина, пер. Банковский</t>
  </si>
  <si>
    <t xml:space="preserve">Реализация мероприятий комплексного развития транспортной инфраструктуры Чебоксарской агломерации в рамках реализации национального проекта "Безопасные качественные дороги" </t>
  </si>
  <si>
    <t>Ч21R153933</t>
  </si>
  <si>
    <t>Администрация города Чебоксары (заказчик)</t>
  </si>
  <si>
    <t>228</t>
  </si>
  <si>
    <t>Строительство автомобильной дороги ул. 1-я Южная</t>
  </si>
  <si>
    <t>229</t>
  </si>
  <si>
    <t>Реконструкция автомобильной дороги по ул. Пархоменко г. Чебоксары</t>
  </si>
  <si>
    <t>КОММУНАЛЬНОЕ ХОЗЯЙСТВО, ВСЕГО</t>
  </si>
  <si>
    <t>Государственная программа Чувашской Республики "Модернизация и развитие сферы жилищно-коммунального хозяйства"</t>
  </si>
  <si>
    <t xml:space="preserve">Министерство строительства, архитектуры и жилищно-коммунального хозяйства Чувашской Республики </t>
  </si>
  <si>
    <t>Cтроительство группового водовода Шемуршинского, Батыревского, Комсомольского районов Чувашской Республики  (VIII пусковой комплекс)</t>
  </si>
  <si>
    <t>НП "Жилье и городская среда"/ РП "Чистая вода"</t>
  </si>
  <si>
    <t>A11F552430</t>
  </si>
  <si>
    <t>Cтроительство группового водовода Шемуршинского, Батыревского, Комсомольского районов Чувашской Республики  (IX пусковой комплекс)</t>
  </si>
  <si>
    <t>Строительство напорного канализационного коллектора пос. Кугеси Чебоксарского района Чувашской Республики</t>
  </si>
  <si>
    <t>Водоснабжение ул. Церковная и пер. Церковный д. Старые Урмары Урмарского района Чувашской Республики</t>
  </si>
  <si>
    <t>Реконструкция канализационных очистных сооружений по ул. Дружбы, д.30 в с. Батырево, Батыревского муниципального округа, Чувашской Республики</t>
  </si>
  <si>
    <t>Реконструкция трубопровода очищенных сточных вод с существующих очистных сооружений с. Яльчики Яльчикского муниципального округа Чувашкой Республики</t>
  </si>
  <si>
    <t xml:space="preserve">«Блочно-модульная  котельная для теплоснабжения МБОУ «Шибылгинская СОШ» с инженерными сетями по ул.Пионерская, д.8 в с.Шибылги Канашского района </t>
  </si>
  <si>
    <t xml:space="preserve">Строительство биологических очистных сооружений в пгт. Сосновка Чебоксарского городского округа Чувашской Республики </t>
  </si>
  <si>
    <t>А13032066И</t>
  </si>
  <si>
    <t>1190174,0</t>
  </si>
  <si>
    <t xml:space="preserve"> в том числе проектно-изыскательские работы</t>
  </si>
  <si>
    <t>Реконструкция системы водоотведения, находящейся по адресу: Чувашская Республика, Красночетайский район, с. Красные Четаи</t>
  </si>
  <si>
    <t>Реконструкция с элементами технологического перевооружения очистных сооружений биологической очистки сточных вод в г. Цивильск</t>
  </si>
  <si>
    <t>1410000,0</t>
  </si>
  <si>
    <t>Строительство водозаборных сооружений в с. Порецкое Порецкого муниципального округа</t>
  </si>
  <si>
    <t>А130322420</t>
  </si>
  <si>
    <t>Реконструкция комплекса водозаборных сооружений, сооружений очистки воды для хозяйственно-питьевых целей и санитарных зон источника питьевого водоснабжения группового водовода Шемуршинского, Батыревского и южной части Комсомольского районов Чувашской Республики</t>
  </si>
  <si>
    <t>Реконструкция систем водоснабжения города Цивильск Чувашской Республики</t>
  </si>
  <si>
    <t>230</t>
  </si>
  <si>
    <t>Реконструкция систем водоотведения города Цивильск Чувашской Республики</t>
  </si>
  <si>
    <t>231</t>
  </si>
  <si>
    <t>Реконструкция водопроводной сети от распределительной камеры групповых водоводов 1-го пускового комплекса до ул. Илларионова и ул. Ленина пгт Вурнары Вурнарского муниципального округа Чувашской Республики</t>
  </si>
  <si>
    <t>232</t>
  </si>
  <si>
    <t>Реконструкция сети водоотведения пгт Вурнары Вурнарского муниципального округа Чувашской Республики (от переулка Яковлева до КК-91 по переулку Заправочный и от улицы Новоселов до КК-522 по ул. 50 лет Победы)</t>
  </si>
  <si>
    <t>233</t>
  </si>
  <si>
    <t>Реконструкция систем водоотведения города Цивильск Чувашской Республики (КНС по улице Ленина, д.16а и КНС по ул. Просвещения, д.1а)</t>
  </si>
  <si>
    <t>234</t>
  </si>
  <si>
    <t>Реконструкция объекта «Коллектор хозяйственно-бытовой канализации с очистными сооружениями хозяйственно-бытовых и производственных стоков производительностью 1800 куб. м сутки в пгт Вурнары» (инв. № 20000003). Строительство дренажной системы водоотведения</t>
  </si>
  <si>
    <t>235</t>
  </si>
  <si>
    <t>Реконструкция  очистных сооружений с. Красноармейское Красноармейского муниципального округа Чувашской Республики производительностью 
500 куб. м сутки</t>
  </si>
  <si>
    <t>236</t>
  </si>
  <si>
    <t>Строительство  очистных сооружений д. Андреево-Базары Козловского муниципального округа Чувашской Республики производительностью 50 куб. м сутки</t>
  </si>
  <si>
    <t>237</t>
  </si>
  <si>
    <t>Реконструкция  очистных сооружений г. Козловка Козловского муниципального округа Чувашской Республики производительностью 1100 куб. м сутки</t>
  </si>
  <si>
    <t>238</t>
  </si>
  <si>
    <t>Реконструкция Новозагородного канализационного коллектора от Дорожного проезда, д. 12 г. Чебоксары до ул. Промышленная, д. 25 г. Новочебоксарск</t>
  </si>
  <si>
    <t>239</t>
  </si>
  <si>
    <t>Реконструкция канализационного промколлектора № 3 от ул. Магницкого, д. 2а до ул. Асламаса, д. 30 г. Чебоксары</t>
  </si>
  <si>
    <t>240</t>
  </si>
  <si>
    <t>Реконструкция канализационного промколлектора № 1а (расположенного на территории г. Чебоксары, 
ул. Фруктовая, д. 33 – ул. Гражданская – ул. Энтузиастов – ул. Чернышевского – ул. Эльменя – ул. Тельмана – ул. Куйбышева – вдоль р. Чебоксарска – КНС № 2 (ул. Набережная Пионерская д. 1)</t>
  </si>
  <si>
    <t>241</t>
  </si>
  <si>
    <t>242</t>
  </si>
  <si>
    <t>Строительство очистных сооружений пгт Урмары Урмарского района Чувашской Республики</t>
  </si>
  <si>
    <t>243</t>
  </si>
  <si>
    <t>Строительство канализационных очистных сооружений и канализации для восточной части с. Батырево Батыревского района Чувашской Республики</t>
  </si>
  <si>
    <t>244</t>
  </si>
  <si>
    <t>Строительство сетей водоснабжения в пос. Кугеси Чебоксарского муниципального округа Чувашской Республики</t>
  </si>
  <si>
    <t xml:space="preserve">в том числе проектно-изыскательские работы: </t>
  </si>
  <si>
    <t>245</t>
  </si>
  <si>
    <t>Строительство тепловых сетей и сетей горячего водоснабжения в мкр. «Советская» в г. Мариинский Посад  Мариинско-Посадского муниципального округа Чувашской Республики</t>
  </si>
  <si>
    <t>246</t>
  </si>
  <si>
    <t>Строительство газовой автоматизированной  блочно-модульной котельной в мкр. «Советская» в г. Мариинский Посад  Мариинско- Посадского муниципального округа Чувашской Республики</t>
  </si>
  <si>
    <t>247</t>
  </si>
  <si>
    <t>Строительство тепловых сетей и сетей горячего водоснабжения по ул. Ломоносова в г. Мариинский Посад  Мариинско-Посадского муниципального округа Чувашской Республики</t>
  </si>
  <si>
    <t>248</t>
  </si>
  <si>
    <t>Строительство газовой автоматизированной блочно-модульной котельной по ул. Ломоносова в г. Мариинский Посад  Мариинско- Посадского муниципального округа Чувашской Республики</t>
  </si>
  <si>
    <t>249</t>
  </si>
  <si>
    <t>Строительство тепловых сетей по ул. Курчатова в г. Мариинский Посад  Мариинско-Посадского муниципального округа Чувашской Республики</t>
  </si>
  <si>
    <t>250</t>
  </si>
  <si>
    <t>Строительство газовой автоматизированной котельной по ул. Курчатова в г. Мариинский Посад  Мариинско-Посадского муниципального округа Чувашской Республики</t>
  </si>
  <si>
    <t>251</t>
  </si>
  <si>
    <t>Строительство газовой автоматизированной блочно-модульной котельной по ул. Котовского в г. Мариинский Посад Мариинско-Посадского муниципального округа Чувашской Республики</t>
  </si>
  <si>
    <t>252</t>
  </si>
  <si>
    <t>Строительство тепловых сетей и сетей горячего водоснабжения по ул. Котовского в г. Мариинский Посад Мариинско-Посадского муниципального округа Чувашской Республики</t>
  </si>
  <si>
    <t>253</t>
  </si>
  <si>
    <t>Реконструкция водозаборных сооружений и насосной станции первого подъема, расположенных по адресу: Чувашская Республика, Алатырский район, Стемасское сельское поселение, на 286 км р. Сура по левому берегу на окраине села Стемасы</t>
  </si>
  <si>
    <t>254</t>
  </si>
  <si>
    <t>Реконструкция водопроводных очистных сооружений и насосно-фильтровальной станции второго подъема, расположенных по адресу: Чувашская Республика, г. Алатырь, ул. Южная, 1</t>
  </si>
  <si>
    <t>255</t>
  </si>
  <si>
    <t>Реконструкция канализационной насосной станции № 1 по адресу: Чувашская Республика, г. Алатырь, ул. 2-й Садовый переулок, 8</t>
  </si>
  <si>
    <t>256</t>
  </si>
  <si>
    <t>Реконструкция канализационной насосной станции №2 по адресу: Чувашская Республика, г. Алатырь, ул. Стрелецкая</t>
  </si>
  <si>
    <t>257</t>
  </si>
  <si>
    <t>Реконструкция канализационной насосной станции №3 по адресу: Чувашская Республика, г. Алатырь, ул. Кувина, 5</t>
  </si>
  <si>
    <t>258</t>
  </si>
  <si>
    <t>Реконструкция объектов централизованной системы водоотведения г. Алатырь Чувашской Республики (8 мероприятий по сетям водоотведения, проходящим по улицам: Фестивальная, Садовая, Свердлова, Шпальная, Кутузова, Почтовая, Академика Крылова, Ленина, Комиссариатская, Чебоксарская, Маяковского, Троицкая, Советская, Гончарова, Гоголевский спуск, Сурская дамба</t>
  </si>
  <si>
    <t>259</t>
  </si>
  <si>
    <t>Реконструкция объектов централизованной системы водоснабжения г. Алатырь Чувашской Республики (12 мероприятий по сетям водоснабжения, проходящим по улицам: Юбилейная, Белинского, 141 стрелковой дивизии, Б. Хмельницкого, Южная, Ленина, Горшенина, Комиссариатская, Пионерская, Горсоветская, Горького, Почтовая, Мичурина, Кутузова, Покровского, Комсомола, Московская, Жуковского, Пролетарская, Гончарова, Пушкина, Димитрова, Толстова, Калинина, Герцена, Осипенко, Ленинградская, К.Маркса, Артиллерийская, 40 лет Победы, Полевая, Володарского, Стрелецкая, пер. Рабочий, 2-й Садовый пер)</t>
  </si>
  <si>
    <t>ГУП "БОС" Минстроя Чувашии (заказчик)</t>
  </si>
  <si>
    <t>260</t>
  </si>
  <si>
    <t>Реконструкция систем водоснабжения города Цивильск Чувашской Республики (участок водовода от Рындинского водозабора до г. Цивильск)</t>
  </si>
  <si>
    <t>А130309505
А130309605</t>
  </si>
  <si>
    <t>261</t>
  </si>
  <si>
    <t>262</t>
  </si>
  <si>
    <t>Строительство тепловых сетей и сетей горячего водоснабжения в мкр. Стрелка, в г. Алатырь Чувашской Республики</t>
  </si>
  <si>
    <t>А130124020</t>
  </si>
  <si>
    <t>263</t>
  </si>
  <si>
    <t>Строительство тепловых сетей и сетей горячего водоснабжения по ул. Комсомола, в  г. Алатырь Чувашской Республики</t>
  </si>
  <si>
    <t>264</t>
  </si>
  <si>
    <t>Строительство тепловых сетей и сетей горячего водоснабжения в пос. Лесной, в г. Шумерля Чувашской Республики</t>
  </si>
  <si>
    <t>265</t>
  </si>
  <si>
    <t>Строительство тепловых сетей и сетей горячего водоснабжения по ул. Котовского, в г. Шумерля Чувашской Республики</t>
  </si>
  <si>
    <t>266</t>
  </si>
  <si>
    <t>Строительство тепловых сетей и сетей горячего водоснабжения по ул. МОПРа, в г. Шумерля Чувашской Республики</t>
  </si>
  <si>
    <t>267</t>
  </si>
  <si>
    <t>Строительство тепловых сетей и сетей горячего водоснабжения по ул. Чкалова, в г. Шумерля Чувашской Республики</t>
  </si>
  <si>
    <t>268</t>
  </si>
  <si>
    <t>Строительство тепловых сетей и сетей горячего водоснабжения по ул. Ленина в г. Шумерля Чувашской Республики</t>
  </si>
  <si>
    <t>A13012067И</t>
  </si>
  <si>
    <t>269</t>
  </si>
  <si>
    <t>Строительство тепловых сетей и сетей горячего водоснабжения по ул. Черняховского в г. Шумерля Чувашской Республики</t>
  </si>
  <si>
    <t>270</t>
  </si>
  <si>
    <t>Модернизация котельных и сетей теплоснабжения в 
с. Красные Четаи Красночетайского района Чувашской Республики</t>
  </si>
  <si>
    <t>271</t>
  </si>
  <si>
    <t>Строительство блочно-модульной котельной в с. Шоршелы Мариинско-Посадского муниципального округа Чувашской Республики</t>
  </si>
  <si>
    <t>272</t>
  </si>
  <si>
    <t>Строительство тепловых сетей и сетей горячего водоснабжения по ул. Артиллерийской, в г. Алатырь Чувашской Республики</t>
  </si>
  <si>
    <t>273</t>
  </si>
  <si>
    <t>Строительство тепловых сетей и сетей горячего водоснабжения по ул. Московская, в г. Алатырь Чувашской Республики</t>
  </si>
  <si>
    <t>274</t>
  </si>
  <si>
    <t>Строительство тепловых сетей по ул. 40 лет Победы, в г. Алатырь Чувашской Республики</t>
  </si>
  <si>
    <t>275</t>
  </si>
  <si>
    <t>Строительство блочно-модульной котельной по адресу: Чувашская Республика, г. Канаш, ул Репина, д.32 А</t>
  </si>
  <si>
    <t xml:space="preserve">да </t>
  </si>
  <si>
    <t>276</t>
  </si>
  <si>
    <t>277</t>
  </si>
  <si>
    <t>Газоснабжение блочно-модульной котельной мощностью 2,0 МВт для отопления и горячего водоснабжения группы многоквартирных жилых домов по ул. Главная №1, №2, №3, №43, №46 в п. Сюктерка, Чебоксарского района, Чувашской Республики</t>
  </si>
  <si>
    <t>Администрация города Новочебоксарска (заказчик)</t>
  </si>
  <si>
    <t>278</t>
  </si>
  <si>
    <t>новые объекты, есть заключения госэкспертизы</t>
  </si>
  <si>
    <t>Администрация Красночетайского муниципального округа (заказчик)</t>
  </si>
  <si>
    <t>279</t>
  </si>
  <si>
    <t>Строительство сетей водоснабжения д. Черепаново Красночетайского района Чувашской Республики</t>
  </si>
  <si>
    <t>новый объект,  по устному поручению Главы ЧР, в РАИП 25-27 не заявлен</t>
  </si>
  <si>
    <t>280</t>
  </si>
  <si>
    <t>Реконструкция сетей водоснабжения в с.Красные Четаи Красночетайского района Чувашской Республики</t>
  </si>
  <si>
    <t>281</t>
  </si>
  <si>
    <t>Строительство системы водоснабжения на новых улицах д. Сятракасы Чебоксарского района Чувашской Республики</t>
  </si>
  <si>
    <t>282</t>
  </si>
  <si>
    <t>Строительство водопроводной башни со скважиной, наружных сетей водоснабжения и водоотведения юго-восточного микрорайона с. Красноармейское Красноармейского муниципального округа Чувашской Республики</t>
  </si>
  <si>
    <t>Государственная программа Чувашской Республики "Экономическое развитие Чувашской Республики"</t>
  </si>
  <si>
    <t>283</t>
  </si>
  <si>
    <t>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t>
  </si>
  <si>
    <t>Ч1301R3268</t>
  </si>
  <si>
    <t>284</t>
  </si>
  <si>
    <t>Ч120116830</t>
  </si>
  <si>
    <t>ЭКОЛОГИЯ, ВСЕГО</t>
  </si>
  <si>
    <t>Государственная программа Чувашской Республики "Развитие потенциала природно-сырьевых ресурсов и обеспечение экологической безопасности"</t>
  </si>
  <si>
    <t>Министерство природных ресурсов и экологии Чувашской Республики</t>
  </si>
  <si>
    <t>285</t>
  </si>
  <si>
    <t>Строительство мусоросортировочного комплекса твердых коммунальных отходов мощностью 30000 тонн в год в Канашском муниципальном округе Чувашской Республики</t>
  </si>
  <si>
    <t>850</t>
  </si>
  <si>
    <t>06</t>
  </si>
  <si>
    <t>Ч330426150</t>
  </si>
  <si>
    <t>286</t>
  </si>
  <si>
    <t>Строительство объекта "Внеплощадочные инженерные сети и сооружения жилого района "Новый город" в г. Чебоксары. Коллектор дождевой канализации с очистными сооружениями № 2"</t>
  </si>
  <si>
    <t xml:space="preserve">НП "Экология"/ РП "Оздоровление Волги" </t>
  </si>
  <si>
    <t>Ч31G650130</t>
  </si>
  <si>
    <t>287</t>
  </si>
  <si>
    <t>Ливневые очистные сооружения в районе 
ул. Якимовская в г. Чебоксары</t>
  </si>
  <si>
    <t>288</t>
  </si>
  <si>
    <t>Реконструкция пруда-накопителя №2, расположенного на территории полигона твердых бытовых отходов, находящегося по адресу: г. Новочебоксарск, Шоршелский проезд, владение 16</t>
  </si>
  <si>
    <t>289</t>
  </si>
  <si>
    <t>Реконструкция полигона твердых коммунальных отходов, расположенного по адресу: Чувашская Республика – Чувашия, район Моргаушский, Москакасинское сельское поселение, участок расположен в юго-западной части кадастрового квартала 21:17:092701</t>
  </si>
  <si>
    <t>Ч330422470</t>
  </si>
  <si>
    <t xml:space="preserve"> в том числе проектно-изыскательские работы: </t>
  </si>
  <si>
    <t>290</t>
  </si>
  <si>
    <t>Строительство берегоукрепительных сооружений на левобережье р. Сура в пределах с. Порецкое Чувашской Республики</t>
  </si>
  <si>
    <t>Ч340622860</t>
  </si>
  <si>
    <t>ТУРИЗМ, ВСЕГО</t>
  </si>
  <si>
    <t>Государственная программа Чувашской Республики "Развитие туризма и индустрии гостеприимства"</t>
  </si>
  <si>
    <t>291</t>
  </si>
  <si>
    <t>Строительство набережной р. Волга с причальной стенкой и благоустройство прилегающей территории в г. Мариинский Посад (2 этап)</t>
  </si>
  <si>
    <t>292</t>
  </si>
  <si>
    <t>Строительство набережной р. Волга с причальной стенкой и благоустройство прилегающей территории в г. Козловка (2 этап)</t>
  </si>
  <si>
    <t>ПРОЧЕЕ, ВСЕГО</t>
  </si>
  <si>
    <t>Государственная  программа Чувашской Республики "Развитие ветеринарии в Чувашской Республике"</t>
  </si>
  <si>
    <t>Государственная ветеринарная служба Чувашской Республики</t>
  </si>
  <si>
    <t>293</t>
  </si>
  <si>
    <t>Строительство межмуниципального приюта в г. Шумерля на 150 голов</t>
  </si>
  <si>
    <t>881</t>
  </si>
  <si>
    <t>Ц930220690</t>
  </si>
  <si>
    <t>294</t>
  </si>
  <si>
    <t>Государственная  программа Чувашской Республики "Экономическое развитие Чувашской Республики"</t>
  </si>
  <si>
    <t>295</t>
  </si>
  <si>
    <t>Строительство многофункционального центра обслуживания населения в г. Чебоксары</t>
  </si>
  <si>
    <t>Ч14042068И</t>
  </si>
  <si>
    <t>Государственная  программа Чувашской Республики "Повышение безопасности жизнедеятельности населения и территорий  Чувашской Республики"</t>
  </si>
  <si>
    <t>296</t>
  </si>
  <si>
    <t>Ч230326110</t>
  </si>
  <si>
    <t>297</t>
  </si>
  <si>
    <t>Строительство металлокаркасных гаражных боксов из сэндвич-панелей для стоянки командно-штабной машины с прицепом по адресу: г. Чебоксары, пр. Мира, д.5»</t>
  </si>
  <si>
    <t>298</t>
  </si>
  <si>
    <t>Переустройство воздушных линий электропередач напряжением 35 кВт по адресу: Чувашская Республика, Чебоксарский муниципальный округ, Синьяльское сельское поселение, д. Аркасы</t>
  </si>
  <si>
    <t>299</t>
  </si>
  <si>
    <t xml:space="preserve">Проектно-изыскательские работы на строительство (реконструкцию) объектов капитального строительства </t>
  </si>
  <si>
    <t>A230301030</t>
  </si>
  <si>
    <t>870</t>
  </si>
  <si>
    <t xml:space="preserve">нераспределеный  ПИР </t>
  </si>
  <si>
    <t>Реконструкция футбольного поля БУ "СШ по футболу" Минспорта Чувашии, стадион "Труд" г. Чебоксары, ул. Гладкова, Владение 1 (демонтажные работы, наружные сети)</t>
  </si>
  <si>
    <t>Расходы на мероприятия по повышению уровня обустройства автомобильных дорог регионального значения. Устройство искусственного электроосвещения автобусных остановок на автомобильной дороге Чебоксары – Сурское (до границы Ульяновской области) на участках км 14+601, км 16+332, км 17+359, км 18+538, км 19+308, км 20+032, км 20+561, км 21+687, км 21+818, км 24+231, км 24+793, км 26+570, км 27+508, км 30+002, км 33+570, км 35+434, км 37+200, км 40+331, км 40+956, км 41+341, км 42+021, км 42+401, км 44+332, км 48+621, км 48+901, км 54+951, км 55+748, км 59+848, км 64+979, км 66+685, км 68+955, км 70+768 в Чебоксарском, Красноармейском, Аликовском и Вурнарском районах (1 А этап)</t>
  </si>
  <si>
    <t>Расходы на мероприятия по повышению уровня обустройства автомобильных дорог регионального значения. Устройство искусственного электроосвещения автобусных остановок на автомобильной дороге Чебоксары – Сурское (до границы Ульяновской области) на участках км 14+601, км 16+332, км 17+359, км 18+538, км 19+308, км 20+032, км 20+561, км 21+687, км 21+818, км 24+231, км 24+793, км 26+570, км 27+508, км 30+002, км 33+570, км 35+434, км 37+200, км 40+331, км 40+956, км 41+341, км 42+021, км 42+401, км 44+332, км 48+621, км 48+901, км 54+951, км 55+748, км 59+848, км 64+979, км 66+685, км 68+955, км 70+768 в Чебоксарском, Красноармейском, Аликовском и Вурнарском районах (2 этап)</t>
  </si>
  <si>
    <t>300</t>
  </si>
  <si>
    <t>301</t>
  </si>
  <si>
    <t>302</t>
  </si>
  <si>
    <t>303</t>
  </si>
  <si>
    <t>304</t>
  </si>
  <si>
    <t>305</t>
  </si>
  <si>
    <t>306</t>
  </si>
  <si>
    <t>307</t>
  </si>
  <si>
    <t>308</t>
  </si>
  <si>
    <t>309</t>
  </si>
  <si>
    <t>310</t>
  </si>
  <si>
    <t>311</t>
  </si>
  <si>
    <t>312</t>
  </si>
  <si>
    <t>313</t>
  </si>
  <si>
    <t>314</t>
  </si>
  <si>
    <t>315</t>
  </si>
  <si>
    <t>316</t>
  </si>
  <si>
    <t>317</t>
  </si>
  <si>
    <t>318</t>
  </si>
  <si>
    <t>319</t>
  </si>
  <si>
    <t>320</t>
  </si>
  <si>
    <t>321</t>
  </si>
  <si>
    <t>323</t>
  </si>
  <si>
    <t>322</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</si>
  <si>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</si>
  <si>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</si>
  <si>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</si>
  <si>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</si>
  <si>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</si>
  <si>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</si>
  <si>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</si>
  <si>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</si>
  <si>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</si>
  <si>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</si>
  <si>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</si>
  <si>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</si>
  <si>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</si>
  <si>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</si>
  <si>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</si>
  <si>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</si>
  <si>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</si>
  <si>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</si>
  <si>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</si>
  <si>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</si>
  <si>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</si>
  <si>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</si>
  <si>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</si>
  <si>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348</t>
  </si>
  <si>
    <t>349</t>
  </si>
  <si>
    <t>350</t>
  </si>
  <si>
    <t>351</t>
  </si>
  <si>
    <t>Изменения, одобренные на Штаб/СИП (+;-)</t>
  </si>
  <si>
    <t>Строительство БУ "Ибресинский дом-интернат" в пос. Ибреси Ибресинского района Чувашской Республики</t>
  </si>
  <si>
    <t>Строительство БУ "Тарханский дом-интернат" в с. Тарханы Батыревского района</t>
  </si>
  <si>
    <t>Средняя общеобразовательная школа на 1100 мест в 14 микрорайоне НЮР, г. Чебоксары</t>
  </si>
  <si>
    <t>Строительство социально-культурного центра в д. Салабайкасы Вурман-Сюктерского сельского поселения Чебоксарского района Чувашской Республики</t>
  </si>
  <si>
    <t>Строительство трассы маунтинбайка в 
г. Чебоксары (2 этап строительства центра развития маунтинбайка в г. Чебоксары) при БУ "СШОР № 7 имени В. Ярды" Минспорта Чувашии</t>
  </si>
  <si>
    <t>Реконструкция стадиона по ул. Чапаева, д. 20 в с. Янтиково Янтиковского района Чувашской Республики</t>
  </si>
  <si>
    <t>Реконструкция стадиона "Волга" города Чебоксары, ул. Коллективная, д. 3</t>
  </si>
  <si>
    <t>Строительство автомобильной дороги д. Новые Шальтямы – д. Новые Бюрженеры Канашского района Чувашской Республики</t>
  </si>
  <si>
    <t>Строительство автомобильной дороги по ул. Ленина, ул. Школьная и пер. Кудрявцева в д. Тегешево Урмарского района Чувашской Республики</t>
  </si>
  <si>
    <t>Строительство автомобильной дороги по 
ул. К. Маркса, ул. Лермонтова, переулку от 
ул. Лермонтова до ул. Матросова, ул. Комарова в с. Большие Яльчики Яльчикского района Чувашской Республики</t>
  </si>
  <si>
    <t>Расходы на мероприятия по повышению уровня обустройства автомобильных дорог общего пользования регионального и межмуниципального значения. Устройство искусственного электроосвещения и тротуаров на автомобильной дороге "Волга" – Марпосад – Октябрьское – Козловка на участках км 0+236 (автобусная остановка), км 2+213 (автобусная остановка), км 3+326 (автобусная остановка), км 4+714 (автобусная остановка), км 6+980 (автобусная остановка), км 9+614 (автобусная остановка), 
км 10+480 – км 12+825 (н.п. Октябрьское), км 16+460 – км 18+105 (н.п. Аксарино), км 20+182 (автобусная остановка) в Мариинско-Посадском районе (1 этап)</t>
  </si>
  <si>
    <t>Реконструкция  тяговой подстанции  № 1  по адресу: г. Чебоксары, ул. Юрия Гагарина, 13А</t>
  </si>
  <si>
    <t>Расходы на мероприятия по повышению уровня обустройства автомобильных дорог общего пользования регионального и межмуниципального значения. Устройство искусственного электроосвещения и тротуаров на автомобильной дороге "Волга" – 
Марпосад – Октябрьское – Козловка на участках км 0+236 (автобусная остановка), км 2+213 (автобусная остановка), км 3+326 (автобусная остановка), км 4+714 (автобусная остановка), км 6+980 (автобусная остановка), км 9+614 (автобусная остановка), 
км 10+480 – км 12+825 (н.п. Октябрьское), км 16+460 – км 18+105 (н.п. Аксарино), км 20+182 (автобусная остановка) в Мариинско-Посадском районе (1 этап)</t>
  </si>
  <si>
    <t>352</t>
  </si>
  <si>
    <t>Предложения к внесению изменений в республиканскую адресную инвестиционную программу на 2024 год и на плановый период 2025 и 2026 годов (в рамках 2-го уточнения республиканского бюджета)</t>
  </si>
  <si>
    <t>Строительство блочно-модульной котельной по ул. Комисариатская 74А в г. Алатырь Чувашской Республики</t>
  </si>
  <si>
    <t>Строительство блочно-модульной котельной по ул. Комарова в г. Алатырь Чувашской Республики</t>
  </si>
  <si>
    <t>Строительство блочно-модульной котельной по ул. Грибоедова в г. Алатырь Чувашской Республики</t>
  </si>
  <si>
    <t>Строительство блочно-модульной котельной по ул. К.Маркса 10А в г. Шумерля Чувашской Республики</t>
  </si>
  <si>
    <t>Строительство блочно-модульной котельной по ул. Урукова в г. Шумерля Чувашской Республики</t>
  </si>
  <si>
    <t>Строительство блочно-модульной котельной по ул. Щорса в г. Шумерля Чувашской Республики</t>
  </si>
  <si>
    <t>353</t>
  </si>
  <si>
    <t>354</t>
  </si>
  <si>
    <t>355</t>
  </si>
  <si>
    <t>356</t>
  </si>
  <si>
    <t>357</t>
  </si>
  <si>
    <t>358</t>
  </si>
  <si>
    <t>359</t>
  </si>
  <si>
    <t>360</t>
  </si>
  <si>
    <t>361</t>
  </si>
  <si>
    <t>362</t>
  </si>
  <si>
    <t>Предусмотрено Законом о бюджете № 89 от 30.11.2023 c 1 уточнением</t>
  </si>
  <si>
    <t>Детский сад на 220 мест (поз. 26) в IX микрорайоне Западного жилого района города Новочебоксарска</t>
  </si>
  <si>
    <t>Детский сад на 180 мест поз.3.10 с отдельностоящей котельной в микрорайоне №3 жилого района "Новый город" г. Чебоксары</t>
  </si>
  <si>
    <t>Дорога в жилой застройке в микрорайоне №5 жилого района «Новый город» г. Чебоксары</t>
  </si>
  <si>
    <t>Перекресток шоссе Марпосадское с улицей И.П. Прокопьева</t>
  </si>
  <si>
    <t>Сети водоснабжения в нижней части I очереди VII микрорайона центральной части г. Чебоксары</t>
  </si>
  <si>
    <t>Сети водоотведения хозяйственно-бытовых стоков в нижней части I очереди VII микрорайона центральной части г. Чебоксары</t>
  </si>
  <si>
    <t>Сети ливневых стоков в нижней части  I очереди VII микрорайона центральной части г. Чебоксары</t>
  </si>
  <si>
    <t>Канализационно-насосная станция с аварийно-регулирующим резервуаром в микрорайоне «Акварель» ограниченном, жилыми домами по ул. Академика Королева, улицей Гражданской ул. Дементьева г. Чебоксары</t>
  </si>
  <si>
    <t>363</t>
  </si>
  <si>
    <t>364</t>
  </si>
  <si>
    <t>365</t>
  </si>
  <si>
    <t>366</t>
  </si>
  <si>
    <t>367</t>
  </si>
  <si>
    <t>368</t>
  </si>
  <si>
    <t>369</t>
  </si>
  <si>
    <t>370</t>
  </si>
  <si>
    <t>Строительство автомобильной дороги к микрорайону "Солнечный" Новоюжного планировочного района г. Чебоксары (1, 4 очередь)</t>
  </si>
  <si>
    <t>Комплексная застройка микрорайона "Акварель" г. Чебоксары</t>
  </si>
  <si>
    <t xml:space="preserve">Строительство автомобильной дороги по ул. Некрасова, проезд от ул. Некрасова до ул. А. Виноходова,  ул. А. Виноходова, ул. Б. Яковлева, ул. А. Николаева, ул. К. Долбилова, проезд от ул. К. Долбилова до ул. А. Николаева в г. Ядрин Ядринского района Чувашской Республики </t>
  </si>
  <si>
    <t>Расходы на мероприятия по повышению уровня обустройства автомобильных дорог регионального и межмуниципального значения. Устройство искусственного освещения и тротуаров на участках км 2+877 – км 4+271 (н.п. Кюльхири), км 9+773  (автобусная остановка), км 13+292 – км 17+429 (н.п. Вурнары), км 20+991 (автобусная остановка), км 24+757 (автобусная остановка), км 26+374 – км 27+783 (н.п. Ершипоси) автомобильной дороги Калинино – Батырево – Яльчики (в том числе подъезд к с. Яльчики) в Вурнарском районе (1 этап)</t>
  </si>
  <si>
    <t>Дополнительные изменения (+;-)</t>
  </si>
  <si>
    <t>Строительство гаража из легких металлических конструкций (ЛМК) с благоустройством территории подстанции скорой медицинской помощи г. Ядрин БУ «Республиканский центр медицины катастроф и скорой медицинской помощи» Минздрава Чувашии по адресу: Чувашская Республика, Ядринский район, г. Ядрин</t>
  </si>
  <si>
    <t>Строительство поликлиники на 500 посещений в смену БУ «ЦРБ Алатырского района» Минздрава Чувашии по адресу: Чувашская Республика, г. Алатырь, ул. Московская</t>
  </si>
  <si>
    <t>Строительство II очереди БУ "Атратский дом-интернат" Минтруда Чувашии (спальный корпус с пищеблоком) пос. Атрать Алатырского района</t>
  </si>
  <si>
    <t>Расходы на мероприятия по повышению уровня обустройства автомобильных дорог межмуниципального значения. Устройство искусственного электроосвещения на автомобильной дороге "Волга" – Марпосад на участке км 30+350 – км 32+958 в Мариинско-Посадском районе (1 этап)</t>
  </si>
  <si>
    <t>Расходы на мероприятия по повышению уровня обустройства автомобильных дорог межмуниципального значения. Устройство искусственного электроосвещения на автомобильной дороге "Волга" – Марпосад на участке км 30+350 – км 32+958 в Мариинско-Посадском районе (2 этап)</t>
  </si>
  <si>
    <t>Создание индустриального (промышленного) парка в г. Новочебоксарске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t>
  </si>
  <si>
    <t>Реконструкция канализационного коллектора № 5 от пр. И. Яковлева (от канализационного колодца, расположенного в районе проезжей части по адресу: г. Чебоксары, проспект И.Я. Яковлева) до КНС № 10 (расположенной в районе здания по адресу: г. Чебоксары, проспект Тракторостроителей, 90)</t>
  </si>
  <si>
    <t>Строительство тепловых сетей и сетей горячего водоснабжения от газовой автоматизированной блочно-модульной котельной по ул. Ленкина в г. Козловка Чувашской Республике</t>
  </si>
  <si>
    <t>Строительство тепловых сетей и сетей горячего водоснабжения от газовой автоматизированной блочно-модульной котельной по ул. Чкалова в г. Козловка Чувашской Республике</t>
  </si>
  <si>
    <t>Строительство дороги с пешеходным бульваром по ул. З. Яковлевой в III микрорайоне центральной части г. Чебоксары</t>
  </si>
  <si>
    <t>Строительство блочно-модульной котельной по ул. Комисариатская 77Б в г. Алатырь Чувашской Республики</t>
  </si>
  <si>
    <t>Строительство блочно-модульной котельной по ул. Стрелецкая в г. Алатырь Чувашской Республики</t>
  </si>
  <si>
    <t xml:space="preserve">Строительство блочно-модульной котельной по ул. Ленина в г. Алатырь Чувашской Республики </t>
  </si>
  <si>
    <t xml:space="preserve">Строительство блочно-модульной котельной по ул. Московская 173А в г. Алатырь Чувашской Республики </t>
  </si>
  <si>
    <t>средства 2024 года сняты распоряжением КМ ЧР № 725-р от 12.07.2024, 
объект включен в проект РАИП 25-27, одобрен на штабе 15.08.24, на СИПе 19.08.24</t>
  </si>
  <si>
    <t>новый объект рассморен и одобрен на штабе от 17.07.2024 (проткол № 21), на СИПе от 26.07.2024 (протокол № 7), также включен в проект РАИП 25-27, одобрен на штабе 15.08.24, на СИП 19.08.24</t>
  </si>
  <si>
    <t>средства на закупку оборудования перераспределены на Минобразования ЧР, вопрос рассмотрен и одобрен на Штабе от 07.06.2024 (протокол № 17)</t>
  </si>
  <si>
    <t>средства на закупку оборудования - ГРБС Минобразования ЧР, вопрос рассмотрен и одобрен на Штабе от 07.06.2024 (протокол № 17)</t>
  </si>
  <si>
    <t xml:space="preserve">экономия по результатам проведения конкурсных процедур </t>
  </si>
  <si>
    <t xml:space="preserve"> новый объект, деньги выделены из резервного фонда распоряжением КМ ЧР от 28.06.2024 № 641-р</t>
  </si>
  <si>
    <t>объект включен в проект РАИП 25-27, одобрен на штабе 15.08.24, на СИПе 19.08.24</t>
  </si>
  <si>
    <t>объект включен в проект РАИП 25-27, одобрен на штабе 15.08.24, на СИПе 19.08.24, в связи с тем,  что Минкультуры ЧР представлены некорректные расчеты, требуется выделения доп. средств</t>
  </si>
  <si>
    <t xml:space="preserve">переходящий, экономия по результатам проведения конкурсных процедур </t>
  </si>
  <si>
    <t>экономия по результатам проведения конкурсных процедур, экономия направлена на увеличение резервного фонда КМ ЧР распоряжением от 02.07.24 г. № 651-р</t>
  </si>
  <si>
    <t>объект КРСТ, согласно Федеральной заявке, объект включен в проект РАИП 25-27, одобрен на штабе 15.08.24, на СИПе 19.08.24</t>
  </si>
  <si>
    <t xml:space="preserve">изменения рассмотрены и одобрены на заседании Штаба от 31.07.2024 (протокол № 22), суммы приводятся в соответствие с федеральным соглашением </t>
  </si>
  <si>
    <t>восстановленные средства 2023 года</t>
  </si>
  <si>
    <t>вопрос включения объектов в РАИП рассмотрен и одобрен на заседании Штаба от 10.04.2024 (протокол № 12) и СИПа от 23.04.2024 (протокол № 5)</t>
  </si>
  <si>
    <t>объекты исключаются из РАИП в связи с изменением типа здания (с ОКС на быстровозводимые конструкции) в соответствии с поручением Минздрава России</t>
  </si>
  <si>
    <t>объекты включены в проект РАИП 25-27, одобрен на штабе 15.08.24, на СИПе 19.08.24</t>
  </si>
  <si>
    <t xml:space="preserve"> объект включен в проект РАИП 25-27, одобрен на штабе 15.08.24, на СИПе 19.08.24</t>
  </si>
  <si>
    <t>экономия по результатам проведения конкурсных процедур, экономия направлена на увеличение резервного фонда КМ ЧР распоряжением от 02ю07ю2024 № 651-р</t>
  </si>
  <si>
    <t>экономия по результатам проведения конкурсных процедур</t>
  </si>
  <si>
    <t>экономия направлена на увеличение резервного фонда КМ ЧР распоряжением № 725-р от 12.07.2024</t>
  </si>
  <si>
    <t xml:space="preserve">экономия по результатам проведения конкурсных процедур на разработку ПСД, на СМР предусмотрено допфинансирование, включено в проект РАИП 25-27, одобрено на штабе 15.08.24, на СИПе 19.08.24 </t>
  </si>
  <si>
    <t xml:space="preserve">экономия по результатам проведения конкурсных процедур на разработку ПСД (направлена на увеличение резервного фонда КМ ЧР распоряжением от 02.07.2024 № 651-р), на СМР предусмотрено допфинансирование, включено в проект РАИП 25-27, одобрено на штабе 15.08.24, на СИПе 19.08.24 </t>
  </si>
  <si>
    <t>объект исключаются из РАИП в связи с изменением типа здания (с ОКС на быстровозводимые конструкции) в соответствии с поручением Минздрава России</t>
  </si>
  <si>
    <t>по решению Минздрава Чувашии в д. Вурман Кибеки планируется строительство ФАП, деньги на ПИР+СМР на строительство ВАОП снимаются и перераспределяются на остальные ВАОП в связи с имеющейся потребностью, включено в проект РАИП 2025-2027, одобрено на Штабе 15.08.2024, на СИПе 19.08.2024</t>
  </si>
  <si>
    <t>Ц730220620</t>
  </si>
  <si>
    <t>2024-2027</t>
  </si>
  <si>
    <t>2023-2025</t>
  </si>
  <si>
    <t>переходящий, приводится в соответствие с заявкой федералам</t>
  </si>
  <si>
    <t>исключается из РАИП, отказ от реализации, планируется</t>
  </si>
  <si>
    <t>кономия по результатам проведения конкурсных процедур</t>
  </si>
  <si>
    <t>новый объект, включен в проект РАИП 25-27, одобрены на штабе 15.08.24, на Сип 19.08.24</t>
  </si>
  <si>
    <t>новый объект, включен в проект РАИП 25-27, одобрены на штабе 15.08.24, на СИП 19.08.24</t>
  </si>
  <si>
    <t>в соответствии с решением Минспорта Чувашии от реализации объекта отказываются, исключается из РАИП</t>
  </si>
  <si>
    <t>в соответствии с решением Минспорта Чувашии от реализации объекта отказываются, исключается из РАИП, рассмотрено и одобрено на заседании штаба от 07.06.2024 (протокол № 17)</t>
  </si>
  <si>
    <t xml:space="preserve">экономия по результатам проведения конкурсных процедур на разработку ПСД, завка направлена в ФОИВ, объекты включены в проект РАИП 25-27, одобрены на штабе 15.08.24, на СИПе 19.08.24 </t>
  </si>
  <si>
    <t>новый объект, планируется направить заявку в рамках ИБК</t>
  </si>
  <si>
    <t>переходящий, имеется доппотребность, планируется направить заявку в рамках ИБК</t>
  </si>
  <si>
    <t>Согласно предложениям Минтранса Чувашии</t>
  </si>
  <si>
    <t>Объект рассмотрен и одобрен на заседании Штаба от 07.06.2024 (протокол № 17), СИП 28.06.2024 (протокол № 6)</t>
  </si>
  <si>
    <t>новый объект, включен в проект РАИП 25-27, одобрен на штабе 15.08.24, на СИПе 19.08.24</t>
  </si>
  <si>
    <t>переходящий, планировалась реализаци 2-х объектов, один исключаеся в связи с замечаниями ФОНДа</t>
  </si>
  <si>
    <t>КЖЦ, новый объект</t>
  </si>
  <si>
    <t>переходящий, экономия</t>
  </si>
  <si>
    <t>объект 2023 года, планируется получение экспертизы для подтверждения доп.потребности</t>
  </si>
  <si>
    <t>новый объект, планируется предусмотреть софинансирование к средствам ФНБ, высвободившимся в связи с образованием экономии по объектам, по которым получен займ напрямую ГУП "Чувашгаз" Минстроя Чувашии</t>
  </si>
  <si>
    <t>переходяший, средства 2024 года сняты распоряжением КМ ЧР № 725-р от 12.07.2024</t>
  </si>
  <si>
    <t>переходящий, имеется доп.потребность, включен в проект РАИП 25-27, одобрен на штабе 15.08.24, на СИПе 19.08.24</t>
  </si>
  <si>
    <t>новый объект, федеральная заявка, включен в проект РАИП 25-27, одобрен на штабе 15.08.24, на СИПе 19.08.24</t>
  </si>
  <si>
    <t>средства 2024 года сняты распоряжением КМ ЧР № 725-р от 12.07.2024, средства 2025 года предлагается снять</t>
  </si>
  <si>
    <t>снятие с реализации, средства предлагается снять</t>
  </si>
  <si>
    <t>Объект рассмотрен и одобрен на заседании Штаба от 09.07.2024 (протокол № 20), СИП 26.07.2024 (протокол № 7)</t>
  </si>
  <si>
    <t>A13032066И</t>
  </si>
  <si>
    <r>
      <t xml:space="preserve">новый объект, включен в проект РАИП 25-27, одобрены на штабе 15.08.24, на Сип 19.08.24. </t>
    </r>
    <r>
      <rPr>
        <b/>
        <sz val="14"/>
        <color theme="1"/>
        <rFont val="Times New Roman"/>
        <family val="1"/>
        <charset val="204"/>
      </rPr>
      <t>За счет списания 2/3</t>
    </r>
  </si>
  <si>
    <t>179</t>
  </si>
  <si>
    <t>Прокладка пожарно-питьевого водопровода Ду100 в д. Ольдеево г. Новочебоксарска Чувашской Республики</t>
  </si>
  <si>
    <t>Государственная  программа Чувашской Республики "Повышение безопасности жизнедеятельности населения и территорий Чувашской Республики"</t>
  </si>
  <si>
    <t>Министерство сельского хозяйства Чувашской Республики</t>
  </si>
  <si>
    <t>Ц810422870</t>
  </si>
  <si>
    <t>А6201R5763</t>
  </si>
  <si>
    <t>А720323630</t>
  </si>
  <si>
    <t>180</t>
  </si>
  <si>
    <t>347</t>
  </si>
  <si>
    <t>A130322420</t>
  </si>
  <si>
    <t>882</t>
  </si>
  <si>
    <t>А13032067И</t>
  </si>
  <si>
    <t>4206,6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</si>
</sst>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quot;р.&quot;_-;\-* #,##0.00&quot;р.&quot;_-;_-* &quot;-&quot;??&quot;р.&quot;_-;_-@_-"/>
    <numFmt numFmtId="165" formatCode="_-* #,##0.00_р_._-;\-* #,##0.00_р_._-;_-* &quot;-&quot;??_р_._-;_-@_-"/>
    <numFmt numFmtId="166" formatCode="#,##0.0"/>
    <numFmt numFmtId="167" formatCode="0.0"/>
  </numFmts>
  <fonts count="58" x14ac:knownFonts="1">
    <font>
      <sz val="10"/>
      <color indexed="64"/>
      <name val="Times New Roman"/>
    </font>
    <font>
      <sz val="11"/>
      <color theme="1"/>
      <name val="Calibri"/>
      <family val="2"/>
      <charset val="204"/>
      <scheme val="minor"/>
    </font>
    <font>
      <sz val="11"/>
      <color theme="1"/>
      <name val="Calibri"/>
      <family val="2"/>
      <charset val="204"/>
      <scheme val="minor"/>
    </font>
    <font>
      <sz val="11"/>
      <color indexed="64"/>
      <name val="Calibri"/>
      <family val="2"/>
      <charset val="204"/>
    </font>
    <font>
      <sz val="11"/>
      <color indexed="65"/>
      <name val="Calibri"/>
      <family val="2"/>
      <charset val="204"/>
    </font>
    <font>
      <b/>
      <sz val="11"/>
      <color indexed="64"/>
      <name val="Arial"/>
      <family val="2"/>
      <charset val="204"/>
    </font>
    <font>
      <b/>
      <sz val="10"/>
      <color indexed="64"/>
      <name val="Arial"/>
      <family val="2"/>
      <charset val="204"/>
    </font>
    <font>
      <sz val="10"/>
      <color indexed="64"/>
      <name val="Arial Cyr"/>
    </font>
    <font>
      <sz val="10"/>
      <color indexed="64"/>
      <name val="Arial"/>
      <family val="2"/>
      <charset val="204"/>
    </font>
    <font>
      <b/>
      <sz val="10"/>
      <color indexed="64"/>
      <name val="Arial CYR"/>
    </font>
    <font>
      <sz val="11"/>
      <color indexed="62"/>
      <name val="Calibri"/>
      <family val="2"/>
      <charset val="204"/>
    </font>
    <font>
      <b/>
      <sz val="11"/>
      <color indexed="63"/>
      <name val="Calibri"/>
      <family val="2"/>
      <charset val="204"/>
    </font>
    <font>
      <b/>
      <sz val="11"/>
      <color indexed="52"/>
      <name val="Calibri"/>
      <family val="2"/>
      <charset val="204"/>
    </font>
    <font>
      <sz val="10"/>
      <name val="Arial Cyr"/>
    </font>
    <font>
      <b/>
      <sz val="15"/>
      <color indexed="56"/>
      <name val="Calibri"/>
      <family val="2"/>
      <charset val="204"/>
    </font>
    <font>
      <b/>
      <sz val="13"/>
      <color indexed="56"/>
      <name val="Calibri"/>
      <family val="2"/>
      <charset val="204"/>
    </font>
    <font>
      <b/>
      <sz val="11"/>
      <color indexed="56"/>
      <name val="Calibri"/>
      <family val="2"/>
      <charset val="204"/>
    </font>
    <font>
      <b/>
      <sz val="11"/>
      <color indexed="64"/>
      <name val="Calibri"/>
      <family val="2"/>
      <charset val="204"/>
    </font>
    <font>
      <b/>
      <sz val="11"/>
      <color indexed="65"/>
      <name val="Calibri"/>
      <family val="2"/>
      <charset val="204"/>
    </font>
    <font>
      <b/>
      <sz val="18"/>
      <color indexed="56"/>
      <name val="Cambria"/>
      <family val="1"/>
      <charset val="204"/>
    </font>
    <font>
      <sz val="11"/>
      <color indexed="60"/>
      <name val="Calibri"/>
      <family val="2"/>
      <charset val="204"/>
    </font>
    <font>
      <sz val="11"/>
      <color theme="1"/>
      <name val="Calibri"/>
      <family val="2"/>
      <charset val="204"/>
      <scheme val="minor"/>
    </font>
    <font>
      <sz val="11"/>
      <color indexed="20"/>
      <name val="Calibri"/>
      <family val="2"/>
      <charset val="204"/>
    </font>
    <font>
      <i/>
      <sz val="11"/>
      <color indexed="23"/>
      <name val="Calibri"/>
      <family val="2"/>
      <charset val="204"/>
    </font>
    <font>
      <sz val="11"/>
      <color indexed="52"/>
      <name val="Calibri"/>
      <family val="2"/>
      <charset val="204"/>
    </font>
    <font>
      <sz val="10"/>
      <name val="Helv"/>
    </font>
    <font>
      <sz val="11"/>
      <color indexed="2"/>
      <name val="Calibri"/>
      <family val="2"/>
      <charset val="204"/>
    </font>
    <font>
      <sz val="11"/>
      <color indexed="17"/>
      <name val="Calibri"/>
      <family val="2"/>
      <charset val="204"/>
    </font>
    <font>
      <sz val="10"/>
      <color indexed="64"/>
      <name val="Times New Roman"/>
      <family val="1"/>
      <charset val="204"/>
    </font>
    <font>
      <b/>
      <sz val="15"/>
      <color theme="1"/>
      <name val="Times New Roman"/>
      <family val="1"/>
      <charset val="204"/>
    </font>
    <font>
      <sz val="15"/>
      <name val="Times New Roman"/>
      <family val="1"/>
      <charset val="204"/>
    </font>
    <font>
      <sz val="15"/>
      <color indexed="64"/>
      <name val="Times New Roman"/>
      <family val="1"/>
      <charset val="204"/>
    </font>
    <font>
      <b/>
      <sz val="15"/>
      <name val="Times New Roman"/>
      <family val="1"/>
      <charset val="204"/>
    </font>
    <font>
      <sz val="15"/>
      <color theme="1"/>
      <name val="Times New Roman"/>
      <family val="1"/>
      <charset val="204"/>
    </font>
    <font>
      <sz val="15"/>
      <color theme="0"/>
      <name val="Times New Roman"/>
      <family val="1"/>
      <charset val="204"/>
    </font>
    <font>
      <b/>
      <sz val="15"/>
      <color indexed="64"/>
      <name val="Times New Roman"/>
      <family val="1"/>
      <charset val="204"/>
    </font>
    <font>
      <i/>
      <sz val="15"/>
      <color theme="1"/>
      <name val="Times New Roman"/>
      <family val="1"/>
      <charset val="204"/>
    </font>
    <font>
      <i/>
      <sz val="15"/>
      <color indexed="64"/>
      <name val="Times New Roman"/>
      <family val="1"/>
      <charset val="204"/>
    </font>
    <font>
      <i/>
      <sz val="15"/>
      <name val="Times New Roman"/>
      <family val="1"/>
      <charset val="204"/>
    </font>
    <font>
      <b/>
      <i/>
      <sz val="15"/>
      <name val="Times New Roman"/>
      <family val="1"/>
      <charset val="204"/>
    </font>
    <font>
      <b/>
      <i/>
      <sz val="15"/>
      <color indexed="64"/>
      <name val="Times New Roman"/>
      <family val="1"/>
      <charset val="204"/>
    </font>
    <font>
      <sz val="15"/>
      <color theme="3" tint="0.39997558519241921"/>
      <name val="Times New Roman"/>
      <family val="1"/>
      <charset val="204"/>
    </font>
    <font>
      <sz val="11"/>
      <color theme="1"/>
      <name val="Calibri"/>
      <family val="2"/>
      <scheme val="minor"/>
    </font>
    <font>
      <sz val="14"/>
      <color indexed="64"/>
      <name val="Times New Roman"/>
      <family val="1"/>
      <charset val="204"/>
    </font>
    <font>
      <b/>
      <sz val="14"/>
      <color indexed="64"/>
      <name val="Times New Roman"/>
      <family val="1"/>
      <charset val="204"/>
    </font>
    <font>
      <b/>
      <sz val="14"/>
      <color theme="1"/>
      <name val="Times New Roman"/>
      <family val="1"/>
      <charset val="204"/>
    </font>
    <font>
      <b/>
      <i/>
      <sz val="14"/>
      <color theme="1"/>
      <name val="Times New Roman"/>
      <family val="1"/>
      <charset val="204"/>
    </font>
    <font>
      <i/>
      <sz val="14"/>
      <color theme="1"/>
      <name val="Times New Roman"/>
      <family val="1"/>
      <charset val="204"/>
    </font>
    <font>
      <sz val="14"/>
      <color theme="1"/>
      <name val="Times New Roman"/>
      <family val="1"/>
      <charset val="204"/>
    </font>
    <font>
      <i/>
      <sz val="14"/>
      <color indexed="64"/>
      <name val="Times New Roman"/>
      <family val="1"/>
      <charset val="204"/>
    </font>
    <font>
      <sz val="14"/>
      <name val="Times New Roman"/>
      <family val="1"/>
      <charset val="204"/>
    </font>
    <font>
      <sz val="14"/>
      <color theme="0"/>
      <name val="Times New Roman"/>
      <family val="1"/>
      <charset val="204"/>
    </font>
    <font>
      <i/>
      <sz val="14"/>
      <name val="Times New Roman"/>
      <family val="1"/>
      <charset val="204"/>
    </font>
    <font>
      <b/>
      <i/>
      <sz val="14"/>
      <name val="Times New Roman"/>
      <family val="1"/>
      <charset val="204"/>
    </font>
    <font>
      <b/>
      <sz val="14"/>
      <name val="Times New Roman"/>
      <family val="1"/>
      <charset val="204"/>
    </font>
    <font>
      <b/>
      <i/>
      <sz val="14"/>
      <color indexed="64"/>
      <name val="Times New Roman"/>
      <family val="1"/>
      <charset val="204"/>
    </font>
    <font>
      <sz val="14"/>
      <color theme="3" tint="0.39997558519241921"/>
      <name val="Times New Roman"/>
      <family val="1"/>
      <charset val="204"/>
    </font>
    <font>
      <sz val="14"/>
      <color indexed="2"/>
      <name val="Times New Roman"/>
      <family val="1"/>
      <charset val="204"/>
    </font>
  </fonts>
  <fills count="28">
    <fill>
      <patternFill patternType="none"/>
    </fill>
    <fill>
      <patternFill patternType="gray125"/>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1"/>
        <bgColor indexed="51"/>
      </patternFill>
    </fill>
    <fill>
      <patternFill patternType="solid">
        <fgColor indexed="30"/>
        <bgColor indexed="30"/>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rgb="FFFFD5AB"/>
        <bgColor rgb="FFFFD5AB"/>
      </patternFill>
    </fill>
    <fill>
      <patternFill patternType="solid">
        <fgColor rgb="FFF1F5F9"/>
        <bgColor rgb="FFF1F5F9"/>
      </patternFill>
    </fill>
    <fill>
      <patternFill patternType="solid">
        <fgColor indexed="62"/>
        <bgColor indexed="62"/>
      </patternFill>
    </fill>
    <fill>
      <patternFill patternType="solid">
        <fgColor indexed="2"/>
        <bgColor indexed="2"/>
      </patternFill>
    </fill>
    <fill>
      <patternFill patternType="solid">
        <fgColor indexed="57"/>
        <bgColor indexed="57"/>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43"/>
        <bgColor indexed="43"/>
      </patternFill>
    </fill>
    <fill>
      <patternFill patternType="solid">
        <fgColor indexed="26"/>
        <bgColor indexed="26"/>
      </patternFill>
    </fill>
    <fill>
      <patternFill patternType="solid">
        <fgColor indexed="5"/>
        <bgColor indexed="5"/>
      </patternFill>
    </fill>
    <fill>
      <patternFill patternType="solid">
        <fgColor rgb="FFFFFF00"/>
        <bgColor indexed="64"/>
      </patternFill>
    </fill>
  </fills>
  <borders count="24">
    <border>
      <left/>
      <right/>
      <top/>
      <bottom/>
      <diagonal/>
    </border>
    <border>
      <left/>
      <right/>
      <top style="medium">
        <color rgb="FFFAC090"/>
      </top>
      <bottom style="medium">
        <color rgb="FFFAC090"/>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016">
    <xf numFmtId="164" fontId="0" fillId="0" borderId="0">
      <alignment vertical="top" wrapText="1"/>
    </xf>
    <xf numFmtId="0" fontId="3" fillId="2" borderId="0" applyNumberFormat="0" applyBorder="0" applyProtection="0"/>
    <xf numFmtId="0" fontId="3" fillId="2" borderId="0" applyNumberFormat="0" applyBorder="0" applyProtection="0"/>
    <xf numFmtId="0" fontId="3" fillId="2" borderId="0" applyNumberFormat="0" applyBorder="0" applyProtection="0"/>
    <xf numFmtId="0" fontId="3" fillId="3" borderId="0" applyNumberFormat="0" applyBorder="0" applyProtection="0"/>
    <xf numFmtId="0" fontId="3" fillId="3" borderId="0" applyNumberFormat="0" applyBorder="0" applyProtection="0"/>
    <xf numFmtId="0" fontId="3" fillId="3" borderId="0" applyNumberFormat="0" applyBorder="0" applyProtection="0"/>
    <xf numFmtId="0" fontId="3" fillId="4" borderId="0" applyNumberFormat="0" applyBorder="0" applyProtection="0"/>
    <xf numFmtId="0" fontId="3" fillId="4" borderId="0" applyNumberFormat="0" applyBorder="0" applyProtection="0"/>
    <xf numFmtId="0" fontId="3" fillId="4" borderId="0" applyNumberFormat="0" applyBorder="0" applyProtection="0"/>
    <xf numFmtId="0" fontId="3" fillId="5" borderId="0" applyNumberFormat="0" applyBorder="0" applyProtection="0"/>
    <xf numFmtId="0" fontId="3" fillId="5" borderId="0" applyNumberFormat="0" applyBorder="0" applyProtection="0"/>
    <xf numFmtId="0" fontId="3" fillId="5" borderId="0" applyNumberFormat="0" applyBorder="0" applyProtection="0"/>
    <xf numFmtId="0" fontId="3" fillId="6" borderId="0" applyNumberFormat="0" applyBorder="0" applyProtection="0"/>
    <xf numFmtId="0" fontId="3" fillId="6" borderId="0" applyNumberFormat="0" applyBorder="0" applyProtection="0"/>
    <xf numFmtId="0" fontId="3" fillId="6" borderId="0" applyNumberFormat="0" applyBorder="0" applyProtection="0"/>
    <xf numFmtId="0" fontId="3" fillId="7" borderId="0" applyNumberFormat="0" applyBorder="0" applyProtection="0"/>
    <xf numFmtId="0" fontId="3" fillId="7" borderId="0" applyNumberFormat="0" applyBorder="0" applyProtection="0"/>
    <xf numFmtId="0" fontId="3" fillId="7" borderId="0" applyNumberFormat="0" applyBorder="0" applyProtection="0"/>
    <xf numFmtId="0" fontId="3" fillId="8" borderId="0" applyNumberFormat="0" applyBorder="0" applyProtection="0"/>
    <xf numFmtId="0" fontId="3" fillId="8" borderId="0" applyNumberFormat="0" applyBorder="0" applyProtection="0"/>
    <xf numFmtId="0" fontId="3" fillId="8" borderId="0" applyNumberFormat="0" applyBorder="0" applyProtection="0"/>
    <xf numFmtId="0" fontId="3" fillId="9" borderId="0" applyNumberFormat="0" applyBorder="0" applyProtection="0"/>
    <xf numFmtId="0" fontId="3" fillId="9" borderId="0" applyNumberFormat="0" applyBorder="0" applyProtection="0"/>
    <xf numFmtId="0" fontId="3" fillId="9" borderId="0" applyNumberFormat="0" applyBorder="0" applyProtection="0"/>
    <xf numFmtId="0" fontId="3" fillId="10" borderId="0" applyNumberFormat="0" applyBorder="0" applyProtection="0"/>
    <xf numFmtId="0" fontId="3" fillId="10" borderId="0" applyNumberFormat="0" applyBorder="0" applyProtection="0"/>
    <xf numFmtId="0" fontId="3" fillId="10" borderId="0" applyNumberFormat="0" applyBorder="0" applyProtection="0"/>
    <xf numFmtId="0" fontId="3" fillId="5" borderId="0" applyNumberFormat="0" applyBorder="0" applyProtection="0"/>
    <xf numFmtId="0" fontId="3" fillId="5" borderId="0" applyNumberFormat="0" applyBorder="0" applyProtection="0"/>
    <xf numFmtId="0" fontId="3" fillId="5" borderId="0" applyNumberFormat="0" applyBorder="0" applyProtection="0"/>
    <xf numFmtId="0" fontId="3" fillId="8" borderId="0" applyNumberFormat="0" applyBorder="0" applyProtection="0"/>
    <xf numFmtId="0" fontId="3" fillId="8" borderId="0" applyNumberFormat="0" applyBorder="0" applyProtection="0"/>
    <xf numFmtId="0" fontId="3" fillId="8" borderId="0" applyNumberFormat="0" applyBorder="0" applyProtection="0"/>
    <xf numFmtId="0" fontId="3" fillId="11" borderId="0" applyNumberFormat="0" applyBorder="0" applyProtection="0"/>
    <xf numFmtId="0" fontId="3" fillId="11" borderId="0" applyNumberFormat="0" applyBorder="0" applyProtection="0"/>
    <xf numFmtId="0" fontId="3" fillId="11" borderId="0" applyNumberFormat="0" applyBorder="0" applyProtection="0"/>
    <xf numFmtId="0" fontId="4" fillId="12" borderId="0" applyNumberFormat="0" applyBorder="0" applyProtection="0"/>
    <xf numFmtId="0" fontId="4" fillId="12" borderId="0" applyNumberFormat="0" applyBorder="0" applyProtection="0"/>
    <xf numFmtId="0" fontId="4" fillId="12" borderId="0" applyNumberFormat="0" applyBorder="0" applyProtection="0"/>
    <xf numFmtId="0" fontId="4" fillId="9" borderId="0" applyNumberFormat="0" applyBorder="0" applyProtection="0"/>
    <xf numFmtId="0" fontId="4" fillId="9" borderId="0" applyNumberFormat="0" applyBorder="0" applyProtection="0"/>
    <xf numFmtId="0" fontId="4" fillId="9" borderId="0" applyNumberFormat="0" applyBorder="0" applyProtection="0"/>
    <xf numFmtId="0" fontId="4" fillId="10" borderId="0" applyNumberFormat="0" applyBorder="0" applyProtection="0"/>
    <xf numFmtId="0" fontId="4" fillId="10" borderId="0" applyNumberFormat="0" applyBorder="0" applyProtection="0"/>
    <xf numFmtId="0" fontId="4" fillId="10" borderId="0" applyNumberFormat="0" applyBorder="0" applyProtection="0"/>
    <xf numFmtId="0" fontId="4" fillId="13" borderId="0" applyNumberFormat="0" applyBorder="0" applyProtection="0"/>
    <xf numFmtId="0" fontId="4" fillId="13" borderId="0" applyNumberFormat="0" applyBorder="0" applyProtection="0"/>
    <xf numFmtId="0" fontId="4" fillId="13" borderId="0" applyNumberFormat="0" applyBorder="0" applyProtection="0"/>
    <xf numFmtId="0" fontId="4" fillId="14" borderId="0" applyNumberFormat="0" applyBorder="0" applyProtection="0"/>
    <xf numFmtId="0" fontId="4" fillId="14" borderId="0" applyNumberFormat="0" applyBorder="0" applyProtection="0"/>
    <xf numFmtId="0" fontId="4" fillId="14" borderId="0" applyNumberFormat="0" applyBorder="0" applyProtection="0"/>
    <xf numFmtId="0" fontId="4" fillId="15" borderId="0" applyNumberFormat="0" applyBorder="0" applyProtection="0"/>
    <xf numFmtId="0" fontId="4" fillId="15" borderId="0" applyNumberFormat="0" applyBorder="0" applyProtection="0"/>
    <xf numFmtId="0" fontId="4" fillId="15" borderId="0" applyNumberFormat="0" applyBorder="0" applyProtection="0"/>
    <xf numFmtId="4" fontId="5" fillId="16" borderId="1">
      <alignment horizontal="right" shrinkToFit="1"/>
    </xf>
    <xf numFmtId="0" fontId="6" fillId="17" borderId="2">
      <alignment horizontal="left" vertical="top" wrapText="1"/>
    </xf>
    <xf numFmtId="4" fontId="6" fillId="17" borderId="3">
      <alignment horizontal="right" vertical="top" shrinkToFit="1"/>
    </xf>
    <xf numFmtId="0" fontId="7" fillId="0" borderId="2">
      <alignment horizontal="left" vertical="top" wrapText="1"/>
    </xf>
    <xf numFmtId="49" fontId="8" fillId="0" borderId="3">
      <alignment horizontal="center" vertical="top" shrinkToFit="1"/>
    </xf>
    <xf numFmtId="0" fontId="8" fillId="0" borderId="0"/>
    <xf numFmtId="0" fontId="9" fillId="0" borderId="4">
      <alignment vertical="top" wrapText="1"/>
    </xf>
    <xf numFmtId="0" fontId="4" fillId="18" borderId="0" applyNumberFormat="0" applyBorder="0" applyProtection="0"/>
    <xf numFmtId="0" fontId="4" fillId="18" borderId="0" applyNumberFormat="0" applyBorder="0" applyProtection="0"/>
    <xf numFmtId="0" fontId="4" fillId="18" borderId="0" applyNumberFormat="0" applyBorder="0" applyProtection="0"/>
    <xf numFmtId="0" fontId="4" fillId="19" borderId="0" applyNumberFormat="0" applyBorder="0" applyProtection="0"/>
    <xf numFmtId="0" fontId="4" fillId="19" borderId="0" applyNumberFormat="0" applyBorder="0" applyProtection="0"/>
    <xf numFmtId="0" fontId="4" fillId="19" borderId="0" applyNumberFormat="0" applyBorder="0" applyProtection="0"/>
    <xf numFmtId="0" fontId="4" fillId="20" borderId="0" applyNumberFormat="0" applyBorder="0" applyProtection="0"/>
    <xf numFmtId="0" fontId="4" fillId="20" borderId="0" applyNumberFormat="0" applyBorder="0" applyProtection="0"/>
    <xf numFmtId="0" fontId="4" fillId="20" borderId="0" applyNumberFormat="0" applyBorder="0" applyProtection="0"/>
    <xf numFmtId="0" fontId="4" fillId="13" borderId="0" applyNumberFormat="0" applyBorder="0" applyProtection="0"/>
    <xf numFmtId="0" fontId="4" fillId="13" borderId="0" applyNumberFormat="0" applyBorder="0" applyProtection="0"/>
    <xf numFmtId="0" fontId="4" fillId="13" borderId="0" applyNumberFormat="0" applyBorder="0" applyProtection="0"/>
    <xf numFmtId="0" fontId="4" fillId="14" borderId="0" applyNumberFormat="0" applyBorder="0" applyProtection="0"/>
    <xf numFmtId="0" fontId="4" fillId="14" borderId="0" applyNumberFormat="0" applyBorder="0" applyProtection="0"/>
    <xf numFmtId="0" fontId="4" fillId="14" borderId="0" applyNumberFormat="0" applyBorder="0" applyProtection="0"/>
    <xf numFmtId="0" fontId="4" fillId="21" borderId="0" applyNumberFormat="0" applyBorder="0" applyProtection="0"/>
    <xf numFmtId="0" fontId="4" fillId="21" borderId="0" applyNumberFormat="0" applyBorder="0" applyProtection="0"/>
    <xf numFmtId="0" fontId="4" fillId="21" borderId="0" applyNumberFormat="0" applyBorder="0" applyProtection="0"/>
    <xf numFmtId="0" fontId="10" fillId="7" borderId="5" applyNumberFormat="0" applyProtection="0"/>
    <xf numFmtId="0" fontId="10" fillId="7" borderId="5" applyNumberFormat="0" applyProtection="0"/>
    <xf numFmtId="0" fontId="10" fillId="7" borderId="5" applyNumberFormat="0" applyProtection="0"/>
    <xf numFmtId="0" fontId="10" fillId="7" borderId="5" applyNumberFormat="0" applyProtection="0"/>
    <xf numFmtId="0" fontId="10" fillId="7" borderId="5" applyNumberFormat="0" applyProtection="0"/>
    <xf numFmtId="0" fontId="10" fillId="7" borderId="5" applyNumberFormat="0" applyProtection="0"/>
    <xf numFmtId="0" fontId="11" fillId="22" borderId="6" applyNumberFormat="0" applyProtection="0"/>
    <xf numFmtId="0" fontId="11" fillId="22" borderId="6" applyNumberFormat="0" applyProtection="0"/>
    <xf numFmtId="0" fontId="11" fillId="22" borderId="6" applyNumberFormat="0" applyProtection="0"/>
    <xf numFmtId="0" fontId="11" fillId="22" borderId="6" applyNumberFormat="0" applyProtection="0"/>
    <xf numFmtId="0" fontId="11" fillId="22" borderId="6" applyNumberFormat="0" applyProtection="0"/>
    <xf numFmtId="0" fontId="11" fillId="22" borderId="6" applyNumberFormat="0" applyProtection="0"/>
    <xf numFmtId="0" fontId="12" fillId="22" borderId="5" applyNumberFormat="0" applyProtection="0"/>
    <xf numFmtId="0" fontId="12" fillId="22" borderId="5" applyNumberFormat="0" applyProtection="0"/>
    <xf numFmtId="0" fontId="12" fillId="22" borderId="5" applyNumberFormat="0" applyProtection="0"/>
    <xf numFmtId="0" fontId="12" fillId="22" borderId="5" applyNumberFormat="0" applyProtection="0"/>
    <xf numFmtId="0" fontId="12" fillId="22" borderId="5" applyNumberFormat="0" applyProtection="0"/>
    <xf numFmtId="0" fontId="12" fillId="22" borderId="5" applyNumberFormat="0" applyProtection="0"/>
    <xf numFmtId="164" fontId="13" fillId="0" borderId="0" applyFont="0" applyFill="0" applyBorder="0" applyProtection="0"/>
    <xf numFmtId="0" fontId="14" fillId="0" borderId="7" applyNumberFormat="0" applyFill="0" applyProtection="0"/>
    <xf numFmtId="0" fontId="14" fillId="0" borderId="7" applyNumberFormat="0" applyFill="0" applyProtection="0"/>
    <xf numFmtId="0" fontId="14" fillId="0" borderId="7" applyNumberFormat="0" applyFill="0" applyProtection="0"/>
    <xf numFmtId="0" fontId="15" fillId="0" borderId="8" applyNumberFormat="0" applyFill="0" applyProtection="0"/>
    <xf numFmtId="0" fontId="15" fillId="0" borderId="8" applyNumberFormat="0" applyFill="0" applyProtection="0"/>
    <xf numFmtId="0" fontId="15" fillId="0" borderId="8" applyNumberFormat="0" applyFill="0" applyProtection="0"/>
    <xf numFmtId="0" fontId="16" fillId="0" borderId="9" applyNumberFormat="0" applyFill="0" applyProtection="0"/>
    <xf numFmtId="0" fontId="16" fillId="0" borderId="9" applyNumberFormat="0" applyFill="0" applyProtection="0"/>
    <xf numFmtId="0" fontId="16" fillId="0" borderId="9" applyNumberFormat="0" applyFill="0" applyProtection="0"/>
    <xf numFmtId="0" fontId="16" fillId="0" borderId="0" applyNumberFormat="0" applyFill="0" applyBorder="0" applyProtection="0"/>
    <xf numFmtId="0" fontId="16" fillId="0" borderId="0" applyNumberFormat="0" applyFill="0" applyBorder="0" applyProtection="0"/>
    <xf numFmtId="0" fontId="16" fillId="0" borderId="0" applyNumberFormat="0" applyFill="0" applyBorder="0" applyProtection="0"/>
    <xf numFmtId="0" fontId="17" fillId="0" borderId="10" applyNumberFormat="0" applyFill="0" applyProtection="0"/>
    <xf numFmtId="0" fontId="17" fillId="0" borderId="10" applyNumberFormat="0" applyFill="0" applyProtection="0"/>
    <xf numFmtId="0" fontId="17" fillId="0" borderId="10" applyNumberFormat="0" applyFill="0" applyProtection="0"/>
    <xf numFmtId="0" fontId="17" fillId="0" borderId="10" applyNumberFormat="0" applyFill="0" applyProtection="0"/>
    <xf numFmtId="0" fontId="17" fillId="0" borderId="10" applyNumberFormat="0" applyFill="0" applyProtection="0"/>
    <xf numFmtId="0" fontId="17" fillId="0" borderId="10" applyNumberFormat="0" applyFill="0" applyProtection="0"/>
    <xf numFmtId="0" fontId="18" fillId="23" borderId="11" applyNumberFormat="0" applyProtection="0"/>
    <xf numFmtId="0" fontId="18" fillId="23" borderId="11" applyNumberFormat="0" applyProtection="0"/>
    <xf numFmtId="0" fontId="18" fillId="23" borderId="11" applyNumberFormat="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20" fillId="24" borderId="0" applyNumberFormat="0" applyBorder="0" applyProtection="0"/>
    <xf numFmtId="0" fontId="20" fillId="24" borderId="0" applyNumberFormat="0" applyBorder="0" applyProtection="0"/>
    <xf numFmtId="0" fontId="20" fillId="24" borderId="0" applyNumberFormat="0" applyBorder="0" applyProtection="0"/>
    <xf numFmtId="0" fontId="13" fillId="0" borderId="0"/>
    <xf numFmtId="0" fontId="13" fillId="0" borderId="0"/>
    <xf numFmtId="164" fontId="28" fillId="0" borderId="0">
      <alignment vertical="top" wrapText="1"/>
    </xf>
    <xf numFmtId="164" fontId="28" fillId="0" borderId="0">
      <alignment vertical="top" wrapText="1"/>
    </xf>
    <xf numFmtId="164" fontId="28" fillId="0" borderId="0">
      <alignment vertical="top" wrapText="1"/>
    </xf>
    <xf numFmtId="0" fontId="13" fillId="0" borderId="0"/>
    <xf numFmtId="0" fontId="13" fillId="0" borderId="0"/>
    <xf numFmtId="0" fontId="8" fillId="0" borderId="0"/>
    <xf numFmtId="0" fontId="13" fillId="0" borderId="0"/>
    <xf numFmtId="0" fontId="13" fillId="0" borderId="0"/>
    <xf numFmtId="0" fontId="21" fillId="0" borderId="0"/>
    <xf numFmtId="0" fontId="21" fillId="0" borderId="0"/>
    <xf numFmtId="0" fontId="21" fillId="0" borderId="0"/>
    <xf numFmtId="0" fontId="21" fillId="0" borderId="0"/>
    <xf numFmtId="0" fontId="1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 fillId="0" borderId="0"/>
    <xf numFmtId="0" fontId="13" fillId="0" borderId="0"/>
    <xf numFmtId="0" fontId="13" fillId="0" borderId="0"/>
    <xf numFmtId="164" fontId="28" fillId="0" borderId="0">
      <alignment vertical="top" wrapText="1"/>
    </xf>
    <xf numFmtId="0" fontId="1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8" fillId="0" borderId="0">
      <alignment vertical="top" wrapText="1"/>
    </xf>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 fillId="0" borderId="0"/>
    <xf numFmtId="0" fontId="22" fillId="3" borderId="0" applyNumberFormat="0" applyBorder="0" applyProtection="0"/>
    <xf numFmtId="0" fontId="22" fillId="3" borderId="0" applyNumberFormat="0" applyBorder="0" applyProtection="0"/>
    <xf numFmtId="0" fontId="22" fillId="3" borderId="0" applyNumberFormat="0" applyBorder="0" applyProtection="0"/>
    <xf numFmtId="0" fontId="23"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3" fillId="25" borderId="12" applyNumberFormat="0" applyFont="0" applyProtection="0"/>
    <xf numFmtId="0" fontId="3" fillId="25" borderId="12" applyNumberFormat="0" applyFont="0" applyProtection="0"/>
    <xf numFmtId="0" fontId="3" fillId="25" borderId="12" applyNumberFormat="0" applyFont="0" applyProtection="0"/>
    <xf numFmtId="0" fontId="3" fillId="25" borderId="12" applyNumberFormat="0" applyFont="0" applyProtection="0"/>
    <xf numFmtId="0" fontId="3" fillId="25" borderId="12" applyNumberFormat="0" applyFont="0" applyProtection="0"/>
    <xf numFmtId="0" fontId="3" fillId="25" borderId="12" applyNumberFormat="0" applyFont="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9" fontId="13" fillId="0" borderId="0" applyFont="0" applyFill="0" applyBorder="0" applyProtection="0"/>
    <xf numFmtId="0" fontId="24" fillId="0" borderId="13" applyNumberFormat="0" applyFill="0" applyProtection="0"/>
    <xf numFmtId="0" fontId="24" fillId="0" borderId="13" applyNumberFormat="0" applyFill="0" applyProtection="0"/>
    <xf numFmtId="0" fontId="24" fillId="0" borderId="13" applyNumberFormat="0" applyFill="0" applyProtection="0"/>
    <xf numFmtId="0" fontId="25" fillId="0" borderId="0"/>
    <xf numFmtId="0" fontId="26" fillId="0" borderId="0" applyNumberFormat="0" applyFill="0" applyBorder="0" applyProtection="0"/>
    <xf numFmtId="0" fontId="26" fillId="0" borderId="0" applyNumberFormat="0" applyFill="0" applyBorder="0" applyProtection="0"/>
    <xf numFmtId="0" fontId="26" fillId="0" borderId="0" applyNumberFormat="0" applyFill="0" applyBorder="0" applyProtection="0"/>
    <xf numFmtId="43"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165" fontId="13" fillId="0" borderId="0" applyFont="0" applyFill="0" applyBorder="0" applyProtection="0"/>
    <xf numFmtId="0" fontId="27" fillId="4" borderId="0" applyNumberFormat="0" applyBorder="0" applyProtection="0"/>
    <xf numFmtId="0" fontId="27" fillId="4" borderId="0" applyNumberFormat="0" applyBorder="0" applyProtection="0"/>
    <xf numFmtId="0" fontId="27" fillId="4" borderId="0" applyNumberFormat="0" applyBorder="0" applyProtection="0"/>
    <xf numFmtId="0" fontId="2"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14">
      <alignment vertical="top" wrapText="1"/>
    </xf>
    <xf numFmtId="0" fontId="1" fillId="0" borderId="0"/>
  </cellStyleXfs>
  <cellXfs count="380">
    <xf numFmtId="164" fontId="0" fillId="0" borderId="0" xfId="0" applyNumberFormat="1" applyAlignment="1">
      <alignment vertical="top" wrapText="1"/>
    </xf>
    <xf numFmtId="0" fontId="30" fillId="0" borderId="0" xfId="0" applyNumberFormat="1" applyFont="1" applyAlignment="1">
      <alignment vertical="top" wrapText="1"/>
    </xf>
    <xf numFmtId="164" fontId="30" fillId="0" borderId="0" xfId="0" applyNumberFormat="1" applyFont="1" applyAlignment="1">
      <alignment vertical="top" wrapText="1"/>
    </xf>
    <xf numFmtId="49" fontId="30" fillId="0" borderId="0" xfId="0" applyNumberFormat="1" applyFont="1" applyAlignment="1">
      <alignment horizontal="center" vertical="center" wrapText="1"/>
    </xf>
    <xf numFmtId="0" fontId="31" fillId="0" borderId="0" xfId="0" applyNumberFormat="1" applyFont="1" applyAlignment="1">
      <alignment vertical="top" wrapText="1"/>
    </xf>
    <xf numFmtId="164" fontId="31" fillId="0" borderId="0" xfId="0" applyNumberFormat="1" applyFont="1" applyAlignment="1">
      <alignment vertical="top" wrapText="1"/>
    </xf>
    <xf numFmtId="164" fontId="32" fillId="0" borderId="14" xfId="0" applyNumberFormat="1" applyFont="1" applyBorder="1" applyAlignment="1">
      <alignment horizontal="center" vertical="center" wrapText="1"/>
    </xf>
    <xf numFmtId="164" fontId="32" fillId="0" borderId="14" xfId="0" applyNumberFormat="1" applyFont="1" applyBorder="1" applyAlignment="1">
      <alignment horizontal="center" vertical="center" textRotation="90" wrapText="1"/>
    </xf>
    <xf numFmtId="0" fontId="33" fillId="0" borderId="17" xfId="0" applyNumberFormat="1" applyFont="1" applyBorder="1" applyAlignment="1">
      <alignment horizontal="center" vertical="center" wrapText="1"/>
    </xf>
    <xf numFmtId="0" fontId="33" fillId="0" borderId="19" xfId="0" applyNumberFormat="1" applyFont="1" applyBorder="1" applyAlignment="1">
      <alignment horizontal="center" vertical="top" wrapText="1"/>
    </xf>
    <xf numFmtId="49" fontId="33" fillId="0" borderId="14" xfId="0" applyNumberFormat="1" applyFont="1" applyBorder="1" applyAlignment="1">
      <alignment horizontal="center" vertical="center" wrapText="1"/>
    </xf>
    <xf numFmtId="49" fontId="33" fillId="0" borderId="17" xfId="0" applyNumberFormat="1" applyFont="1" applyBorder="1" applyAlignment="1">
      <alignment horizontal="center" vertical="center" wrapText="1"/>
    </xf>
    <xf numFmtId="0" fontId="33" fillId="0" borderId="17" xfId="0" applyNumberFormat="1" applyFont="1" applyBorder="1" applyAlignment="1">
      <alignment horizontal="center" wrapText="1"/>
    </xf>
    <xf numFmtId="0" fontId="33" fillId="0" borderId="14"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0" fontId="33" fillId="0" borderId="19" xfId="0" applyNumberFormat="1" applyFont="1" applyBorder="1" applyAlignment="1">
      <alignment horizontal="center" vertical="center" wrapText="1"/>
    </xf>
    <xf numFmtId="0" fontId="34" fillId="0" borderId="0" xfId="0" applyNumberFormat="1" applyFont="1" applyAlignment="1">
      <alignment vertical="center" wrapText="1"/>
    </xf>
    <xf numFmtId="164" fontId="34" fillId="0" borderId="0" xfId="0" applyNumberFormat="1" applyFont="1" applyAlignment="1">
      <alignment vertical="center" wrapText="1"/>
    </xf>
    <xf numFmtId="164" fontId="32" fillId="0" borderId="17" xfId="0" applyNumberFormat="1" applyFont="1" applyBorder="1" applyAlignment="1">
      <alignment horizontal="center" vertical="center" wrapText="1"/>
    </xf>
    <xf numFmtId="164" fontId="32" fillId="0" borderId="17" xfId="0" applyNumberFormat="1" applyFont="1" applyBorder="1" applyAlignment="1">
      <alignment horizontal="center" vertical="top" wrapText="1"/>
    </xf>
    <xf numFmtId="49" fontId="32" fillId="0" borderId="17" xfId="0" applyNumberFormat="1" applyFont="1" applyBorder="1" applyAlignment="1">
      <alignment horizontal="center" vertical="center" wrapText="1"/>
    </xf>
    <xf numFmtId="166" fontId="30" fillId="0" borderId="17" xfId="0" applyNumberFormat="1" applyFont="1" applyBorder="1" applyAlignment="1">
      <alignment horizontal="center" vertical="center" wrapText="1"/>
    </xf>
    <xf numFmtId="49" fontId="30" fillId="0" borderId="17" xfId="0" applyNumberFormat="1" applyFont="1" applyBorder="1" applyAlignment="1">
      <alignment horizontal="center" vertical="center" wrapText="1"/>
    </xf>
    <xf numFmtId="0" fontId="32" fillId="0" borderId="17" xfId="0" applyNumberFormat="1" applyFont="1" applyBorder="1" applyAlignment="1">
      <alignment horizontal="center" vertical="center" wrapText="1"/>
    </xf>
    <xf numFmtId="166" fontId="32" fillId="0" borderId="14" xfId="0" applyNumberFormat="1" applyFont="1" applyFill="1" applyBorder="1" applyAlignment="1">
      <alignment horizontal="center" vertical="center" wrapText="1"/>
    </xf>
    <xf numFmtId="166" fontId="32" fillId="0" borderId="14" xfId="0" applyNumberFormat="1" applyFont="1" applyBorder="1" applyAlignment="1">
      <alignment horizontal="center" vertical="center" wrapText="1"/>
    </xf>
    <xf numFmtId="0" fontId="35" fillId="0" borderId="0" xfId="0" applyNumberFormat="1" applyFont="1" applyAlignment="1">
      <alignment vertical="top" wrapText="1"/>
    </xf>
    <xf numFmtId="164" fontId="35" fillId="0" borderId="0" xfId="0" applyNumberFormat="1" applyFont="1" applyAlignment="1">
      <alignment vertical="top" wrapText="1"/>
    </xf>
    <xf numFmtId="164" fontId="32" fillId="0" borderId="17" xfId="0" applyNumberFormat="1" applyFont="1" applyBorder="1" applyAlignment="1">
      <alignment horizontal="left" vertical="center" wrapText="1"/>
    </xf>
    <xf numFmtId="166" fontId="32" fillId="0" borderId="18" xfId="0" applyNumberFormat="1" applyFont="1" applyBorder="1" applyAlignment="1">
      <alignment horizontal="center" vertical="center" wrapText="1"/>
    </xf>
    <xf numFmtId="164" fontId="35" fillId="0" borderId="14" xfId="0" applyNumberFormat="1" applyFont="1" applyBorder="1" applyAlignment="1">
      <alignment vertical="top" wrapText="1"/>
    </xf>
    <xf numFmtId="164" fontId="35" fillId="0" borderId="4" xfId="0" applyNumberFormat="1" applyFont="1" applyBorder="1" applyAlignment="1">
      <alignment vertical="top" wrapText="1"/>
    </xf>
    <xf numFmtId="164" fontId="35" fillId="0" borderId="18" xfId="0" applyNumberFormat="1" applyFont="1" applyBorder="1" applyAlignment="1">
      <alignment vertical="top" wrapText="1"/>
    </xf>
    <xf numFmtId="0" fontId="31" fillId="26" borderId="0" xfId="0" applyNumberFormat="1" applyFont="1" applyFill="1" applyAlignment="1">
      <alignment vertical="top" wrapText="1"/>
    </xf>
    <xf numFmtId="164" fontId="31" fillId="26" borderId="0" xfId="0" applyNumberFormat="1" applyFont="1" applyFill="1" applyAlignment="1">
      <alignment vertical="top" wrapText="1"/>
    </xf>
    <xf numFmtId="0" fontId="31" fillId="0" borderId="0" xfId="0" applyNumberFormat="1" applyFont="1" applyFill="1" applyAlignment="1">
      <alignment vertical="top" wrapText="1"/>
    </xf>
    <xf numFmtId="164" fontId="31" fillId="0" borderId="0" xfId="0" applyNumberFormat="1" applyFont="1" applyFill="1" applyAlignment="1">
      <alignment vertical="top" wrapText="1"/>
    </xf>
    <xf numFmtId="0" fontId="33" fillId="0" borderId="0" xfId="0" applyNumberFormat="1" applyFont="1" applyFill="1" applyAlignment="1">
      <alignment vertical="center" wrapText="1"/>
    </xf>
    <xf numFmtId="164" fontId="33" fillId="0" borderId="0" xfId="0" applyNumberFormat="1" applyFont="1" applyFill="1" applyAlignment="1">
      <alignment vertical="center" wrapText="1"/>
    </xf>
    <xf numFmtId="0" fontId="37" fillId="0" borderId="0" xfId="0" applyNumberFormat="1" applyFont="1" applyFill="1" applyAlignment="1">
      <alignment vertical="top" wrapText="1"/>
    </xf>
    <xf numFmtId="164" fontId="37" fillId="0" borderId="0" xfId="0" applyNumberFormat="1" applyFont="1" applyFill="1" applyAlignment="1">
      <alignment vertical="top" wrapText="1"/>
    </xf>
    <xf numFmtId="0" fontId="33" fillId="0" borderId="0" xfId="0" applyNumberFormat="1" applyFont="1" applyFill="1" applyAlignment="1">
      <alignment vertical="top" wrapText="1"/>
    </xf>
    <xf numFmtId="164" fontId="33" fillId="0" borderId="0" xfId="0" applyNumberFormat="1" applyFont="1" applyFill="1" applyAlignment="1">
      <alignment vertical="top" wrapText="1"/>
    </xf>
    <xf numFmtId="0" fontId="30" fillId="0" borderId="0" xfId="0" applyNumberFormat="1" applyFont="1" applyFill="1" applyAlignment="1">
      <alignment vertical="top" wrapText="1"/>
    </xf>
    <xf numFmtId="164" fontId="30" fillId="0" borderId="0" xfId="0" applyNumberFormat="1" applyFont="1" applyFill="1" applyAlignment="1">
      <alignment vertical="top" wrapText="1"/>
    </xf>
    <xf numFmtId="0" fontId="36" fillId="0" borderId="0" xfId="0" applyNumberFormat="1" applyFont="1" applyFill="1" applyAlignment="1">
      <alignment vertical="top" wrapText="1"/>
    </xf>
    <xf numFmtId="164" fontId="36" fillId="0" borderId="0" xfId="0" applyNumberFormat="1" applyFont="1" applyFill="1" applyAlignment="1">
      <alignment vertical="top" wrapText="1"/>
    </xf>
    <xf numFmtId="0" fontId="35" fillId="26" borderId="0" xfId="0" applyNumberFormat="1" applyFont="1" applyFill="1" applyAlignment="1">
      <alignment vertical="top" wrapText="1"/>
    </xf>
    <xf numFmtId="164" fontId="35" fillId="26" borderId="0" xfId="0" applyNumberFormat="1" applyFont="1" applyFill="1" applyAlignment="1">
      <alignment vertical="top" wrapText="1"/>
    </xf>
    <xf numFmtId="0" fontId="35" fillId="0" borderId="0" xfId="0" applyNumberFormat="1" applyFont="1" applyFill="1" applyAlignment="1">
      <alignment vertical="top" wrapText="1"/>
    </xf>
    <xf numFmtId="164" fontId="35" fillId="0" borderId="0" xfId="0" applyNumberFormat="1" applyFont="1" applyFill="1" applyAlignment="1">
      <alignment vertical="top" wrapText="1"/>
    </xf>
    <xf numFmtId="164" fontId="30" fillId="0" borderId="0" xfId="0" applyNumberFormat="1" applyFont="1" applyFill="1" applyAlignment="1">
      <alignment horizontal="center" vertical="center" wrapText="1"/>
    </xf>
    <xf numFmtId="0" fontId="30" fillId="0" borderId="0" xfId="0" applyNumberFormat="1" applyFont="1" applyFill="1" applyAlignment="1">
      <alignment horizontal="center" vertical="center" wrapText="1"/>
    </xf>
    <xf numFmtId="0" fontId="38" fillId="0" borderId="0" xfId="0" applyNumberFormat="1" applyFont="1" applyFill="1" applyAlignment="1">
      <alignment vertical="top" wrapText="1"/>
    </xf>
    <xf numFmtId="164" fontId="38" fillId="0" borderId="0" xfId="0" applyNumberFormat="1" applyFont="1" applyFill="1" applyAlignment="1">
      <alignment vertical="top" wrapText="1"/>
    </xf>
    <xf numFmtId="0" fontId="40" fillId="0" borderId="0" xfId="0" applyNumberFormat="1" applyFont="1" applyFill="1" applyAlignment="1">
      <alignment vertical="top" wrapText="1"/>
    </xf>
    <xf numFmtId="164" fontId="40" fillId="0" borderId="0" xfId="0" applyNumberFormat="1" applyFont="1" applyFill="1" applyAlignment="1">
      <alignment vertical="top" wrapText="1"/>
    </xf>
    <xf numFmtId="0" fontId="32" fillId="0" borderId="0" xfId="0" applyNumberFormat="1" applyFont="1" applyFill="1" applyAlignment="1">
      <alignment vertical="top" wrapText="1"/>
    </xf>
    <xf numFmtId="164" fontId="32" fillId="0" borderId="0" xfId="0" applyNumberFormat="1" applyFont="1" applyFill="1" applyAlignment="1">
      <alignment vertical="top" wrapText="1"/>
    </xf>
    <xf numFmtId="0" fontId="41" fillId="0" borderId="0" xfId="0" applyNumberFormat="1" applyFont="1" applyFill="1" applyAlignment="1">
      <alignment vertical="top" wrapText="1"/>
    </xf>
    <xf numFmtId="164" fontId="41" fillId="0" borderId="0" xfId="0" applyNumberFormat="1" applyFont="1" applyFill="1" applyAlignment="1">
      <alignment vertical="top" wrapText="1"/>
    </xf>
    <xf numFmtId="0" fontId="31" fillId="0" borderId="0" xfId="0" applyNumberFormat="1" applyFont="1" applyFill="1" applyAlignment="1">
      <alignment vertical="center" wrapText="1"/>
    </xf>
    <xf numFmtId="164" fontId="31" fillId="0" borderId="0" xfId="0" applyNumberFormat="1" applyFont="1" applyFill="1" applyAlignment="1">
      <alignment vertical="center" wrapText="1"/>
    </xf>
    <xf numFmtId="0" fontId="31" fillId="27" borderId="0" xfId="0" applyNumberFormat="1" applyFont="1" applyFill="1" applyAlignment="1">
      <alignment vertical="top" wrapText="1"/>
    </xf>
    <xf numFmtId="164" fontId="31" fillId="27" borderId="0" xfId="0" applyNumberFormat="1" applyFont="1" applyFill="1" applyAlignment="1">
      <alignment vertical="top" wrapText="1"/>
    </xf>
    <xf numFmtId="0" fontId="35" fillId="0" borderId="0" xfId="0" applyNumberFormat="1" applyFont="1" applyFill="1" applyAlignment="1">
      <alignment vertical="center" wrapText="1"/>
    </xf>
    <xf numFmtId="164" fontId="35" fillId="0" borderId="0" xfId="0" applyNumberFormat="1" applyFont="1" applyFill="1" applyAlignment="1">
      <alignment vertical="center" wrapText="1"/>
    </xf>
    <xf numFmtId="0" fontId="35" fillId="26" borderId="0" xfId="0" applyNumberFormat="1" applyFont="1" applyFill="1" applyAlignment="1">
      <alignment horizontal="center" vertical="center" wrapText="1"/>
    </xf>
    <xf numFmtId="164" fontId="35" fillId="26" borderId="0" xfId="0" applyNumberFormat="1" applyFont="1" applyFill="1" applyAlignment="1">
      <alignment horizontal="center" vertical="center" wrapText="1"/>
    </xf>
    <xf numFmtId="164" fontId="32" fillId="0" borderId="0" xfId="0" applyNumberFormat="1" applyFont="1" applyAlignment="1">
      <alignment horizontal="center" vertical="center" wrapText="1"/>
    </xf>
    <xf numFmtId="164" fontId="32" fillId="26" borderId="0" xfId="0" applyNumberFormat="1" applyFont="1" applyFill="1" applyAlignment="1">
      <alignment horizontal="center" vertical="center" wrapText="1"/>
    </xf>
    <xf numFmtId="0" fontId="40" fillId="26" borderId="0" xfId="0" applyNumberFormat="1" applyFont="1" applyFill="1" applyAlignment="1">
      <alignment vertical="top" wrapText="1"/>
    </xf>
    <xf numFmtId="164" fontId="40" fillId="26" borderId="0" xfId="0" applyNumberFormat="1" applyFont="1" applyFill="1" applyAlignment="1">
      <alignment vertical="top" wrapText="1"/>
    </xf>
    <xf numFmtId="0" fontId="39" fillId="0" borderId="0" xfId="0" applyNumberFormat="1" applyFont="1" applyFill="1" applyAlignment="1">
      <alignment vertical="top" wrapText="1"/>
    </xf>
    <xf numFmtId="164" fontId="39" fillId="0" borderId="0" xfId="0" applyNumberFormat="1" applyFont="1" applyFill="1" applyAlignment="1">
      <alignment vertical="top" wrapText="1"/>
    </xf>
    <xf numFmtId="49" fontId="31" fillId="0" borderId="0" xfId="0" applyNumberFormat="1" applyFont="1" applyAlignment="1">
      <alignment horizontal="center" vertical="center" wrapText="1"/>
    </xf>
    <xf numFmtId="164" fontId="38" fillId="0" borderId="0" xfId="0" applyNumberFormat="1" applyFont="1" applyAlignment="1" applyProtection="1">
      <alignment horizontal="left" vertical="top" wrapText="1"/>
      <protection locked="0"/>
    </xf>
    <xf numFmtId="164" fontId="38" fillId="0" borderId="0" xfId="0" applyNumberFormat="1" applyFont="1" applyAlignment="1" applyProtection="1">
      <alignment horizontal="center" vertical="top" wrapText="1"/>
      <protection locked="0"/>
    </xf>
    <xf numFmtId="49" fontId="38" fillId="0" borderId="0" xfId="0" applyNumberFormat="1" applyFont="1" applyAlignment="1" applyProtection="1">
      <alignment horizontal="center" vertical="center" wrapText="1"/>
      <protection locked="0"/>
    </xf>
    <xf numFmtId="166" fontId="38" fillId="0" borderId="0" xfId="0" applyNumberFormat="1" applyFont="1" applyAlignment="1" applyProtection="1">
      <alignment horizontal="center" vertical="center" wrapText="1"/>
      <protection locked="0"/>
    </xf>
    <xf numFmtId="0" fontId="38" fillId="0" borderId="0" xfId="0" applyNumberFormat="1" applyFont="1" applyAlignment="1" applyProtection="1">
      <alignment horizontal="center" vertical="center" wrapText="1"/>
      <protection locked="0"/>
    </xf>
    <xf numFmtId="166" fontId="36" fillId="0" borderId="0" xfId="0" applyNumberFormat="1" applyFont="1" applyAlignment="1">
      <alignment horizontal="center" vertical="center" wrapText="1"/>
    </xf>
    <xf numFmtId="0" fontId="37" fillId="0" borderId="0" xfId="0" applyNumberFormat="1" applyFont="1" applyAlignment="1">
      <alignment vertical="top" wrapText="1"/>
    </xf>
    <xf numFmtId="164" fontId="37" fillId="0" borderId="0" xfId="0" applyNumberFormat="1" applyFont="1" applyAlignment="1">
      <alignment vertical="top" wrapText="1"/>
    </xf>
    <xf numFmtId="164" fontId="31" fillId="0" borderId="0" xfId="0" applyNumberFormat="1" applyFont="1" applyAlignment="1">
      <alignment horizontal="left" vertical="top" wrapText="1"/>
    </xf>
    <xf numFmtId="164" fontId="31" fillId="0" borderId="0" xfId="0" applyNumberFormat="1" applyFont="1" applyAlignment="1">
      <alignment horizontal="center" vertical="top" wrapText="1"/>
    </xf>
    <xf numFmtId="0" fontId="31" fillId="0" borderId="0" xfId="0" applyNumberFormat="1" applyFont="1" applyAlignment="1">
      <alignment horizontal="center" vertical="center" wrapText="1"/>
    </xf>
    <xf numFmtId="164" fontId="31" fillId="0" borderId="0" xfId="0" applyNumberFormat="1" applyFont="1" applyAlignment="1">
      <alignment horizontal="center" wrapText="1"/>
    </xf>
    <xf numFmtId="164" fontId="31" fillId="0" borderId="0" xfId="0" applyNumberFormat="1" applyFont="1" applyAlignment="1">
      <alignment horizontal="center" vertical="center" wrapText="1"/>
    </xf>
    <xf numFmtId="164" fontId="32" fillId="0" borderId="18" xfId="0" applyNumberFormat="1" applyFont="1" applyBorder="1" applyAlignment="1">
      <alignment horizontal="center" vertical="center" wrapText="1"/>
    </xf>
    <xf numFmtId="164" fontId="29" fillId="0" borderId="0" xfId="0" applyNumberFormat="1" applyFont="1" applyBorder="1" applyAlignment="1">
      <alignment horizontal="center" vertical="center" wrapText="1"/>
    </xf>
    <xf numFmtId="166" fontId="36" fillId="0" borderId="0" xfId="0" applyNumberFormat="1" applyFont="1" applyBorder="1" applyAlignment="1">
      <alignment horizontal="center" vertical="center" wrapText="1"/>
    </xf>
    <xf numFmtId="164" fontId="31" fillId="0" borderId="0" xfId="0" applyNumberFormat="1" applyFont="1" applyBorder="1" applyAlignment="1">
      <alignment vertical="top" wrapText="1"/>
    </xf>
    <xf numFmtId="164" fontId="32" fillId="0" borderId="4" xfId="0" applyNumberFormat="1" applyFont="1" applyBorder="1" applyAlignment="1">
      <alignment horizontal="center" vertical="center" textRotation="90" wrapText="1"/>
    </xf>
    <xf numFmtId="166" fontId="32" fillId="0" borderId="4" xfId="0" applyNumberFormat="1" applyFont="1" applyBorder="1" applyAlignment="1">
      <alignment horizontal="center" vertical="center" wrapText="1"/>
    </xf>
    <xf numFmtId="164" fontId="29" fillId="0" borderId="0" xfId="0" applyNumberFormat="1" applyFont="1" applyBorder="1" applyAlignment="1">
      <alignment vertical="center" wrapText="1"/>
    </xf>
    <xf numFmtId="49" fontId="43" fillId="26" borderId="17" xfId="0" applyNumberFormat="1" applyFont="1" applyFill="1" applyBorder="1" applyAlignment="1">
      <alignment horizontal="center" vertical="center" wrapText="1"/>
    </xf>
    <xf numFmtId="0" fontId="44" fillId="26" borderId="17" xfId="0" applyNumberFormat="1" applyFont="1" applyFill="1" applyBorder="1" applyAlignment="1">
      <alignment horizontal="center" vertical="center" wrapText="1"/>
    </xf>
    <xf numFmtId="0" fontId="44" fillId="26" borderId="17" xfId="0" applyNumberFormat="1" applyFont="1" applyFill="1" applyBorder="1" applyAlignment="1">
      <alignment horizontal="center" vertical="top" wrapText="1"/>
    </xf>
    <xf numFmtId="49" fontId="44" fillId="26" borderId="17" xfId="0" applyNumberFormat="1" applyFont="1" applyFill="1" applyBorder="1" applyAlignment="1">
      <alignment horizontal="center" vertical="center" wrapText="1"/>
    </xf>
    <xf numFmtId="166" fontId="43" fillId="26" borderId="17" xfId="0" applyNumberFormat="1" applyFont="1" applyFill="1" applyBorder="1" applyAlignment="1">
      <alignment horizontal="center" vertical="center" wrapText="1"/>
    </xf>
    <xf numFmtId="166" fontId="45" fillId="26" borderId="14" xfId="0" applyNumberFormat="1" applyFont="1" applyFill="1" applyBorder="1" applyAlignment="1">
      <alignment horizontal="center" vertical="center" wrapText="1"/>
    </xf>
    <xf numFmtId="166" fontId="45" fillId="26" borderId="18" xfId="0" applyNumberFormat="1" applyFont="1" applyFill="1" applyBorder="1" applyAlignment="1">
      <alignment horizontal="center" vertical="center" wrapText="1"/>
    </xf>
    <xf numFmtId="166" fontId="45" fillId="26" borderId="4" xfId="0" applyNumberFormat="1" applyFont="1" applyFill="1" applyBorder="1" applyAlignment="1">
      <alignment horizontal="center" vertical="center" wrapText="1"/>
    </xf>
    <xf numFmtId="49" fontId="43" fillId="0" borderId="17" xfId="0" applyNumberFormat="1" applyFont="1" applyFill="1" applyBorder="1" applyAlignment="1">
      <alignment horizontal="center" vertical="center" wrapText="1"/>
    </xf>
    <xf numFmtId="166" fontId="46" fillId="0" borderId="17" xfId="0" applyNumberFormat="1" applyFont="1" applyFill="1" applyBorder="1" applyAlignment="1">
      <alignment horizontal="center" vertical="center" wrapText="1"/>
    </xf>
    <xf numFmtId="166" fontId="46" fillId="0" borderId="17" xfId="0" applyNumberFormat="1" applyFont="1" applyFill="1" applyBorder="1" applyAlignment="1">
      <alignment horizontal="center" vertical="top" wrapText="1"/>
    </xf>
    <xf numFmtId="49" fontId="46" fillId="0" borderId="17" xfId="0" applyNumberFormat="1" applyFont="1" applyFill="1" applyBorder="1" applyAlignment="1">
      <alignment horizontal="center" vertical="center" wrapText="1"/>
    </xf>
    <xf numFmtId="166" fontId="47" fillId="0" borderId="17" xfId="0" applyNumberFormat="1" applyFont="1" applyFill="1" applyBorder="1" applyAlignment="1">
      <alignment horizontal="center" vertical="center" wrapText="1"/>
    </xf>
    <xf numFmtId="49" fontId="47" fillId="0" borderId="17" xfId="0" applyNumberFormat="1" applyFont="1" applyFill="1" applyBorder="1" applyAlignment="1">
      <alignment horizontal="center" vertical="center" wrapText="1"/>
    </xf>
    <xf numFmtId="0" fontId="44" fillId="0" borderId="17" xfId="0" applyNumberFormat="1" applyFont="1" applyFill="1" applyBorder="1" applyAlignment="1">
      <alignment horizontal="center" vertical="center" wrapText="1"/>
    </xf>
    <xf numFmtId="166" fontId="45" fillId="0" borderId="14" xfId="0" applyNumberFormat="1" applyFont="1" applyFill="1" applyBorder="1" applyAlignment="1">
      <alignment horizontal="center" vertical="center" wrapText="1"/>
    </xf>
    <xf numFmtId="166" fontId="45" fillId="0" borderId="18" xfId="0" applyNumberFormat="1" applyFont="1" applyFill="1" applyBorder="1" applyAlignment="1">
      <alignment horizontal="center" vertical="center" wrapText="1"/>
    </xf>
    <xf numFmtId="164" fontId="43" fillId="0" borderId="14" xfId="0" applyNumberFormat="1" applyFont="1" applyFill="1" applyBorder="1" applyAlignment="1">
      <alignment vertical="top" wrapText="1"/>
    </xf>
    <xf numFmtId="164" fontId="43" fillId="0" borderId="4" xfId="0" applyNumberFormat="1" applyFont="1" applyFill="1" applyBorder="1" applyAlignment="1">
      <alignment vertical="top" wrapText="1"/>
    </xf>
    <xf numFmtId="164" fontId="43" fillId="0" borderId="18" xfId="0" applyNumberFormat="1" applyFont="1" applyFill="1" applyBorder="1" applyAlignment="1">
      <alignment vertical="top" wrapText="1"/>
    </xf>
    <xf numFmtId="4" fontId="45" fillId="0" borderId="17" xfId="0" applyNumberFormat="1" applyFont="1" applyFill="1" applyBorder="1" applyAlignment="1">
      <alignment horizontal="center" vertical="center" wrapText="1"/>
    </xf>
    <xf numFmtId="4" fontId="45" fillId="0" borderId="17" xfId="0" applyNumberFormat="1" applyFont="1" applyFill="1" applyBorder="1" applyAlignment="1">
      <alignment horizontal="center" vertical="top" wrapText="1"/>
    </xf>
    <xf numFmtId="49" fontId="45" fillId="0" borderId="17" xfId="0" applyNumberFormat="1" applyFont="1" applyFill="1" applyBorder="1" applyAlignment="1">
      <alignment horizontal="center" vertical="center" wrapText="1"/>
    </xf>
    <xf numFmtId="166" fontId="48" fillId="0" borderId="17" xfId="0" applyNumberFormat="1" applyFont="1" applyFill="1" applyBorder="1" applyAlignment="1">
      <alignment horizontal="center" vertical="center" wrapText="1"/>
    </xf>
    <xf numFmtId="49" fontId="48" fillId="0" borderId="17" xfId="0" applyNumberFormat="1" applyFont="1" applyFill="1" applyBorder="1" applyAlignment="1">
      <alignment horizontal="center" vertical="center" wrapText="1"/>
    </xf>
    <xf numFmtId="0" fontId="45" fillId="0" borderId="17" xfId="0" applyNumberFormat="1" applyFont="1" applyFill="1" applyBorder="1" applyAlignment="1">
      <alignment horizontal="center" vertical="center" wrapText="1"/>
    </xf>
    <xf numFmtId="166" fontId="48" fillId="0" borderId="14" xfId="0" applyNumberFormat="1" applyFont="1" applyFill="1" applyBorder="1" applyAlignment="1">
      <alignment horizontal="center" vertical="center" wrapText="1"/>
    </xf>
    <xf numFmtId="166" fontId="48" fillId="0" borderId="18" xfId="0" applyNumberFormat="1" applyFont="1" applyFill="1" applyBorder="1" applyAlignment="1">
      <alignment horizontal="center" vertical="center" wrapText="1"/>
    </xf>
    <xf numFmtId="164" fontId="48" fillId="0" borderId="17" xfId="0" applyNumberFormat="1" applyFont="1" applyFill="1" applyBorder="1" applyAlignment="1">
      <alignment horizontal="left" vertical="center" wrapText="1"/>
    </xf>
    <xf numFmtId="164" fontId="48" fillId="0" borderId="17" xfId="0" applyNumberFormat="1" applyFont="1" applyFill="1" applyBorder="1" applyAlignment="1">
      <alignment horizontal="center" vertical="top" wrapText="1"/>
    </xf>
    <xf numFmtId="0" fontId="48" fillId="0" borderId="17" xfId="0" applyNumberFormat="1" applyFont="1" applyFill="1" applyBorder="1" applyAlignment="1">
      <alignment horizontal="center" vertical="center" wrapText="1"/>
    </xf>
    <xf numFmtId="164" fontId="48" fillId="0" borderId="14" xfId="0" applyNumberFormat="1" applyFont="1" applyFill="1" applyBorder="1" applyAlignment="1">
      <alignment vertical="center" wrapText="1"/>
    </xf>
    <xf numFmtId="164" fontId="48" fillId="0" borderId="4" xfId="0" applyNumberFormat="1" applyFont="1" applyFill="1" applyBorder="1" applyAlignment="1">
      <alignment vertical="center" wrapText="1"/>
    </xf>
    <xf numFmtId="164" fontId="48" fillId="0" borderId="18" xfId="0" applyNumberFormat="1" applyFont="1" applyFill="1" applyBorder="1" applyAlignment="1">
      <alignment vertical="center" wrapText="1"/>
    </xf>
    <xf numFmtId="166" fontId="48" fillId="0" borderId="4" xfId="0" applyNumberFormat="1" applyFont="1" applyFill="1" applyBorder="1" applyAlignment="1">
      <alignment horizontal="center" vertical="center" wrapText="1"/>
    </xf>
    <xf numFmtId="4" fontId="48" fillId="0" borderId="17" xfId="0" applyNumberFormat="1" applyFont="1" applyFill="1" applyBorder="1" applyAlignment="1">
      <alignment horizontal="left" vertical="center" wrapText="1"/>
    </xf>
    <xf numFmtId="4" fontId="48" fillId="0" borderId="17" xfId="0" applyNumberFormat="1" applyFont="1" applyFill="1" applyBorder="1" applyAlignment="1">
      <alignment horizontal="left" vertical="top" wrapText="1"/>
    </xf>
    <xf numFmtId="4" fontId="46" fillId="0" borderId="17" xfId="0" applyNumberFormat="1" applyFont="1" applyFill="1" applyBorder="1" applyAlignment="1">
      <alignment horizontal="center" vertical="center" wrapText="1"/>
    </xf>
    <xf numFmtId="4" fontId="46" fillId="0" borderId="17" xfId="0" applyNumberFormat="1" applyFont="1" applyFill="1" applyBorder="1" applyAlignment="1">
      <alignment horizontal="center" vertical="top" wrapText="1"/>
    </xf>
    <xf numFmtId="0" fontId="46" fillId="0" borderId="17" xfId="0" applyNumberFormat="1" applyFont="1" applyFill="1" applyBorder="1" applyAlignment="1">
      <alignment horizontal="center" vertical="center" wrapText="1"/>
    </xf>
    <xf numFmtId="166" fontId="47" fillId="0" borderId="14" xfId="0" applyNumberFormat="1" applyFont="1" applyFill="1" applyBorder="1" applyAlignment="1">
      <alignment horizontal="center" vertical="center" wrapText="1"/>
    </xf>
    <xf numFmtId="166" fontId="47" fillId="0" borderId="18" xfId="0" applyNumberFormat="1" applyFont="1" applyFill="1" applyBorder="1" applyAlignment="1">
      <alignment horizontal="center" vertical="center" wrapText="1"/>
    </xf>
    <xf numFmtId="164" fontId="49" fillId="0" borderId="14" xfId="0" applyNumberFormat="1" applyFont="1" applyFill="1" applyBorder="1" applyAlignment="1">
      <alignment vertical="top" wrapText="1"/>
    </xf>
    <xf numFmtId="164" fontId="49" fillId="0" borderId="4" xfId="0" applyNumberFormat="1" applyFont="1" applyFill="1" applyBorder="1" applyAlignment="1">
      <alignment vertical="top" wrapText="1"/>
    </xf>
    <xf numFmtId="164" fontId="49" fillId="0" borderId="18" xfId="0" applyNumberFormat="1" applyFont="1" applyFill="1" applyBorder="1" applyAlignment="1">
      <alignment vertical="top" wrapText="1"/>
    </xf>
    <xf numFmtId="164" fontId="48" fillId="0" borderId="14" xfId="0" applyNumberFormat="1" applyFont="1" applyFill="1" applyBorder="1" applyAlignment="1">
      <alignment vertical="top" wrapText="1"/>
    </xf>
    <xf numFmtId="164" fontId="48" fillId="0" borderId="4" xfId="0" applyNumberFormat="1" applyFont="1" applyFill="1" applyBorder="1" applyAlignment="1">
      <alignment vertical="top" wrapText="1"/>
    </xf>
    <xf numFmtId="164" fontId="48" fillId="0" borderId="18" xfId="0" applyNumberFormat="1" applyFont="1" applyFill="1" applyBorder="1" applyAlignment="1">
      <alignment vertical="top" wrapText="1"/>
    </xf>
    <xf numFmtId="4" fontId="48" fillId="0" borderId="17" xfId="0" applyNumberFormat="1" applyFont="1" applyFill="1" applyBorder="1" applyAlignment="1">
      <alignment horizontal="center" vertical="top" wrapText="1"/>
    </xf>
    <xf numFmtId="166" fontId="50" fillId="0" borderId="17" xfId="0" applyNumberFormat="1" applyFont="1" applyFill="1" applyBorder="1" applyAlignment="1">
      <alignment horizontal="center" vertical="center" wrapText="1"/>
    </xf>
    <xf numFmtId="49" fontId="50" fillId="0" borderId="17" xfId="0" applyNumberFormat="1" applyFont="1" applyFill="1" applyBorder="1" applyAlignment="1">
      <alignment horizontal="center" vertical="center" wrapText="1"/>
    </xf>
    <xf numFmtId="166" fontId="50" fillId="0" borderId="14" xfId="0" applyNumberFormat="1" applyFont="1" applyFill="1" applyBorder="1" applyAlignment="1">
      <alignment horizontal="center" vertical="center" wrapText="1"/>
    </xf>
    <xf numFmtId="166" fontId="50" fillId="0" borderId="4" xfId="0" applyNumberFormat="1" applyFont="1" applyFill="1" applyBorder="1" applyAlignment="1">
      <alignment horizontal="center" vertical="center" wrapText="1"/>
    </xf>
    <xf numFmtId="4" fontId="50" fillId="0" borderId="17" xfId="0" applyNumberFormat="1" applyFont="1" applyFill="1" applyBorder="1" applyAlignment="1">
      <alignment horizontal="left" vertical="center" wrapText="1"/>
    </xf>
    <xf numFmtId="4" fontId="50" fillId="0" borderId="17" xfId="0" applyNumberFormat="1" applyFont="1" applyFill="1" applyBorder="1" applyAlignment="1">
      <alignment horizontal="center" vertical="center" wrapText="1"/>
    </xf>
    <xf numFmtId="0" fontId="50" fillId="0" borderId="17" xfId="0" applyNumberFormat="1" applyFont="1" applyFill="1" applyBorder="1" applyAlignment="1">
      <alignment horizontal="center" vertical="center" wrapText="1"/>
    </xf>
    <xf numFmtId="164" fontId="50" fillId="0" borderId="14" xfId="0" applyNumberFormat="1" applyFont="1" applyFill="1" applyBorder="1" applyAlignment="1">
      <alignment vertical="top" wrapText="1"/>
    </xf>
    <xf numFmtId="164" fontId="50" fillId="0" borderId="4" xfId="0" applyNumberFormat="1" applyFont="1" applyFill="1" applyBorder="1" applyAlignment="1">
      <alignment vertical="top" wrapText="1"/>
    </xf>
    <xf numFmtId="4" fontId="48" fillId="0" borderId="14" xfId="0" applyNumberFormat="1" applyFont="1" applyFill="1" applyBorder="1" applyAlignment="1">
      <alignment horizontal="center" vertical="top" wrapText="1"/>
    </xf>
    <xf numFmtId="4" fontId="48" fillId="0" borderId="19" xfId="0" applyNumberFormat="1" applyFont="1" applyFill="1" applyBorder="1" applyAlignment="1">
      <alignment horizontal="center" vertical="top" wrapText="1"/>
    </xf>
    <xf numFmtId="49" fontId="50" fillId="0" borderId="14" xfId="0" applyNumberFormat="1" applyFont="1" applyFill="1" applyBorder="1" applyAlignment="1">
      <alignment horizontal="center" vertical="center" wrapText="1"/>
    </xf>
    <xf numFmtId="4" fontId="47" fillId="0" borderId="17" xfId="0" applyNumberFormat="1" applyFont="1" applyFill="1" applyBorder="1" applyAlignment="1">
      <alignment horizontal="left" vertical="top" wrapText="1"/>
    </xf>
    <xf numFmtId="4" fontId="47" fillId="0" borderId="19" xfId="0" applyNumberFormat="1" applyFont="1" applyFill="1" applyBorder="1" applyAlignment="1">
      <alignment horizontal="center" vertical="top" wrapText="1"/>
    </xf>
    <xf numFmtId="49" fontId="47" fillId="0" borderId="14" xfId="0" applyNumberFormat="1" applyFont="1" applyFill="1" applyBorder="1" applyAlignment="1">
      <alignment horizontal="center" vertical="center" wrapText="1"/>
    </xf>
    <xf numFmtId="0" fontId="47" fillId="0" borderId="17" xfId="0" applyNumberFormat="1" applyFont="1" applyFill="1" applyBorder="1" applyAlignment="1">
      <alignment horizontal="center" vertical="center" wrapText="1"/>
    </xf>
    <xf numFmtId="164" fontId="47" fillId="0" borderId="14" xfId="0" applyNumberFormat="1" applyFont="1" applyFill="1" applyBorder="1" applyAlignment="1">
      <alignment vertical="top" wrapText="1"/>
    </xf>
    <xf numFmtId="164" fontId="47" fillId="0" borderId="4" xfId="0" applyNumberFormat="1" applyFont="1" applyFill="1" applyBorder="1" applyAlignment="1">
      <alignment vertical="top" wrapText="1"/>
    </xf>
    <xf numFmtId="164" fontId="47" fillId="0" borderId="18" xfId="0" applyNumberFormat="1" applyFont="1" applyFill="1" applyBorder="1" applyAlignment="1">
      <alignment vertical="top" wrapText="1"/>
    </xf>
    <xf numFmtId="166" fontId="46" fillId="0" borderId="14" xfId="0" applyNumberFormat="1" applyFont="1" applyFill="1" applyBorder="1" applyAlignment="1">
      <alignment horizontal="center" vertical="top" wrapText="1"/>
    </xf>
    <xf numFmtId="49" fontId="46" fillId="0" borderId="14" xfId="0" applyNumberFormat="1" applyFont="1" applyFill="1" applyBorder="1" applyAlignment="1">
      <alignment horizontal="center" vertical="center" wrapText="1"/>
    </xf>
    <xf numFmtId="166" fontId="45" fillId="0" borderId="17" xfId="0" applyNumberFormat="1" applyFont="1" applyFill="1" applyBorder="1" applyAlignment="1">
      <alignment horizontal="center" vertical="center" wrapText="1"/>
    </xf>
    <xf numFmtId="166" fontId="45" fillId="0" borderId="17" xfId="0" applyNumberFormat="1" applyFont="1" applyFill="1" applyBorder="1" applyAlignment="1">
      <alignment horizontal="center" vertical="top" wrapText="1"/>
    </xf>
    <xf numFmtId="164" fontId="46" fillId="0" borderId="17" xfId="0" applyNumberFormat="1" applyFont="1" applyFill="1" applyBorder="1" applyAlignment="1">
      <alignment horizontal="center" vertical="center" wrapText="1"/>
    </xf>
    <xf numFmtId="164" fontId="48" fillId="0" borderId="17" xfId="0" applyNumberFormat="1" applyFont="1" applyFill="1" applyBorder="1" applyAlignment="1">
      <alignment horizontal="left" vertical="top" wrapText="1"/>
    </xf>
    <xf numFmtId="0" fontId="45" fillId="26" borderId="17" xfId="0" applyNumberFormat="1" applyFont="1" applyFill="1" applyBorder="1" applyAlignment="1">
      <alignment horizontal="center" vertical="center" wrapText="1"/>
    </xf>
    <xf numFmtId="0" fontId="45" fillId="26" borderId="17" xfId="0" applyNumberFormat="1" applyFont="1" applyFill="1" applyBorder="1" applyAlignment="1">
      <alignment horizontal="center" vertical="top" wrapText="1"/>
    </xf>
    <xf numFmtId="49" fontId="45" fillId="26" borderId="17" xfId="0" applyNumberFormat="1" applyFont="1" applyFill="1" applyBorder="1" applyAlignment="1">
      <alignment horizontal="center" vertical="center" wrapText="1"/>
    </xf>
    <xf numFmtId="166" fontId="48" fillId="26" borderId="17" xfId="0" applyNumberFormat="1" applyFont="1" applyFill="1" applyBorder="1" applyAlignment="1">
      <alignment horizontal="center" vertical="center" wrapText="1"/>
    </xf>
    <xf numFmtId="49" fontId="48" fillId="26" borderId="17" xfId="0" applyNumberFormat="1" applyFont="1" applyFill="1" applyBorder="1" applyAlignment="1">
      <alignment horizontal="center" vertical="center" wrapText="1"/>
    </xf>
    <xf numFmtId="49" fontId="44" fillId="0" borderId="17" xfId="0" applyNumberFormat="1" applyFont="1" applyFill="1" applyBorder="1" applyAlignment="1">
      <alignment horizontal="center" vertical="center" wrapText="1"/>
    </xf>
    <xf numFmtId="164" fontId="44" fillId="0" borderId="14" xfId="0" applyNumberFormat="1" applyFont="1" applyFill="1" applyBorder="1" applyAlignment="1">
      <alignment vertical="top" wrapText="1"/>
    </xf>
    <xf numFmtId="164" fontId="44" fillId="0" borderId="4" xfId="0" applyNumberFormat="1" applyFont="1" applyFill="1" applyBorder="1" applyAlignment="1">
      <alignment vertical="top" wrapText="1"/>
    </xf>
    <xf numFmtId="164" fontId="44" fillId="0" borderId="18" xfId="0" applyNumberFormat="1" applyFont="1" applyFill="1" applyBorder="1" applyAlignment="1">
      <alignment vertical="top" wrapText="1"/>
    </xf>
    <xf numFmtId="0" fontId="45" fillId="0" borderId="17" xfId="0" applyNumberFormat="1" applyFont="1" applyFill="1" applyBorder="1" applyAlignment="1">
      <alignment horizontal="center" vertical="top" wrapText="1"/>
    </xf>
    <xf numFmtId="166" fontId="48" fillId="0" borderId="17" xfId="0" applyNumberFormat="1" applyFont="1" applyFill="1" applyBorder="1" applyAlignment="1">
      <alignment horizontal="left" vertical="top" wrapText="1"/>
    </xf>
    <xf numFmtId="0" fontId="50" fillId="0" borderId="14" xfId="126" applyFont="1" applyFill="1" applyBorder="1" applyAlignment="1">
      <alignment horizontal="center" vertical="top" wrapText="1"/>
    </xf>
    <xf numFmtId="4" fontId="48" fillId="0" borderId="17" xfId="0" applyNumberFormat="1" applyFont="1" applyFill="1" applyBorder="1" applyAlignment="1">
      <alignment horizontal="center" vertical="center" wrapText="1"/>
    </xf>
    <xf numFmtId="166" fontId="51" fillId="0" borderId="14" xfId="0" applyNumberFormat="1" applyFont="1" applyFill="1" applyBorder="1" applyAlignment="1">
      <alignment horizontal="center" vertical="center" wrapText="1"/>
    </xf>
    <xf numFmtId="4" fontId="50" fillId="0" borderId="17" xfId="0" applyNumberFormat="1" applyFont="1" applyFill="1" applyBorder="1" applyAlignment="1">
      <alignment horizontal="left" vertical="top" wrapText="1"/>
    </xf>
    <xf numFmtId="164" fontId="50" fillId="0" borderId="18" xfId="0" applyNumberFormat="1" applyFont="1" applyFill="1" applyBorder="1" applyAlignment="1">
      <alignment vertical="top" wrapText="1"/>
    </xf>
    <xf numFmtId="166" fontId="50" fillId="0" borderId="18" xfId="0" applyNumberFormat="1" applyFont="1" applyFill="1" applyBorder="1" applyAlignment="1">
      <alignment horizontal="center" vertical="center" wrapText="1"/>
    </xf>
    <xf numFmtId="4" fontId="52" fillId="0" borderId="17" xfId="0" applyNumberFormat="1" applyFont="1" applyFill="1" applyBorder="1" applyAlignment="1">
      <alignment horizontal="left" vertical="top" wrapText="1"/>
    </xf>
    <xf numFmtId="166" fontId="52" fillId="0" borderId="14" xfId="0" applyNumberFormat="1" applyFont="1" applyFill="1" applyBorder="1" applyAlignment="1">
      <alignment horizontal="center" vertical="top" wrapText="1"/>
    </xf>
    <xf numFmtId="166" fontId="52" fillId="0" borderId="14" xfId="0" applyNumberFormat="1" applyFont="1" applyFill="1" applyBorder="1" applyAlignment="1">
      <alignment horizontal="center" vertical="center" wrapText="1"/>
    </xf>
    <xf numFmtId="166" fontId="52" fillId="0" borderId="18" xfId="0" applyNumberFormat="1" applyFont="1" applyFill="1" applyBorder="1" applyAlignment="1">
      <alignment horizontal="center" vertical="center" wrapText="1"/>
    </xf>
    <xf numFmtId="164" fontId="52" fillId="0" borderId="14" xfId="0" applyNumberFormat="1" applyFont="1" applyFill="1" applyBorder="1" applyAlignment="1">
      <alignment vertical="top" wrapText="1"/>
    </xf>
    <xf numFmtId="164" fontId="52" fillId="0" borderId="4" xfId="0" applyNumberFormat="1" applyFont="1" applyFill="1" applyBorder="1" applyAlignment="1">
      <alignment vertical="top" wrapText="1"/>
    </xf>
    <xf numFmtId="164" fontId="52" fillId="0" borderId="18" xfId="0" applyNumberFormat="1" applyFont="1" applyFill="1" applyBorder="1" applyAlignment="1">
      <alignment vertical="top" wrapText="1"/>
    </xf>
    <xf numFmtId="166" fontId="50" fillId="0" borderId="17" xfId="0" applyNumberFormat="1" applyFont="1" applyFill="1" applyBorder="1" applyAlignment="1">
      <alignment horizontal="left" vertical="top" wrapText="1"/>
    </xf>
    <xf numFmtId="166" fontId="47" fillId="0" borderId="14" xfId="0" applyNumberFormat="1" applyFont="1" applyFill="1" applyBorder="1" applyAlignment="1">
      <alignment horizontal="center" vertical="top" wrapText="1"/>
    </xf>
    <xf numFmtId="4" fontId="50" fillId="0" borderId="17" xfId="0" applyNumberFormat="1" applyFont="1" applyFill="1" applyBorder="1" applyAlignment="1">
      <alignment horizontal="center" vertical="top" wrapText="1"/>
    </xf>
    <xf numFmtId="4" fontId="47" fillId="0" borderId="17" xfId="0" applyNumberFormat="1" applyFont="1" applyFill="1" applyBorder="1" applyAlignment="1">
      <alignment horizontal="center" vertical="top" wrapText="1"/>
    </xf>
    <xf numFmtId="0" fontId="52" fillId="0" borderId="17" xfId="0" applyNumberFormat="1" applyFont="1" applyFill="1" applyBorder="1" applyAlignment="1">
      <alignment horizontal="center" vertical="center" wrapText="1"/>
    </xf>
    <xf numFmtId="166" fontId="53" fillId="0" borderId="17" xfId="0" applyNumberFormat="1" applyFont="1" applyFill="1" applyBorder="1" applyAlignment="1">
      <alignment horizontal="center" vertical="center" wrapText="1"/>
    </xf>
    <xf numFmtId="166" fontId="47" fillId="0" borderId="17" xfId="0" applyNumberFormat="1" applyFont="1" applyFill="1" applyBorder="1" applyAlignment="1">
      <alignment horizontal="center" vertical="top" wrapText="1"/>
    </xf>
    <xf numFmtId="4" fontId="54" fillId="0" borderId="17" xfId="0" applyNumberFormat="1" applyFont="1" applyFill="1" applyBorder="1" applyAlignment="1">
      <alignment horizontal="center" vertical="center" wrapText="1"/>
    </xf>
    <xf numFmtId="4" fontId="53" fillId="0" borderId="17" xfId="0" applyNumberFormat="1" applyFont="1" applyFill="1" applyBorder="1" applyAlignment="1">
      <alignment horizontal="center" vertical="center" wrapText="1"/>
    </xf>
    <xf numFmtId="164" fontId="44" fillId="26" borderId="17" xfId="0" applyNumberFormat="1" applyFont="1" applyFill="1" applyBorder="1" applyAlignment="1">
      <alignment horizontal="center" vertical="center" wrapText="1"/>
    </xf>
    <xf numFmtId="164" fontId="44" fillId="26" borderId="17" xfId="0" applyNumberFormat="1" applyFont="1" applyFill="1" applyBorder="1" applyAlignment="1">
      <alignment horizontal="center" vertical="top" wrapText="1"/>
    </xf>
    <xf numFmtId="49" fontId="54" fillId="0" borderId="17" xfId="0" applyNumberFormat="1" applyFont="1" applyFill="1" applyBorder="1" applyAlignment="1" applyProtection="1">
      <alignment horizontal="center" vertical="center" wrapText="1"/>
      <protection locked="0"/>
    </xf>
    <xf numFmtId="166" fontId="50" fillId="0" borderId="17" xfId="0" applyNumberFormat="1" applyFont="1" applyFill="1" applyBorder="1" applyAlignment="1" applyProtection="1">
      <alignment horizontal="center" vertical="center" wrapText="1"/>
      <protection locked="0"/>
    </xf>
    <xf numFmtId="49" fontId="50" fillId="0" borderId="17" xfId="0" applyNumberFormat="1"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center" vertical="center" wrapText="1"/>
      <protection locked="0"/>
    </xf>
    <xf numFmtId="166" fontId="52" fillId="0" borderId="17" xfId="0" applyNumberFormat="1" applyFont="1" applyFill="1" applyBorder="1" applyAlignment="1" applyProtection="1">
      <alignment horizontal="center" vertical="center" wrapText="1"/>
      <protection locked="0"/>
    </xf>
    <xf numFmtId="49" fontId="52" fillId="0" borderId="17" xfId="0" applyNumberFormat="1" applyFont="1" applyFill="1" applyBorder="1" applyAlignment="1" applyProtection="1">
      <alignment horizontal="center" vertical="center" wrapText="1"/>
      <protection locked="0"/>
    </xf>
    <xf numFmtId="0" fontId="55" fillId="0" borderId="17" xfId="0" applyNumberFormat="1" applyFont="1" applyFill="1" applyBorder="1" applyAlignment="1">
      <alignment horizontal="center" vertical="center" wrapText="1"/>
    </xf>
    <xf numFmtId="166" fontId="46" fillId="0" borderId="14" xfId="0" applyNumberFormat="1" applyFont="1" applyFill="1" applyBorder="1" applyAlignment="1">
      <alignment horizontal="center" vertical="center" wrapText="1"/>
    </xf>
    <xf numFmtId="166" fontId="46" fillId="0" borderId="18" xfId="0" applyNumberFormat="1" applyFont="1" applyFill="1" applyBorder="1" applyAlignment="1">
      <alignment horizontal="center" vertical="center" wrapText="1"/>
    </xf>
    <xf numFmtId="164" fontId="55" fillId="0" borderId="14" xfId="0" applyNumberFormat="1" applyFont="1" applyFill="1" applyBorder="1" applyAlignment="1">
      <alignment vertical="top" wrapText="1"/>
    </xf>
    <xf numFmtId="164" fontId="55" fillId="0" borderId="4" xfId="0" applyNumberFormat="1" applyFont="1" applyFill="1" applyBorder="1" applyAlignment="1">
      <alignment vertical="top" wrapText="1"/>
    </xf>
    <xf numFmtId="164" fontId="55" fillId="0" borderId="18" xfId="0" applyNumberFormat="1" applyFont="1" applyFill="1" applyBorder="1" applyAlignment="1">
      <alignment vertical="top" wrapText="1"/>
    </xf>
    <xf numFmtId="164" fontId="50" fillId="0" borderId="17" xfId="0" applyNumberFormat="1" applyFont="1" applyFill="1" applyBorder="1" applyAlignment="1" applyProtection="1">
      <alignment horizontal="left" vertical="top" wrapText="1"/>
      <protection locked="0"/>
    </xf>
    <xf numFmtId="164" fontId="50" fillId="0" borderId="17" xfId="0" applyNumberFormat="1" applyFont="1" applyFill="1" applyBorder="1" applyAlignment="1" applyProtection="1">
      <alignment horizontal="center" vertical="top" wrapText="1"/>
      <protection locked="0"/>
    </xf>
    <xf numFmtId="0" fontId="50" fillId="0" borderId="17" xfId="0" applyNumberFormat="1" applyFont="1" applyFill="1" applyBorder="1" applyAlignment="1" applyProtection="1">
      <alignment horizontal="center" vertical="center" wrapText="1"/>
      <protection locked="0"/>
    </xf>
    <xf numFmtId="0" fontId="48" fillId="0" borderId="17" xfId="0" applyNumberFormat="1" applyFont="1" applyFill="1" applyBorder="1" applyAlignment="1">
      <alignment horizontal="center" vertical="top" wrapText="1"/>
    </xf>
    <xf numFmtId="164" fontId="54" fillId="0" borderId="17" xfId="0" applyNumberFormat="1" applyFont="1" applyFill="1" applyBorder="1" applyAlignment="1" applyProtection="1">
      <alignment horizontal="left" vertical="top" wrapText="1"/>
      <protection locked="0"/>
    </xf>
    <xf numFmtId="0" fontId="54" fillId="0" borderId="17" xfId="0" applyNumberFormat="1" applyFont="1" applyFill="1" applyBorder="1" applyAlignment="1" applyProtection="1">
      <alignment horizontal="center" vertical="center" wrapText="1"/>
      <protection locked="0"/>
    </xf>
    <xf numFmtId="166" fontId="45" fillId="0" borderId="4" xfId="0" applyNumberFormat="1" applyFont="1" applyFill="1" applyBorder="1" applyAlignment="1">
      <alignment horizontal="center" vertical="center" wrapText="1"/>
    </xf>
    <xf numFmtId="166" fontId="50" fillId="0" borderId="4" xfId="0" applyNumberFormat="1" applyFont="1" applyFill="1" applyBorder="1" applyAlignment="1">
      <alignment vertical="center" wrapText="1"/>
    </xf>
    <xf numFmtId="166" fontId="48" fillId="0" borderId="17" xfId="0" applyNumberFormat="1" applyFont="1" applyFill="1" applyBorder="1" applyAlignment="1">
      <alignment horizontal="center" vertical="top" wrapText="1"/>
    </xf>
    <xf numFmtId="0" fontId="48" fillId="0" borderId="17" xfId="0" applyNumberFormat="1" applyFont="1" applyFill="1" applyBorder="1" applyAlignment="1">
      <alignment horizontal="left" vertical="center" wrapText="1"/>
    </xf>
    <xf numFmtId="164" fontId="43" fillId="0" borderId="4" xfId="0" applyNumberFormat="1" applyFont="1" applyFill="1" applyBorder="1" applyAlignment="1">
      <alignment horizontal="center" vertical="center" wrapText="1"/>
    </xf>
    <xf numFmtId="0" fontId="50" fillId="0" borderId="17" xfId="0" applyNumberFormat="1" applyFont="1" applyFill="1" applyBorder="1" applyAlignment="1" applyProtection="1">
      <alignment horizontal="left" vertical="top" wrapText="1"/>
      <protection locked="0"/>
    </xf>
    <xf numFmtId="0" fontId="50" fillId="0" borderId="17" xfId="0" applyNumberFormat="1" applyFont="1" applyFill="1" applyBorder="1" applyAlignment="1" applyProtection="1">
      <alignment horizontal="center" vertical="top" wrapText="1"/>
      <protection locked="0"/>
    </xf>
    <xf numFmtId="0" fontId="52" fillId="0" borderId="17" xfId="0" applyNumberFormat="1" applyFont="1" applyFill="1" applyBorder="1" applyAlignment="1" applyProtection="1">
      <alignment horizontal="center" vertical="top" wrapText="1"/>
      <protection locked="0"/>
    </xf>
    <xf numFmtId="164" fontId="50" fillId="0" borderId="14" xfId="0" applyNumberFormat="1" applyFont="1" applyFill="1" applyBorder="1" applyAlignment="1">
      <alignment horizontal="center" vertical="center" wrapText="1"/>
    </xf>
    <xf numFmtId="164" fontId="50" fillId="0" borderId="17" xfId="0" applyNumberFormat="1" applyFont="1" applyFill="1" applyBorder="1" applyAlignment="1">
      <alignment horizontal="center" vertical="center" wrapText="1"/>
    </xf>
    <xf numFmtId="0" fontId="50" fillId="0" borderId="17" xfId="448" applyFont="1" applyFill="1" applyBorder="1" applyAlignment="1">
      <alignment horizontal="left" vertical="top" wrapText="1"/>
    </xf>
    <xf numFmtId="0" fontId="50" fillId="0" borderId="17" xfId="448" applyFont="1" applyFill="1" applyBorder="1" applyAlignment="1">
      <alignment horizontal="center" vertical="top" wrapText="1"/>
    </xf>
    <xf numFmtId="49" fontId="50" fillId="0" borderId="17" xfId="448" applyNumberFormat="1" applyFont="1" applyFill="1" applyBorder="1" applyAlignment="1">
      <alignment horizontal="center" vertical="center" wrapText="1"/>
    </xf>
    <xf numFmtId="166" fontId="50" fillId="0" borderId="17" xfId="448" applyNumberFormat="1" applyFont="1" applyFill="1" applyBorder="1" applyAlignment="1">
      <alignment horizontal="center" vertical="center" wrapText="1"/>
    </xf>
    <xf numFmtId="0" fontId="50" fillId="0" borderId="17" xfId="448" applyFont="1" applyFill="1" applyBorder="1" applyAlignment="1">
      <alignment horizontal="center" vertical="center" wrapText="1"/>
    </xf>
    <xf numFmtId="164" fontId="56" fillId="0" borderId="14" xfId="0" applyNumberFormat="1" applyFont="1" applyFill="1" applyBorder="1" applyAlignment="1">
      <alignment vertical="top" wrapText="1"/>
    </xf>
    <xf numFmtId="164" fontId="56" fillId="0" borderId="4" xfId="0" applyNumberFormat="1" applyFont="1" applyFill="1" applyBorder="1" applyAlignment="1">
      <alignment vertical="top" wrapText="1"/>
    </xf>
    <xf numFmtId="164" fontId="56" fillId="0" borderId="18" xfId="0" applyNumberFormat="1" applyFont="1" applyFill="1" applyBorder="1" applyAlignment="1">
      <alignment vertical="top" wrapText="1"/>
    </xf>
    <xf numFmtId="166" fontId="50" fillId="0" borderId="14" xfId="448" applyNumberFormat="1" applyFont="1" applyFill="1" applyBorder="1" applyAlignment="1">
      <alignment horizontal="center" vertical="center" wrapText="1"/>
    </xf>
    <xf numFmtId="49" fontId="43" fillId="0" borderId="4" xfId="0" applyNumberFormat="1" applyFont="1" applyFill="1" applyBorder="1" applyAlignment="1">
      <alignment horizontal="center" vertical="center" wrapText="1"/>
    </xf>
    <xf numFmtId="0" fontId="50" fillId="0" borderId="17" xfId="0" applyNumberFormat="1" applyFont="1" applyFill="1" applyBorder="1" applyAlignment="1">
      <alignment horizontal="left" vertical="top" wrapText="1"/>
    </xf>
    <xf numFmtId="0" fontId="50" fillId="0" borderId="17" xfId="0" applyNumberFormat="1" applyFont="1" applyFill="1" applyBorder="1" applyAlignment="1">
      <alignment horizontal="center" vertical="top" wrapText="1"/>
    </xf>
    <xf numFmtId="166" fontId="48" fillId="0" borderId="17" xfId="0" applyNumberFormat="1" applyFont="1" applyFill="1" applyBorder="1" applyAlignment="1">
      <alignment horizontal="left" vertical="center" wrapText="1"/>
    </xf>
    <xf numFmtId="0" fontId="48" fillId="0" borderId="17" xfId="0" applyNumberFormat="1" applyFont="1" applyFill="1" applyBorder="1" applyAlignment="1">
      <alignment horizontal="left" vertical="top" wrapText="1"/>
    </xf>
    <xf numFmtId="0" fontId="48" fillId="26" borderId="17" xfId="0" applyNumberFormat="1" applyFont="1" applyFill="1" applyBorder="1" applyAlignment="1">
      <alignment horizontal="center" vertical="center" wrapText="1"/>
    </xf>
    <xf numFmtId="0" fontId="46" fillId="0" borderId="17" xfId="0" applyNumberFormat="1" applyFont="1" applyFill="1" applyBorder="1" applyAlignment="1">
      <alignment horizontal="center" vertical="top" wrapText="1"/>
    </xf>
    <xf numFmtId="167" fontId="44" fillId="0" borderId="17" xfId="0" applyNumberFormat="1" applyFont="1" applyFill="1" applyBorder="1" applyAlignment="1">
      <alignment horizontal="center" vertical="center" wrapText="1"/>
    </xf>
    <xf numFmtId="167" fontId="44" fillId="0" borderId="17" xfId="0" applyNumberFormat="1" applyFont="1" applyFill="1" applyBorder="1" applyAlignment="1">
      <alignment horizontal="center" vertical="top" wrapText="1"/>
    </xf>
    <xf numFmtId="166" fontId="43" fillId="0" borderId="17" xfId="0" applyNumberFormat="1" applyFont="1" applyFill="1" applyBorder="1" applyAlignment="1">
      <alignment horizontal="center" vertical="center" wrapText="1"/>
    </xf>
    <xf numFmtId="166" fontId="43" fillId="0" borderId="14"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7" fontId="43" fillId="0" borderId="17" xfId="0" applyNumberFormat="1" applyFont="1" applyFill="1" applyBorder="1" applyAlignment="1">
      <alignment horizontal="left" vertical="top" wrapText="1"/>
    </xf>
    <xf numFmtId="167" fontId="43" fillId="0" borderId="17" xfId="0" applyNumberFormat="1" applyFont="1" applyFill="1" applyBorder="1" applyAlignment="1">
      <alignment horizontal="center" vertical="top" wrapText="1"/>
    </xf>
    <xf numFmtId="167" fontId="49" fillId="0" borderId="17" xfId="0" applyNumberFormat="1" applyFont="1" applyFill="1" applyBorder="1" applyAlignment="1">
      <alignment horizontal="left" vertical="top" wrapText="1"/>
    </xf>
    <xf numFmtId="167" fontId="49" fillId="0" borderId="17" xfId="0" applyNumberFormat="1" applyFont="1" applyFill="1" applyBorder="1" applyAlignment="1">
      <alignment horizontal="center" vertical="top" wrapText="1"/>
    </xf>
    <xf numFmtId="49" fontId="49" fillId="0" borderId="17" xfId="0" applyNumberFormat="1" applyFont="1" applyFill="1" applyBorder="1" applyAlignment="1">
      <alignment horizontal="center" vertical="center" wrapText="1"/>
    </xf>
    <xf numFmtId="166" fontId="49" fillId="0" borderId="17" xfId="0" applyNumberFormat="1" applyFont="1" applyFill="1" applyBorder="1" applyAlignment="1">
      <alignment horizontal="center" vertical="center" wrapText="1"/>
    </xf>
    <xf numFmtId="166" fontId="49" fillId="0" borderId="14" xfId="0" applyNumberFormat="1" applyFont="1" applyFill="1" applyBorder="1" applyAlignment="1">
      <alignment horizontal="center" vertical="center" wrapText="1"/>
    </xf>
    <xf numFmtId="166" fontId="47" fillId="0" borderId="4" xfId="0" applyNumberFormat="1" applyFont="1" applyFill="1" applyBorder="1" applyAlignment="1">
      <alignment horizontal="center" vertical="center" wrapText="1"/>
    </xf>
    <xf numFmtId="49" fontId="54" fillId="0" borderId="17" xfId="0" applyNumberFormat="1" applyFont="1" applyFill="1" applyBorder="1" applyAlignment="1">
      <alignment horizontal="center" vertical="center" wrapText="1"/>
    </xf>
    <xf numFmtId="164" fontId="54" fillId="0" borderId="17" xfId="0" applyNumberFormat="1" applyFont="1" applyFill="1" applyBorder="1" applyAlignment="1" applyProtection="1">
      <alignment horizontal="center" vertical="top" wrapText="1"/>
      <protection locked="0"/>
    </xf>
    <xf numFmtId="0" fontId="45" fillId="0" borderId="17" xfId="0" applyNumberFormat="1" applyFont="1" applyFill="1" applyBorder="1" applyAlignment="1">
      <alignment horizontal="left" vertical="top" wrapText="1"/>
    </xf>
    <xf numFmtId="166" fontId="45" fillId="0" borderId="14" xfId="129" applyNumberFormat="1" applyFont="1" applyFill="1" applyBorder="1" applyAlignment="1">
      <alignment horizontal="center" vertical="center" wrapText="1"/>
    </xf>
    <xf numFmtId="166" fontId="45" fillId="0" borderId="18" xfId="129" applyNumberFormat="1" applyFont="1" applyFill="1" applyBorder="1" applyAlignment="1">
      <alignment horizontal="center" vertical="center" wrapText="1"/>
    </xf>
    <xf numFmtId="166" fontId="45" fillId="0" borderId="4" xfId="129" applyNumberFormat="1" applyFont="1" applyFill="1" applyBorder="1" applyAlignment="1">
      <alignment horizontal="center" vertical="center" wrapText="1"/>
    </xf>
    <xf numFmtId="166" fontId="43" fillId="0" borderId="14" xfId="129" applyNumberFormat="1" applyFont="1" applyFill="1" applyBorder="1" applyAlignment="1">
      <alignment horizontal="center" vertical="center" wrapText="1"/>
    </xf>
    <xf numFmtId="166" fontId="50" fillId="0" borderId="14" xfId="129" applyNumberFormat="1" applyFont="1" applyFill="1" applyBorder="1" applyAlignment="1">
      <alignment horizontal="center" vertical="center" wrapText="1"/>
    </xf>
    <xf numFmtId="166" fontId="48" fillId="0" borderId="14" xfId="129" applyNumberFormat="1" applyFont="1" applyFill="1" applyBorder="1" applyAlignment="1">
      <alignment horizontal="center" vertical="center" wrapText="1"/>
    </xf>
    <xf numFmtId="0" fontId="45" fillId="0" borderId="17" xfId="0" applyNumberFormat="1" applyFont="1" applyFill="1" applyBorder="1" applyAlignment="1">
      <alignment horizontal="left" vertical="center" wrapText="1"/>
    </xf>
    <xf numFmtId="166" fontId="48" fillId="0" borderId="18" xfId="129" applyNumberFormat="1" applyFont="1" applyFill="1" applyBorder="1" applyAlignment="1">
      <alignment horizontal="center" vertical="center" wrapText="1"/>
    </xf>
    <xf numFmtId="166" fontId="43" fillId="0" borderId="4" xfId="129" applyNumberFormat="1" applyFont="1" applyFill="1" applyBorder="1" applyAlignment="1">
      <alignment horizontal="center" vertical="center" wrapText="1"/>
    </xf>
    <xf numFmtId="166" fontId="48" fillId="0" borderId="4" xfId="129" applyNumberFormat="1" applyFont="1" applyFill="1" applyBorder="1" applyAlignment="1">
      <alignment horizontal="center" vertical="center" wrapText="1"/>
    </xf>
    <xf numFmtId="166" fontId="43" fillId="0" borderId="18" xfId="129" applyNumberFormat="1" applyFont="1" applyFill="1" applyBorder="1" applyAlignment="1">
      <alignment horizontal="center" vertical="center" wrapText="1"/>
    </xf>
    <xf numFmtId="0" fontId="43" fillId="0" borderId="14" xfId="58" applyFont="1" applyFill="1" applyBorder="1" applyAlignment="1" applyProtection="1">
      <alignment horizontal="left" vertical="top" wrapText="1"/>
    </xf>
    <xf numFmtId="167" fontId="55" fillId="0" borderId="17" xfId="0" applyNumberFormat="1" applyFont="1" applyFill="1" applyBorder="1" applyAlignment="1">
      <alignment horizontal="center" vertical="center" wrapText="1"/>
    </xf>
    <xf numFmtId="167" fontId="55" fillId="0" borderId="17" xfId="0" applyNumberFormat="1" applyFont="1" applyFill="1" applyBorder="1" applyAlignment="1">
      <alignment horizontal="center" vertical="top" wrapText="1"/>
    </xf>
    <xf numFmtId="49" fontId="55" fillId="0" borderId="17" xfId="0" applyNumberFormat="1" applyFont="1" applyFill="1" applyBorder="1" applyAlignment="1">
      <alignment horizontal="center" vertical="center" wrapText="1"/>
    </xf>
    <xf numFmtId="49" fontId="43" fillId="27" borderId="17" xfId="0" applyNumberFormat="1" applyFont="1" applyFill="1" applyBorder="1" applyAlignment="1">
      <alignment horizontal="center" vertical="center" wrapText="1"/>
    </xf>
    <xf numFmtId="0" fontId="45" fillId="27" borderId="17" xfId="0" applyNumberFormat="1" applyFont="1" applyFill="1" applyBorder="1" applyAlignment="1">
      <alignment horizontal="center" vertical="center" wrapText="1"/>
    </xf>
    <xf numFmtId="0" fontId="45" fillId="27" borderId="17" xfId="0" applyNumberFormat="1" applyFont="1" applyFill="1" applyBorder="1" applyAlignment="1">
      <alignment horizontal="center" vertical="top" wrapText="1"/>
    </xf>
    <xf numFmtId="49" fontId="45" fillId="27" borderId="17" xfId="0" applyNumberFormat="1" applyFont="1" applyFill="1" applyBorder="1" applyAlignment="1">
      <alignment horizontal="center" vertical="center" wrapText="1"/>
    </xf>
    <xf numFmtId="166" fontId="48" fillId="27" borderId="17" xfId="0" applyNumberFormat="1" applyFont="1" applyFill="1" applyBorder="1" applyAlignment="1">
      <alignment horizontal="center" vertical="center" wrapText="1"/>
    </xf>
    <xf numFmtId="49" fontId="48" fillId="27" borderId="17" xfId="0" applyNumberFormat="1" applyFont="1" applyFill="1" applyBorder="1" applyAlignment="1">
      <alignment horizontal="center" vertical="center" wrapText="1"/>
    </xf>
    <xf numFmtId="166" fontId="45" fillId="27" borderId="14" xfId="0" applyNumberFormat="1" applyFont="1" applyFill="1" applyBorder="1" applyAlignment="1">
      <alignment horizontal="center" vertical="center" wrapText="1"/>
    </xf>
    <xf numFmtId="166" fontId="45" fillId="27" borderId="18" xfId="0" applyNumberFormat="1" applyFont="1" applyFill="1" applyBorder="1" applyAlignment="1">
      <alignment horizontal="center" vertical="center" wrapText="1"/>
    </xf>
    <xf numFmtId="166" fontId="45" fillId="27" borderId="4" xfId="0" applyNumberFormat="1" applyFont="1" applyFill="1" applyBorder="1" applyAlignment="1">
      <alignment horizontal="center" vertical="center" wrapText="1"/>
    </xf>
    <xf numFmtId="167" fontId="44" fillId="0" borderId="17" xfId="0" applyNumberFormat="1" applyFont="1" applyFill="1" applyBorder="1" applyAlignment="1">
      <alignment horizontal="left" vertical="center" wrapText="1"/>
    </xf>
    <xf numFmtId="0" fontId="43" fillId="0" borderId="17" xfId="0" applyNumberFormat="1" applyFont="1" applyFill="1" applyBorder="1" applyAlignment="1">
      <alignment horizontal="center" vertical="center" wrapText="1"/>
    </xf>
    <xf numFmtId="167" fontId="43" fillId="0" borderId="17" xfId="0" applyNumberFormat="1" applyFont="1" applyFill="1" applyBorder="1" applyAlignment="1">
      <alignment horizontal="left" vertical="center" wrapText="1"/>
    </xf>
    <xf numFmtId="167" fontId="50" fillId="0" borderId="17" xfId="0" applyNumberFormat="1" applyFont="1" applyFill="1" applyBorder="1" applyAlignment="1">
      <alignment horizontal="left" vertical="center" wrapText="1"/>
    </xf>
    <xf numFmtId="167" fontId="50" fillId="0" borderId="17" xfId="0" applyNumberFormat="1" applyFont="1" applyFill="1" applyBorder="1" applyAlignment="1">
      <alignment horizontal="center" vertical="top" wrapText="1"/>
    </xf>
    <xf numFmtId="164" fontId="52" fillId="0" borderId="17" xfId="0" applyNumberFormat="1" applyFont="1" applyFill="1" applyBorder="1" applyAlignment="1">
      <alignment horizontal="left" vertical="center" wrapText="1"/>
    </xf>
    <xf numFmtId="164" fontId="52" fillId="0" borderId="17" xfId="0" applyNumberFormat="1" applyFont="1" applyFill="1" applyBorder="1" applyAlignment="1">
      <alignment horizontal="center" vertical="top" wrapText="1"/>
    </xf>
    <xf numFmtId="49" fontId="52" fillId="0" borderId="17" xfId="0" applyNumberFormat="1" applyFont="1" applyFill="1" applyBorder="1" applyAlignment="1">
      <alignment horizontal="center" vertical="center" wrapText="1"/>
    </xf>
    <xf numFmtId="166" fontId="52" fillId="0" borderId="4" xfId="0" applyNumberFormat="1" applyFont="1" applyFill="1" applyBorder="1" applyAlignment="1">
      <alignment horizontal="center" vertical="center" wrapText="1"/>
    </xf>
    <xf numFmtId="164" fontId="50" fillId="0" borderId="17" xfId="0" applyNumberFormat="1" applyFont="1" applyFill="1" applyBorder="1" applyAlignment="1">
      <alignment horizontal="left" vertical="center" wrapText="1"/>
    </xf>
    <xf numFmtId="49" fontId="50" fillId="0" borderId="17" xfId="0" applyNumberFormat="1" applyFont="1" applyFill="1" applyBorder="1" applyAlignment="1">
      <alignment horizontal="left" vertical="center" wrapText="1"/>
    </xf>
    <xf numFmtId="49" fontId="50" fillId="0" borderId="17" xfId="0" applyNumberFormat="1" applyFont="1" applyFill="1" applyBorder="1" applyAlignment="1">
      <alignment horizontal="left" vertical="top" wrapText="1"/>
    </xf>
    <xf numFmtId="166" fontId="46" fillId="0" borderId="4" xfId="0" applyNumberFormat="1" applyFont="1" applyFill="1" applyBorder="1" applyAlignment="1">
      <alignment horizontal="center" vertical="center" wrapText="1"/>
    </xf>
    <xf numFmtId="164" fontId="43" fillId="0" borderId="18" xfId="0" applyNumberFormat="1" applyFont="1" applyFill="1" applyBorder="1" applyAlignment="1">
      <alignment horizontal="left" vertical="top" wrapText="1"/>
    </xf>
    <xf numFmtId="0" fontId="54" fillId="26" borderId="17" xfId="126" applyFont="1" applyFill="1" applyBorder="1" applyAlignment="1">
      <alignment horizontal="center" vertical="center" wrapText="1"/>
    </xf>
    <xf numFmtId="0" fontId="54" fillId="26" borderId="17" xfId="126" applyFont="1" applyFill="1" applyBorder="1" applyAlignment="1">
      <alignment horizontal="center" vertical="top" wrapText="1"/>
    </xf>
    <xf numFmtId="49" fontId="54" fillId="26" borderId="17" xfId="126" applyNumberFormat="1" applyFont="1" applyFill="1" applyBorder="1" applyAlignment="1">
      <alignment horizontal="center" vertical="center" wrapText="1"/>
    </xf>
    <xf numFmtId="166" fontId="50" fillId="26" borderId="17" xfId="126" applyNumberFormat="1" applyFont="1" applyFill="1" applyBorder="1" applyAlignment="1">
      <alignment horizontal="center" vertical="center" wrapText="1"/>
    </xf>
    <xf numFmtId="49" fontId="50" fillId="26" borderId="17" xfId="126" applyNumberFormat="1" applyFont="1" applyFill="1" applyBorder="1" applyAlignment="1">
      <alignment horizontal="center" vertical="center" wrapText="1"/>
    </xf>
    <xf numFmtId="166" fontId="44" fillId="26" borderId="14" xfId="0" applyNumberFormat="1" applyFont="1" applyFill="1" applyBorder="1" applyAlignment="1">
      <alignment horizontal="center" vertical="center" wrapText="1"/>
    </xf>
    <xf numFmtId="166" fontId="44" fillId="26" borderId="18" xfId="0" applyNumberFormat="1" applyFont="1" applyFill="1" applyBorder="1" applyAlignment="1">
      <alignment horizontal="center" vertical="center" wrapText="1"/>
    </xf>
    <xf numFmtId="166" fontId="44" fillId="26" borderId="4" xfId="0" applyNumberFormat="1" applyFont="1" applyFill="1" applyBorder="1" applyAlignment="1">
      <alignment horizontal="center" vertical="center" wrapText="1"/>
    </xf>
    <xf numFmtId="164" fontId="52" fillId="0" borderId="17" xfId="0" applyNumberFormat="1" applyFont="1" applyFill="1" applyBorder="1" applyAlignment="1" applyProtection="1">
      <alignment horizontal="left" vertical="top" wrapText="1"/>
      <protection locked="0"/>
    </xf>
    <xf numFmtId="164" fontId="52" fillId="0" borderId="17" xfId="0" applyNumberFormat="1" applyFont="1" applyFill="1" applyBorder="1" applyAlignment="1" applyProtection="1">
      <alignment horizontal="center" vertical="top" wrapText="1"/>
      <protection locked="0"/>
    </xf>
    <xf numFmtId="0" fontId="52" fillId="0" borderId="17" xfId="0" applyNumberFormat="1" applyFont="1" applyFill="1" applyBorder="1" applyAlignment="1" applyProtection="1">
      <alignment horizontal="center" vertical="center" wrapText="1"/>
      <protection locked="0"/>
    </xf>
    <xf numFmtId="0" fontId="52" fillId="0" borderId="17" xfId="448" applyFont="1" applyFill="1" applyBorder="1" applyAlignment="1">
      <alignment horizontal="center" vertical="top" wrapText="1"/>
    </xf>
    <xf numFmtId="49" fontId="52" fillId="0" borderId="17" xfId="448" applyNumberFormat="1" applyFont="1" applyFill="1" applyBorder="1" applyAlignment="1">
      <alignment horizontal="center" vertical="center" wrapText="1"/>
    </xf>
    <xf numFmtId="166" fontId="52" fillId="0" borderId="17" xfId="448" applyNumberFormat="1" applyFont="1" applyFill="1" applyBorder="1" applyAlignment="1">
      <alignment horizontal="center" vertical="center" wrapText="1"/>
    </xf>
    <xf numFmtId="0" fontId="52" fillId="0" borderId="17" xfId="448" applyFont="1" applyFill="1" applyBorder="1" applyAlignment="1">
      <alignment horizontal="center" vertical="center" wrapText="1"/>
    </xf>
    <xf numFmtId="0" fontId="43" fillId="0" borderId="14" xfId="0" applyNumberFormat="1" applyFont="1" applyFill="1" applyBorder="1" applyAlignment="1">
      <alignment vertical="top" wrapText="1"/>
    </xf>
    <xf numFmtId="0" fontId="43" fillId="0" borderId="17" xfId="0" applyNumberFormat="1" applyFont="1" applyFill="1" applyBorder="1" applyAlignment="1">
      <alignment horizontal="center" vertical="top" wrapText="1"/>
    </xf>
    <xf numFmtId="0" fontId="43" fillId="0" borderId="17" xfId="0" applyNumberFormat="1" applyFont="1" applyFill="1" applyBorder="1" applyAlignment="1">
      <alignment vertical="top" wrapText="1"/>
    </xf>
    <xf numFmtId="166" fontId="57" fillId="0" borderId="14" xfId="0" applyNumberFormat="1" applyFont="1" applyFill="1" applyBorder="1" applyAlignment="1">
      <alignment horizontal="center" vertical="center" wrapText="1"/>
    </xf>
    <xf numFmtId="166" fontId="48" fillId="27" borderId="4" xfId="0" applyNumberFormat="1" applyFont="1" applyFill="1" applyBorder="1" applyAlignment="1">
      <alignment horizontal="center" vertical="center" wrapText="1"/>
    </xf>
    <xf numFmtId="166" fontId="44" fillId="0" borderId="14" xfId="0" applyNumberFormat="1" applyFont="1" applyFill="1" applyBorder="1" applyAlignment="1">
      <alignment horizontal="center" vertical="center" wrapText="1"/>
    </xf>
    <xf numFmtId="166" fontId="44" fillId="0" borderId="18" xfId="0" applyNumberFormat="1" applyFont="1" applyFill="1" applyBorder="1" applyAlignment="1">
      <alignment horizontal="center" vertical="center" wrapText="1"/>
    </xf>
    <xf numFmtId="164" fontId="44" fillId="0" borderId="17" xfId="0" applyNumberFormat="1" applyFont="1" applyFill="1" applyBorder="1" applyAlignment="1">
      <alignment horizontal="center" vertical="center" wrapText="1"/>
    </xf>
    <xf numFmtId="164" fontId="44" fillId="0" borderId="17" xfId="0" applyNumberFormat="1" applyFont="1" applyFill="1" applyBorder="1" applyAlignment="1">
      <alignment horizontal="center" vertical="top" wrapText="1"/>
    </xf>
    <xf numFmtId="164" fontId="55" fillId="0" borderId="17" xfId="0" applyNumberFormat="1" applyFont="1" applyFill="1" applyBorder="1" applyAlignment="1">
      <alignment horizontal="center" vertical="center" wrapText="1"/>
    </xf>
    <xf numFmtId="164" fontId="55" fillId="0" borderId="17" xfId="0" applyNumberFormat="1" applyFont="1" applyFill="1" applyBorder="1" applyAlignment="1">
      <alignment horizontal="center" vertical="top" wrapText="1"/>
    </xf>
    <xf numFmtId="0" fontId="49" fillId="0" borderId="17" xfId="0" applyNumberFormat="1" applyFont="1" applyFill="1" applyBorder="1" applyAlignment="1">
      <alignment vertical="top" wrapText="1"/>
    </xf>
    <xf numFmtId="0" fontId="49" fillId="0" borderId="17" xfId="0" applyNumberFormat="1" applyFont="1" applyFill="1" applyBorder="1" applyAlignment="1">
      <alignment horizontal="center" vertical="top" wrapText="1"/>
    </xf>
    <xf numFmtId="164" fontId="54" fillId="26" borderId="14" xfId="0" applyNumberFormat="1" applyFont="1" applyFill="1" applyBorder="1" applyAlignment="1">
      <alignment horizontal="center" vertical="center" wrapText="1"/>
    </xf>
    <xf numFmtId="166" fontId="54" fillId="26" borderId="14" xfId="0" applyNumberFormat="1" applyFont="1" applyFill="1" applyBorder="1" applyAlignment="1">
      <alignment horizontal="center" vertical="center" wrapText="1"/>
    </xf>
    <xf numFmtId="166" fontId="54" fillId="26" borderId="18" xfId="0" applyNumberFormat="1" applyFont="1" applyFill="1" applyBorder="1" applyAlignment="1">
      <alignment horizontal="center" vertical="center" wrapText="1"/>
    </xf>
    <xf numFmtId="166" fontId="54" fillId="26" borderId="4" xfId="0" applyNumberFormat="1" applyFont="1" applyFill="1" applyBorder="1" applyAlignment="1">
      <alignment horizontal="center" vertical="center" wrapText="1"/>
    </xf>
    <xf numFmtId="0" fontId="53" fillId="0" borderId="14" xfId="0" applyNumberFormat="1" applyFont="1" applyFill="1" applyBorder="1" applyAlignment="1">
      <alignment horizontal="center" vertical="top" wrapText="1"/>
    </xf>
    <xf numFmtId="0" fontId="54" fillId="0" borderId="14" xfId="0" applyNumberFormat="1" applyFont="1" applyFill="1" applyBorder="1" applyAlignment="1">
      <alignment horizontal="center" vertical="center" wrapText="1"/>
    </xf>
    <xf numFmtId="164" fontId="53" fillId="0" borderId="14" xfId="0" applyNumberFormat="1" applyFont="1" applyFill="1" applyBorder="1" applyAlignment="1">
      <alignment horizontal="center" vertical="center" wrapText="1"/>
    </xf>
    <xf numFmtId="0" fontId="50" fillId="0" borderId="14" xfId="0" applyNumberFormat="1" applyFont="1" applyFill="1" applyBorder="1" applyAlignment="1">
      <alignment vertical="top" wrapText="1"/>
    </xf>
    <xf numFmtId="0" fontId="50" fillId="0" borderId="22" xfId="0" applyNumberFormat="1" applyFont="1" applyFill="1" applyBorder="1" applyAlignment="1">
      <alignment vertical="top" wrapText="1"/>
    </xf>
    <xf numFmtId="166" fontId="50" fillId="0" borderId="21" xfId="0" applyNumberFormat="1" applyFont="1" applyFill="1" applyBorder="1" applyAlignment="1">
      <alignment horizontal="center" vertical="center" wrapText="1"/>
    </xf>
    <xf numFmtId="166" fontId="50" fillId="0" borderId="23" xfId="0" applyNumberFormat="1" applyFont="1" applyFill="1" applyBorder="1" applyAlignment="1">
      <alignment horizontal="center" vertical="center" wrapText="1"/>
    </xf>
    <xf numFmtId="166" fontId="53" fillId="0" borderId="14" xfId="0" applyNumberFormat="1" applyFont="1" applyFill="1" applyBorder="1" applyAlignment="1">
      <alignment horizontal="center" vertical="center" wrapText="1"/>
    </xf>
    <xf numFmtId="166" fontId="53" fillId="0" borderId="18" xfId="0" applyNumberFormat="1" applyFont="1" applyFill="1" applyBorder="1" applyAlignment="1">
      <alignment horizontal="center" vertical="center" wrapText="1"/>
    </xf>
    <xf numFmtId="164" fontId="53" fillId="0" borderId="14" xfId="0" applyNumberFormat="1" applyFont="1" applyFill="1" applyBorder="1" applyAlignment="1">
      <alignment vertical="top" wrapText="1"/>
    </xf>
    <xf numFmtId="164" fontId="53" fillId="0" borderId="4" xfId="0" applyNumberFormat="1" applyFont="1" applyFill="1" applyBorder="1" applyAlignment="1">
      <alignment vertical="top" wrapText="1"/>
    </xf>
    <xf numFmtId="164" fontId="53" fillId="0" borderId="18" xfId="0" applyNumberFormat="1" applyFont="1" applyFill="1" applyBorder="1" applyAlignment="1">
      <alignment vertical="top" wrapText="1"/>
    </xf>
    <xf numFmtId="166" fontId="49" fillId="0" borderId="18" xfId="0" applyNumberFormat="1" applyFont="1" applyFill="1" applyBorder="1" applyAlignment="1">
      <alignment horizontal="center" vertical="center" wrapText="1"/>
    </xf>
    <xf numFmtId="0" fontId="54" fillId="0" borderId="17" xfId="0" applyNumberFormat="1" applyFont="1" applyFill="1" applyBorder="1" applyAlignment="1">
      <alignment horizontal="center" vertical="center" wrapText="1"/>
    </xf>
    <xf numFmtId="0" fontId="53" fillId="0" borderId="17" xfId="0" applyNumberFormat="1" applyFont="1" applyFill="1" applyBorder="1" applyAlignment="1">
      <alignment horizontal="center" vertical="center" wrapText="1"/>
    </xf>
    <xf numFmtId="164" fontId="43" fillId="0" borderId="17" xfId="0" applyNumberFormat="1" applyFont="1" applyFill="1" applyBorder="1" applyAlignment="1">
      <alignment horizontal="left" vertical="top" wrapText="1"/>
    </xf>
    <xf numFmtId="164" fontId="43" fillId="0" borderId="17" xfId="0" applyNumberFormat="1" applyFont="1" applyFill="1" applyBorder="1" applyAlignment="1">
      <alignment horizontal="center" vertical="top" wrapText="1"/>
    </xf>
    <xf numFmtId="164" fontId="52" fillId="0" borderId="14" xfId="0" applyNumberFormat="1" applyFont="1" applyFill="1" applyBorder="1" applyAlignment="1" applyProtection="1">
      <alignment horizontal="center" vertical="top" wrapText="1"/>
      <protection locked="0"/>
    </xf>
    <xf numFmtId="49" fontId="52" fillId="0" borderId="14" xfId="0" applyNumberFormat="1" applyFont="1" applyFill="1" applyBorder="1" applyAlignment="1" applyProtection="1">
      <alignment horizontal="center" vertical="center" wrapText="1"/>
      <protection locked="0"/>
    </xf>
    <xf numFmtId="166" fontId="52" fillId="0" borderId="14" xfId="0" applyNumberFormat="1" applyFont="1" applyFill="1" applyBorder="1" applyAlignment="1" applyProtection="1">
      <alignment horizontal="center" vertical="center" wrapText="1"/>
      <protection locked="0"/>
    </xf>
    <xf numFmtId="0" fontId="52" fillId="0" borderId="14" xfId="0" applyNumberFormat="1" applyFont="1" applyFill="1" applyBorder="1" applyAlignment="1" applyProtection="1">
      <alignment horizontal="center" vertical="center" wrapText="1"/>
      <protection locked="0"/>
    </xf>
    <xf numFmtId="166" fontId="50" fillId="0" borderId="4" xfId="0" applyNumberFormat="1" applyFont="1" applyFill="1" applyBorder="1" applyAlignment="1">
      <alignment horizontal="center" vertical="center" wrapText="1"/>
    </xf>
    <xf numFmtId="166" fontId="36" fillId="0" borderId="0" xfId="0" applyNumberFormat="1" applyFont="1" applyFill="1" applyAlignment="1">
      <alignment horizontal="center" vertical="center" wrapText="1"/>
    </xf>
    <xf numFmtId="166" fontId="50" fillId="0" borderId="4" xfId="0" applyNumberFormat="1" applyFont="1" applyFill="1" applyBorder="1" applyAlignment="1">
      <alignment horizontal="center" vertical="center" wrapText="1"/>
    </xf>
    <xf numFmtId="164" fontId="29" fillId="0" borderId="4" xfId="0" applyNumberFormat="1" applyFont="1" applyBorder="1" applyAlignment="1">
      <alignment horizontal="center" vertical="center" wrapText="1"/>
    </xf>
    <xf numFmtId="164" fontId="29" fillId="0" borderId="0" xfId="0" applyNumberFormat="1" applyFont="1" applyAlignment="1">
      <alignment horizontal="center" vertical="center" wrapText="1"/>
    </xf>
    <xf numFmtId="164" fontId="29" fillId="0" borderId="15" xfId="0" applyNumberFormat="1" applyFont="1" applyBorder="1" applyAlignment="1">
      <alignment horizontal="right" vertical="center" wrapText="1"/>
    </xf>
    <xf numFmtId="164" fontId="29" fillId="0" borderId="18" xfId="0" applyNumberFormat="1" applyFont="1" applyBorder="1" applyAlignment="1">
      <alignment horizontal="center" vertical="center" wrapText="1"/>
    </xf>
    <xf numFmtId="164" fontId="29" fillId="0" borderId="19" xfId="0" applyNumberFormat="1" applyFont="1" applyBorder="1" applyAlignment="1">
      <alignment horizontal="center" vertical="center" wrapText="1"/>
    </xf>
    <xf numFmtId="164" fontId="29" fillId="0" borderId="17" xfId="0" applyNumberFormat="1" applyFont="1" applyBorder="1" applyAlignment="1">
      <alignment horizontal="center" vertical="center" wrapText="1"/>
    </xf>
    <xf numFmtId="164" fontId="29" fillId="0" borderId="14" xfId="0" applyNumberFormat="1" applyFont="1" applyBorder="1" applyAlignment="1">
      <alignment horizontal="center" vertical="center" wrapText="1"/>
    </xf>
    <xf numFmtId="164" fontId="29" fillId="0" borderId="14" xfId="0" applyNumberFormat="1" applyFont="1" applyBorder="1" applyAlignment="1">
      <alignment horizontal="center" vertical="top" wrapText="1"/>
    </xf>
    <xf numFmtId="49" fontId="29" fillId="0" borderId="14" xfId="0" applyNumberFormat="1" applyFont="1" applyBorder="1" applyAlignment="1">
      <alignment horizontal="center" vertical="center" wrapText="1"/>
    </xf>
    <xf numFmtId="49" fontId="29" fillId="0" borderId="16" xfId="0" applyNumberFormat="1" applyFont="1" applyBorder="1" applyAlignment="1">
      <alignment horizontal="center" vertical="center" wrapText="1"/>
    </xf>
    <xf numFmtId="49" fontId="29" fillId="0" borderId="20" xfId="0" applyNumberFormat="1" applyFont="1" applyBorder="1" applyAlignment="1">
      <alignment horizontal="center" vertical="center" wrapText="1"/>
    </xf>
    <xf numFmtId="49" fontId="29" fillId="0" borderId="21" xfId="0" applyNumberFormat="1" applyFont="1" applyBorder="1" applyAlignment="1">
      <alignment horizontal="center" vertical="center" wrapText="1"/>
    </xf>
    <xf numFmtId="49" fontId="29" fillId="0" borderId="14" xfId="0" applyNumberFormat="1" applyFont="1" applyBorder="1" applyAlignment="1">
      <alignment horizontal="center" vertical="center" textRotation="90" wrapText="1"/>
    </xf>
    <xf numFmtId="0" fontId="29" fillId="0" borderId="14" xfId="0" applyNumberFormat="1" applyFont="1" applyBorder="1" applyAlignment="1">
      <alignment horizontal="center" vertical="center" wrapText="1"/>
    </xf>
    <xf numFmtId="164" fontId="29" fillId="0" borderId="18" xfId="0" applyNumberFormat="1" applyFont="1" applyBorder="1" applyAlignment="1">
      <alignment horizontal="center" wrapText="1"/>
    </xf>
    <xf numFmtId="164" fontId="29" fillId="0" borderId="19" xfId="0" applyNumberFormat="1" applyFont="1" applyBorder="1" applyAlignment="1">
      <alignment horizontal="center" wrapText="1"/>
    </xf>
    <xf numFmtId="164" fontId="29" fillId="0" borderId="17" xfId="0" applyNumberFormat="1" applyFont="1" applyBorder="1" applyAlignment="1">
      <alignment horizontal="center" wrapText="1"/>
    </xf>
    <xf numFmtId="164" fontId="32" fillId="0" borderId="14" xfId="0" applyNumberFormat="1" applyFont="1" applyBorder="1" applyAlignment="1">
      <alignment horizontal="center" vertical="center" wrapText="1"/>
    </xf>
    <xf numFmtId="164" fontId="32" fillId="0" borderId="18" xfId="0" applyNumberFormat="1" applyFont="1" applyBorder="1" applyAlignment="1">
      <alignment horizontal="center" vertical="center" wrapText="1"/>
    </xf>
    <xf numFmtId="164" fontId="32" fillId="0" borderId="17" xfId="0" applyNumberFormat="1" applyFont="1" applyBorder="1" applyAlignment="1">
      <alignment horizontal="center" vertical="center" wrapText="1"/>
    </xf>
    <xf numFmtId="164" fontId="43" fillId="0" borderId="4" xfId="0" applyNumberFormat="1" applyFont="1" applyFill="1" applyBorder="1" applyAlignment="1">
      <alignment horizontal="center" vertical="center" wrapText="1"/>
    </xf>
  </cellXfs>
  <cellStyles count="1016">
    <cellStyle name="20% - Акцент1 2" xfId="1"/>
    <cellStyle name="20% - Акцент1 3" xfId="2"/>
    <cellStyle name="20% - Акцент1 4" xfId="3"/>
    <cellStyle name="20% - Акцент2 2" xfId="4"/>
    <cellStyle name="20% - Акцент2 3" xfId="5"/>
    <cellStyle name="20% - Акцент2 4" xfId="6"/>
    <cellStyle name="20% - Акцент3 2" xfId="7"/>
    <cellStyle name="20% - Акцент3 3" xfId="8"/>
    <cellStyle name="20% - Акцент3 4" xfId="9"/>
    <cellStyle name="20% - Акцент4 2" xfId="10"/>
    <cellStyle name="20% - Акцент4 3" xfId="11"/>
    <cellStyle name="20% - Акцент4 4" xfId="12"/>
    <cellStyle name="20% - Акцент5 2" xfId="13"/>
    <cellStyle name="20% - Акцент5 3" xfId="14"/>
    <cellStyle name="20% - Акцент5 4" xfId="15"/>
    <cellStyle name="20% - Акцент6 2" xfId="16"/>
    <cellStyle name="20% - Акцент6 3" xfId="17"/>
    <cellStyle name="20% - Акцент6 4" xfId="18"/>
    <cellStyle name="40% - Акцент1 2" xfId="19"/>
    <cellStyle name="40% - Акцент1 3" xfId="20"/>
    <cellStyle name="40% - Акцент1 4" xfId="21"/>
    <cellStyle name="40% - Акцент2 2" xfId="22"/>
    <cellStyle name="40% - Акцент2 3" xfId="23"/>
    <cellStyle name="40% - Акцент2 4" xfId="24"/>
    <cellStyle name="40% - Акцент3 2" xfId="25"/>
    <cellStyle name="40% - Акцент3 3" xfId="26"/>
    <cellStyle name="40% - Акцент3 4" xfId="27"/>
    <cellStyle name="40% - Акцент4 2" xfId="28"/>
    <cellStyle name="40% - Акцент4 3" xfId="29"/>
    <cellStyle name="40% - Акцент4 4" xfId="30"/>
    <cellStyle name="40% - Акцент5 2" xfId="31"/>
    <cellStyle name="40% - Акцент5 3" xfId="32"/>
    <cellStyle name="40% - Акцент5 4" xfId="33"/>
    <cellStyle name="40% - Акцент6 2" xfId="34"/>
    <cellStyle name="40% - Акцент6 3" xfId="35"/>
    <cellStyle name="40% - Акцент6 4" xfId="36"/>
    <cellStyle name="60% - Акцент1 2" xfId="37"/>
    <cellStyle name="60% - Акцент1 3" xfId="38"/>
    <cellStyle name="60% - Акцент1 4" xfId="39"/>
    <cellStyle name="60% - Акцент2 2" xfId="40"/>
    <cellStyle name="60% - Акцент2 3" xfId="41"/>
    <cellStyle name="60% - Акцент2 4" xfId="42"/>
    <cellStyle name="60% - Акцент3 2" xfId="43"/>
    <cellStyle name="60% - Акцент3 3" xfId="44"/>
    <cellStyle name="60% - Акцент3 4" xfId="45"/>
    <cellStyle name="60% - Акцент4 2" xfId="46"/>
    <cellStyle name="60% - Акцент4 3" xfId="47"/>
    <cellStyle name="60% - Акцент4 4" xfId="48"/>
    <cellStyle name="60% - Акцент5 2" xfId="49"/>
    <cellStyle name="60% - Акцент5 3" xfId="50"/>
    <cellStyle name="60% - Акцент5 4" xfId="51"/>
    <cellStyle name="60% - Акцент6 2" xfId="52"/>
    <cellStyle name="60% - Акцент6 3" xfId="53"/>
    <cellStyle name="60% - Акцент6 4" xfId="54"/>
    <cellStyle name="ex58" xfId="55"/>
    <cellStyle name="ex68" xfId="56"/>
    <cellStyle name="ex70" xfId="57"/>
    <cellStyle name="ex72" xfId="58"/>
    <cellStyle name="ex73" xfId="59"/>
    <cellStyle name="Normal" xfId="60"/>
    <cellStyle name="xl37" xfId="61"/>
    <cellStyle name="xl37 2" xfId="1014"/>
    <cellStyle name="Акцент1 2" xfId="62"/>
    <cellStyle name="Акцент1 3" xfId="63"/>
    <cellStyle name="Акцент1 4" xfId="64"/>
    <cellStyle name="Акцент2 2" xfId="65"/>
    <cellStyle name="Акцент2 3" xfId="66"/>
    <cellStyle name="Акцент2 4" xfId="67"/>
    <cellStyle name="Акцент3 2" xfId="68"/>
    <cellStyle name="Акцент3 3" xfId="69"/>
    <cellStyle name="Акцент3 4" xfId="70"/>
    <cellStyle name="Акцент4 2" xfId="71"/>
    <cellStyle name="Акцент4 3" xfId="72"/>
    <cellStyle name="Акцент4 4" xfId="73"/>
    <cellStyle name="Акцент5 2" xfId="74"/>
    <cellStyle name="Акцент5 3" xfId="75"/>
    <cellStyle name="Акцент5 4" xfId="76"/>
    <cellStyle name="Акцент6 2" xfId="77"/>
    <cellStyle name="Акцент6 3" xfId="78"/>
    <cellStyle name="Акцент6 4" xfId="79"/>
    <cellStyle name="Ввод  2" xfId="80"/>
    <cellStyle name="Ввод  2 2" xfId="81"/>
    <cellStyle name="Ввод  3" xfId="82"/>
    <cellStyle name="Ввод  3 2" xfId="83"/>
    <cellStyle name="Ввод  4" xfId="84"/>
    <cellStyle name="Ввод  4 2" xfId="85"/>
    <cellStyle name="Вывод 2" xfId="86"/>
    <cellStyle name="Вывод 2 2" xfId="87"/>
    <cellStyle name="Вывод 3" xfId="88"/>
    <cellStyle name="Вывод 3 2" xfId="89"/>
    <cellStyle name="Вывод 4" xfId="90"/>
    <cellStyle name="Вывод 4 2" xfId="91"/>
    <cellStyle name="Вычисление 2" xfId="92"/>
    <cellStyle name="Вычисление 2 2" xfId="93"/>
    <cellStyle name="Вычисление 3" xfId="94"/>
    <cellStyle name="Вычисление 3 2" xfId="95"/>
    <cellStyle name="Вычисление 4" xfId="96"/>
    <cellStyle name="Вычисление 4 2" xfId="97"/>
    <cellStyle name="Денежный 2" xfId="98"/>
    <cellStyle name="Заголовок 1 2" xfId="99"/>
    <cellStyle name="Заголовок 1 3" xfId="100"/>
    <cellStyle name="Заголовок 1 4" xfId="101"/>
    <cellStyle name="Заголовок 2 2" xfId="102"/>
    <cellStyle name="Заголовок 2 3" xfId="103"/>
    <cellStyle name="Заголовок 2 4" xfId="104"/>
    <cellStyle name="Заголовок 3 2" xfId="105"/>
    <cellStyle name="Заголовок 3 3" xfId="106"/>
    <cellStyle name="Заголовок 3 4" xfId="107"/>
    <cellStyle name="Заголовок 4 2" xfId="108"/>
    <cellStyle name="Заголовок 4 3" xfId="109"/>
    <cellStyle name="Заголовок 4 4" xfId="110"/>
    <cellStyle name="Итог 2" xfId="111"/>
    <cellStyle name="Итог 2 2" xfId="112"/>
    <cellStyle name="Итог 3" xfId="113"/>
    <cellStyle name="Итог 3 2" xfId="114"/>
    <cellStyle name="Итог 4" xfId="115"/>
    <cellStyle name="Итог 4 2" xfId="116"/>
    <cellStyle name="Контрольная ячейка 2" xfId="117"/>
    <cellStyle name="Контрольная ячейка 3" xfId="118"/>
    <cellStyle name="Контрольная ячейка 4" xfId="119"/>
    <cellStyle name="Название 2" xfId="120"/>
    <cellStyle name="Название 3" xfId="121"/>
    <cellStyle name="Название 4" xfId="122"/>
    <cellStyle name="Нейтральный 2" xfId="123"/>
    <cellStyle name="Нейтральный 3" xfId="124"/>
    <cellStyle name="Нейтральный 4" xfId="125"/>
    <cellStyle name="Обычный" xfId="0" builtinId="0"/>
    <cellStyle name="Обычный 10" xfId="126"/>
    <cellStyle name="Обычный 10 5" xfId="127"/>
    <cellStyle name="Обычный 11" xfId="128"/>
    <cellStyle name="Обычный 12" xfId="612"/>
    <cellStyle name="Обычный 12 2" xfId="1015"/>
    <cellStyle name="Обычный 13" xfId="613"/>
    <cellStyle name="Обычный 2" xfId="129"/>
    <cellStyle name="Обычный 2 2" xfId="130"/>
    <cellStyle name="Обычный 2 2 2" xfId="131"/>
    <cellStyle name="Обычный 2 2 3" xfId="132"/>
    <cellStyle name="Обычный 2 3" xfId="133"/>
    <cellStyle name="Обычный 2 3 2" xfId="134"/>
    <cellStyle name="Обычный 2 3 3" xfId="135"/>
    <cellStyle name="Обычный 2 4" xfId="136"/>
    <cellStyle name="Обычный 2 4 10" xfId="137"/>
    <cellStyle name="Обычный 2 4 10 2" xfId="615"/>
    <cellStyle name="Обычный 2 4 11" xfId="138"/>
    <cellStyle name="Обычный 2 4 11 2" xfId="616"/>
    <cellStyle name="Обычный 2 4 12" xfId="614"/>
    <cellStyle name="Обычный 2 4 2" xfId="139"/>
    <cellStyle name="Обычный 2 4 2 10" xfId="617"/>
    <cellStyle name="Обычный 2 4 2 2" xfId="140"/>
    <cellStyle name="Обычный 2 4 2 2 2" xfId="141"/>
    <cellStyle name="Обычный 2 4 2 2 2 2" xfId="618"/>
    <cellStyle name="Обычный 2 4 2 3" xfId="142"/>
    <cellStyle name="Обычный 2 4 2 3 2" xfId="143"/>
    <cellStyle name="Обычный 2 4 2 3 2 2" xfId="144"/>
    <cellStyle name="Обычный 2 4 2 3 2 2 2" xfId="145"/>
    <cellStyle name="Обычный 2 4 2 3 2 2 2 2" xfId="622"/>
    <cellStyle name="Обычный 2 4 2 3 2 2 3" xfId="621"/>
    <cellStyle name="Обычный 2 4 2 3 2 3" xfId="146"/>
    <cellStyle name="Обычный 2 4 2 3 2 3 2" xfId="623"/>
    <cellStyle name="Обычный 2 4 2 3 2 4" xfId="620"/>
    <cellStyle name="Обычный 2 4 2 3 3" xfId="147"/>
    <cellStyle name="Обычный 2 4 2 3 3 2" xfId="148"/>
    <cellStyle name="Обычный 2 4 2 3 3 2 2" xfId="149"/>
    <cellStyle name="Обычный 2 4 2 3 3 2 2 2" xfId="626"/>
    <cellStyle name="Обычный 2 4 2 3 3 2 3" xfId="625"/>
    <cellStyle name="Обычный 2 4 2 3 3 3" xfId="150"/>
    <cellStyle name="Обычный 2 4 2 3 3 3 2" xfId="627"/>
    <cellStyle name="Обычный 2 4 2 3 3 4" xfId="624"/>
    <cellStyle name="Обычный 2 4 2 3 4" xfId="151"/>
    <cellStyle name="Обычный 2 4 2 3 4 2" xfId="152"/>
    <cellStyle name="Обычный 2 4 2 3 4 2 2" xfId="153"/>
    <cellStyle name="Обычный 2 4 2 3 4 2 2 2" xfId="630"/>
    <cellStyle name="Обычный 2 4 2 3 4 2 3" xfId="629"/>
    <cellStyle name="Обычный 2 4 2 3 4 3" xfId="154"/>
    <cellStyle name="Обычный 2 4 2 3 4 3 2" xfId="631"/>
    <cellStyle name="Обычный 2 4 2 3 4 4" xfId="628"/>
    <cellStyle name="Обычный 2 4 2 3 5" xfId="155"/>
    <cellStyle name="Обычный 2 4 2 3 5 2" xfId="156"/>
    <cellStyle name="Обычный 2 4 2 3 5 2 2" xfId="633"/>
    <cellStyle name="Обычный 2 4 2 3 5 3" xfId="632"/>
    <cellStyle name="Обычный 2 4 2 3 6" xfId="157"/>
    <cellStyle name="Обычный 2 4 2 3 6 2" xfId="634"/>
    <cellStyle name="Обычный 2 4 2 3 7" xfId="619"/>
    <cellStyle name="Обычный 2 4 2 4" xfId="158"/>
    <cellStyle name="Обычный 2 4 2 4 2" xfId="159"/>
    <cellStyle name="Обычный 2 4 2 4 2 2" xfId="160"/>
    <cellStyle name="Обычный 2 4 2 4 2 2 2" xfId="637"/>
    <cellStyle name="Обычный 2 4 2 4 2 3" xfId="636"/>
    <cellStyle name="Обычный 2 4 2 4 3" xfId="161"/>
    <cellStyle name="Обычный 2 4 2 4 3 2" xfId="638"/>
    <cellStyle name="Обычный 2 4 2 4 4" xfId="635"/>
    <cellStyle name="Обычный 2 4 2 5" xfId="162"/>
    <cellStyle name="Обычный 2 4 2 5 2" xfId="163"/>
    <cellStyle name="Обычный 2 4 2 5 2 2" xfId="164"/>
    <cellStyle name="Обычный 2 4 2 5 2 2 2" xfId="641"/>
    <cellStyle name="Обычный 2 4 2 5 2 3" xfId="640"/>
    <cellStyle name="Обычный 2 4 2 5 3" xfId="165"/>
    <cellStyle name="Обычный 2 4 2 5 3 2" xfId="642"/>
    <cellStyle name="Обычный 2 4 2 5 4" xfId="639"/>
    <cellStyle name="Обычный 2 4 2 6" xfId="166"/>
    <cellStyle name="Обычный 2 4 2 6 2" xfId="167"/>
    <cellStyle name="Обычный 2 4 2 6 2 2" xfId="168"/>
    <cellStyle name="Обычный 2 4 2 6 2 2 2" xfId="645"/>
    <cellStyle name="Обычный 2 4 2 6 2 3" xfId="644"/>
    <cellStyle name="Обычный 2 4 2 6 3" xfId="169"/>
    <cellStyle name="Обычный 2 4 2 6 3 2" xfId="646"/>
    <cellStyle name="Обычный 2 4 2 6 4" xfId="643"/>
    <cellStyle name="Обычный 2 4 2 7" xfId="170"/>
    <cellStyle name="Обычный 2 4 2 7 2" xfId="171"/>
    <cellStyle name="Обычный 2 4 2 7 2 2" xfId="648"/>
    <cellStyle name="Обычный 2 4 2 7 3" xfId="647"/>
    <cellStyle name="Обычный 2 4 2 8" xfId="172"/>
    <cellStyle name="Обычный 2 4 2 8 2" xfId="649"/>
    <cellStyle name="Обычный 2 4 2 9" xfId="173"/>
    <cellStyle name="Обычный 2 4 2 9 2" xfId="650"/>
    <cellStyle name="Обычный 2 4 3" xfId="174"/>
    <cellStyle name="Обычный 2 4 3 2" xfId="175"/>
    <cellStyle name="Обычный 2 4 3 2 2" xfId="176"/>
    <cellStyle name="Обычный 2 4 3 2 2 2" xfId="177"/>
    <cellStyle name="Обычный 2 4 3 2 2 2 2" xfId="178"/>
    <cellStyle name="Обычный 2 4 3 2 2 2 2 2" xfId="655"/>
    <cellStyle name="Обычный 2 4 3 2 2 2 3" xfId="654"/>
    <cellStyle name="Обычный 2 4 3 2 2 3" xfId="179"/>
    <cellStyle name="Обычный 2 4 3 2 2 3 2" xfId="656"/>
    <cellStyle name="Обычный 2 4 3 2 2 4" xfId="653"/>
    <cellStyle name="Обычный 2 4 3 2 3" xfId="180"/>
    <cellStyle name="Обычный 2 4 3 2 3 2" xfId="181"/>
    <cellStyle name="Обычный 2 4 3 2 3 2 2" xfId="182"/>
    <cellStyle name="Обычный 2 4 3 2 3 2 2 2" xfId="659"/>
    <cellStyle name="Обычный 2 4 3 2 3 2 3" xfId="658"/>
    <cellStyle name="Обычный 2 4 3 2 3 3" xfId="183"/>
    <cellStyle name="Обычный 2 4 3 2 3 3 2" xfId="660"/>
    <cellStyle name="Обычный 2 4 3 2 3 4" xfId="657"/>
    <cellStyle name="Обычный 2 4 3 2 4" xfId="184"/>
    <cellStyle name="Обычный 2 4 3 2 4 2" xfId="185"/>
    <cellStyle name="Обычный 2 4 3 2 4 2 2" xfId="186"/>
    <cellStyle name="Обычный 2 4 3 2 4 2 2 2" xfId="663"/>
    <cellStyle name="Обычный 2 4 3 2 4 2 3" xfId="662"/>
    <cellStyle name="Обычный 2 4 3 2 4 3" xfId="187"/>
    <cellStyle name="Обычный 2 4 3 2 4 3 2" xfId="664"/>
    <cellStyle name="Обычный 2 4 3 2 4 4" xfId="661"/>
    <cellStyle name="Обычный 2 4 3 2 5" xfId="188"/>
    <cellStyle name="Обычный 2 4 3 2 5 2" xfId="189"/>
    <cellStyle name="Обычный 2 4 3 2 5 2 2" xfId="666"/>
    <cellStyle name="Обычный 2 4 3 2 5 3" xfId="665"/>
    <cellStyle name="Обычный 2 4 3 2 6" xfId="190"/>
    <cellStyle name="Обычный 2 4 3 2 6 2" xfId="667"/>
    <cellStyle name="Обычный 2 4 3 2 7" xfId="652"/>
    <cellStyle name="Обычный 2 4 3 3" xfId="191"/>
    <cellStyle name="Обычный 2 4 3 3 2" xfId="192"/>
    <cellStyle name="Обычный 2 4 3 3 2 2" xfId="193"/>
    <cellStyle name="Обычный 2 4 3 3 2 2 2" xfId="670"/>
    <cellStyle name="Обычный 2 4 3 3 2 3" xfId="669"/>
    <cellStyle name="Обычный 2 4 3 3 3" xfId="194"/>
    <cellStyle name="Обычный 2 4 3 3 3 2" xfId="671"/>
    <cellStyle name="Обычный 2 4 3 3 4" xfId="668"/>
    <cellStyle name="Обычный 2 4 3 4" xfId="195"/>
    <cellStyle name="Обычный 2 4 3 4 2" xfId="196"/>
    <cellStyle name="Обычный 2 4 3 4 2 2" xfId="197"/>
    <cellStyle name="Обычный 2 4 3 4 2 2 2" xfId="674"/>
    <cellStyle name="Обычный 2 4 3 4 2 3" xfId="673"/>
    <cellStyle name="Обычный 2 4 3 4 3" xfId="198"/>
    <cellStyle name="Обычный 2 4 3 4 3 2" xfId="675"/>
    <cellStyle name="Обычный 2 4 3 4 4" xfId="672"/>
    <cellStyle name="Обычный 2 4 3 5" xfId="199"/>
    <cellStyle name="Обычный 2 4 3 5 2" xfId="200"/>
    <cellStyle name="Обычный 2 4 3 5 2 2" xfId="201"/>
    <cellStyle name="Обычный 2 4 3 5 2 2 2" xfId="678"/>
    <cellStyle name="Обычный 2 4 3 5 2 3" xfId="677"/>
    <cellStyle name="Обычный 2 4 3 5 3" xfId="202"/>
    <cellStyle name="Обычный 2 4 3 5 3 2" xfId="679"/>
    <cellStyle name="Обычный 2 4 3 5 4" xfId="676"/>
    <cellStyle name="Обычный 2 4 3 6" xfId="203"/>
    <cellStyle name="Обычный 2 4 3 6 2" xfId="204"/>
    <cellStyle name="Обычный 2 4 3 6 2 2" xfId="681"/>
    <cellStyle name="Обычный 2 4 3 6 3" xfId="680"/>
    <cellStyle name="Обычный 2 4 3 7" xfId="205"/>
    <cellStyle name="Обычный 2 4 3 7 2" xfId="682"/>
    <cellStyle name="Обычный 2 4 3 8" xfId="206"/>
    <cellStyle name="Обычный 2 4 3 8 2" xfId="683"/>
    <cellStyle name="Обычный 2 4 3 9" xfId="651"/>
    <cellStyle name="Обычный 2 4 4" xfId="207"/>
    <cellStyle name="Обычный 2 4 5" xfId="208"/>
    <cellStyle name="Обычный 2 4 5 2" xfId="209"/>
    <cellStyle name="Обычный 2 4 5 2 2" xfId="210"/>
    <cellStyle name="Обычный 2 4 5 2 2 2" xfId="211"/>
    <cellStyle name="Обычный 2 4 5 2 2 2 2" xfId="687"/>
    <cellStyle name="Обычный 2 4 5 2 2 3" xfId="686"/>
    <cellStyle name="Обычный 2 4 5 2 3" xfId="212"/>
    <cellStyle name="Обычный 2 4 5 2 3 2" xfId="688"/>
    <cellStyle name="Обычный 2 4 5 2 4" xfId="685"/>
    <cellStyle name="Обычный 2 4 5 3" xfId="213"/>
    <cellStyle name="Обычный 2 4 5 3 2" xfId="214"/>
    <cellStyle name="Обычный 2 4 5 3 2 2" xfId="215"/>
    <cellStyle name="Обычный 2 4 5 3 2 2 2" xfId="691"/>
    <cellStyle name="Обычный 2 4 5 3 2 3" xfId="690"/>
    <cellStyle name="Обычный 2 4 5 3 3" xfId="216"/>
    <cellStyle name="Обычный 2 4 5 3 3 2" xfId="692"/>
    <cellStyle name="Обычный 2 4 5 3 4" xfId="689"/>
    <cellStyle name="Обычный 2 4 5 4" xfId="217"/>
    <cellStyle name="Обычный 2 4 5 4 2" xfId="218"/>
    <cellStyle name="Обычный 2 4 5 4 2 2" xfId="219"/>
    <cellStyle name="Обычный 2 4 5 4 2 2 2" xfId="695"/>
    <cellStyle name="Обычный 2 4 5 4 2 3" xfId="694"/>
    <cellStyle name="Обычный 2 4 5 4 3" xfId="220"/>
    <cellStyle name="Обычный 2 4 5 4 3 2" xfId="696"/>
    <cellStyle name="Обычный 2 4 5 4 4" xfId="693"/>
    <cellStyle name="Обычный 2 4 5 5" xfId="221"/>
    <cellStyle name="Обычный 2 4 5 5 2" xfId="222"/>
    <cellStyle name="Обычный 2 4 5 5 2 2" xfId="698"/>
    <cellStyle name="Обычный 2 4 5 5 3" xfId="697"/>
    <cellStyle name="Обычный 2 4 5 6" xfId="223"/>
    <cellStyle name="Обычный 2 4 5 6 2" xfId="699"/>
    <cellStyle name="Обычный 2 4 5 7" xfId="684"/>
    <cellStyle name="Обычный 2 4 6" xfId="224"/>
    <cellStyle name="Обычный 2 4 6 2" xfId="225"/>
    <cellStyle name="Обычный 2 4 6 2 2" xfId="226"/>
    <cellStyle name="Обычный 2 4 6 2 2 2" xfId="702"/>
    <cellStyle name="Обычный 2 4 6 2 3" xfId="701"/>
    <cellStyle name="Обычный 2 4 6 3" xfId="227"/>
    <cellStyle name="Обычный 2 4 6 3 2" xfId="703"/>
    <cellStyle name="Обычный 2 4 6 4" xfId="700"/>
    <cellStyle name="Обычный 2 4 7" xfId="228"/>
    <cellStyle name="Обычный 2 4 7 2" xfId="229"/>
    <cellStyle name="Обычный 2 4 7 2 2" xfId="230"/>
    <cellStyle name="Обычный 2 4 7 2 2 2" xfId="706"/>
    <cellStyle name="Обычный 2 4 7 2 3" xfId="705"/>
    <cellStyle name="Обычный 2 4 7 3" xfId="231"/>
    <cellStyle name="Обычный 2 4 7 3 2" xfId="707"/>
    <cellStyle name="Обычный 2 4 7 4" xfId="704"/>
    <cellStyle name="Обычный 2 4 8" xfId="232"/>
    <cellStyle name="Обычный 2 4 8 2" xfId="233"/>
    <cellStyle name="Обычный 2 4 8 2 2" xfId="234"/>
    <cellStyle name="Обычный 2 4 8 2 2 2" xfId="710"/>
    <cellStyle name="Обычный 2 4 8 2 3" xfId="709"/>
    <cellStyle name="Обычный 2 4 8 3" xfId="235"/>
    <cellStyle name="Обычный 2 4 8 3 2" xfId="711"/>
    <cellStyle name="Обычный 2 4 8 4" xfId="708"/>
    <cellStyle name="Обычный 2 4 9" xfId="236"/>
    <cellStyle name="Обычный 2 4 9 2" xfId="237"/>
    <cellStyle name="Обычный 2 4 9 2 2" xfId="713"/>
    <cellStyle name="Обычный 2 4 9 3" xfId="712"/>
    <cellStyle name="Обычный 2 5" xfId="238"/>
    <cellStyle name="Обычный 2 5 2" xfId="239"/>
    <cellStyle name="Обычный 2 6" xfId="240"/>
    <cellStyle name="Обычный 3" xfId="241"/>
    <cellStyle name="Обычный 3 2" xfId="242"/>
    <cellStyle name="Обычный 4" xfId="243"/>
    <cellStyle name="Обычный 4 10" xfId="244"/>
    <cellStyle name="Обычный 4 10 2" xfId="245"/>
    <cellStyle name="Обычный 4 10 2 2" xfId="716"/>
    <cellStyle name="Обычный 4 10 3" xfId="715"/>
    <cellStyle name="Обычный 4 11" xfId="246"/>
    <cellStyle name="Обычный 4 11 2" xfId="717"/>
    <cellStyle name="Обычный 4 12" xfId="247"/>
    <cellStyle name="Обычный 4 12 2" xfId="718"/>
    <cellStyle name="Обычный 4 13" xfId="714"/>
    <cellStyle name="Обычный 4 2" xfId="248"/>
    <cellStyle name="Обычный 4 2 10" xfId="249"/>
    <cellStyle name="Обычный 4 2 10 2" xfId="720"/>
    <cellStyle name="Обычный 4 2 11" xfId="719"/>
    <cellStyle name="Обычный 4 2 2" xfId="250"/>
    <cellStyle name="Обычный 4 2 2 2" xfId="251"/>
    <cellStyle name="Обычный 4 2 2 2 2" xfId="252"/>
    <cellStyle name="Обычный 4 2 2 2 2 2" xfId="253"/>
    <cellStyle name="Обычный 4 2 2 2 2 2 2" xfId="254"/>
    <cellStyle name="Обычный 4 2 2 2 2 2 2 2" xfId="725"/>
    <cellStyle name="Обычный 4 2 2 2 2 2 3" xfId="724"/>
    <cellStyle name="Обычный 4 2 2 2 2 3" xfId="255"/>
    <cellStyle name="Обычный 4 2 2 2 2 3 2" xfId="726"/>
    <cellStyle name="Обычный 4 2 2 2 2 4" xfId="723"/>
    <cellStyle name="Обычный 4 2 2 2 3" xfId="256"/>
    <cellStyle name="Обычный 4 2 2 2 3 2" xfId="257"/>
    <cellStyle name="Обычный 4 2 2 2 3 2 2" xfId="258"/>
    <cellStyle name="Обычный 4 2 2 2 3 2 2 2" xfId="729"/>
    <cellStyle name="Обычный 4 2 2 2 3 2 3" xfId="728"/>
    <cellStyle name="Обычный 4 2 2 2 3 3" xfId="259"/>
    <cellStyle name="Обычный 4 2 2 2 3 3 2" xfId="730"/>
    <cellStyle name="Обычный 4 2 2 2 3 4" xfId="727"/>
    <cellStyle name="Обычный 4 2 2 2 4" xfId="260"/>
    <cellStyle name="Обычный 4 2 2 2 4 2" xfId="261"/>
    <cellStyle name="Обычный 4 2 2 2 4 2 2" xfId="262"/>
    <cellStyle name="Обычный 4 2 2 2 4 2 2 2" xfId="733"/>
    <cellStyle name="Обычный 4 2 2 2 4 2 3" xfId="732"/>
    <cellStyle name="Обычный 4 2 2 2 4 3" xfId="263"/>
    <cellStyle name="Обычный 4 2 2 2 4 3 2" xfId="734"/>
    <cellStyle name="Обычный 4 2 2 2 4 4" xfId="731"/>
    <cellStyle name="Обычный 4 2 2 2 5" xfId="264"/>
    <cellStyle name="Обычный 4 2 2 2 5 2" xfId="265"/>
    <cellStyle name="Обычный 4 2 2 2 5 2 2" xfId="736"/>
    <cellStyle name="Обычный 4 2 2 2 5 3" xfId="735"/>
    <cellStyle name="Обычный 4 2 2 2 6" xfId="266"/>
    <cellStyle name="Обычный 4 2 2 2 6 2" xfId="737"/>
    <cellStyle name="Обычный 4 2 2 2 7" xfId="267"/>
    <cellStyle name="Обычный 4 2 2 2 7 2" xfId="738"/>
    <cellStyle name="Обычный 4 2 2 2 8" xfId="722"/>
    <cellStyle name="Обычный 4 2 2 3" xfId="268"/>
    <cellStyle name="Обычный 4 2 2 3 2" xfId="269"/>
    <cellStyle name="Обычный 4 2 2 3 2 2" xfId="270"/>
    <cellStyle name="Обычный 4 2 2 3 2 2 2" xfId="741"/>
    <cellStyle name="Обычный 4 2 2 3 2 3" xfId="740"/>
    <cellStyle name="Обычный 4 2 2 3 3" xfId="271"/>
    <cellStyle name="Обычный 4 2 2 3 3 2" xfId="742"/>
    <cellStyle name="Обычный 4 2 2 3 4" xfId="739"/>
    <cellStyle name="Обычный 4 2 2 4" xfId="272"/>
    <cellStyle name="Обычный 4 2 2 4 2" xfId="273"/>
    <cellStyle name="Обычный 4 2 2 4 2 2" xfId="274"/>
    <cellStyle name="Обычный 4 2 2 4 2 2 2" xfId="745"/>
    <cellStyle name="Обычный 4 2 2 4 2 3" xfId="744"/>
    <cellStyle name="Обычный 4 2 2 4 3" xfId="275"/>
    <cellStyle name="Обычный 4 2 2 4 3 2" xfId="746"/>
    <cellStyle name="Обычный 4 2 2 4 4" xfId="743"/>
    <cellStyle name="Обычный 4 2 2 5" xfId="276"/>
    <cellStyle name="Обычный 4 2 2 5 2" xfId="277"/>
    <cellStyle name="Обычный 4 2 2 5 2 2" xfId="278"/>
    <cellStyle name="Обычный 4 2 2 5 2 2 2" xfId="749"/>
    <cellStyle name="Обычный 4 2 2 5 2 3" xfId="748"/>
    <cellStyle name="Обычный 4 2 2 5 3" xfId="279"/>
    <cellStyle name="Обычный 4 2 2 5 3 2" xfId="750"/>
    <cellStyle name="Обычный 4 2 2 5 4" xfId="747"/>
    <cellStyle name="Обычный 4 2 2 6" xfId="280"/>
    <cellStyle name="Обычный 4 2 2 6 2" xfId="281"/>
    <cellStyle name="Обычный 4 2 2 6 2 2" xfId="752"/>
    <cellStyle name="Обычный 4 2 2 6 3" xfId="751"/>
    <cellStyle name="Обычный 4 2 2 7" xfId="282"/>
    <cellStyle name="Обычный 4 2 2 7 2" xfId="753"/>
    <cellStyle name="Обычный 4 2 2 8" xfId="283"/>
    <cellStyle name="Обычный 4 2 2 8 2" xfId="754"/>
    <cellStyle name="Обычный 4 2 2 9" xfId="721"/>
    <cellStyle name="Обычный 4 2 3" xfId="284"/>
    <cellStyle name="Обычный 4 2 3 2" xfId="285"/>
    <cellStyle name="Обычный 4 2 3 2 2" xfId="286"/>
    <cellStyle name="Обычный 4 2 3 2 2 2" xfId="287"/>
    <cellStyle name="Обычный 4 2 3 2 2 2 2" xfId="288"/>
    <cellStyle name="Обычный 4 2 3 2 2 2 2 2" xfId="759"/>
    <cellStyle name="Обычный 4 2 3 2 2 2 3" xfId="758"/>
    <cellStyle name="Обычный 4 2 3 2 2 3" xfId="289"/>
    <cellStyle name="Обычный 4 2 3 2 2 3 2" xfId="760"/>
    <cellStyle name="Обычный 4 2 3 2 2 4" xfId="757"/>
    <cellStyle name="Обычный 4 2 3 2 3" xfId="290"/>
    <cellStyle name="Обычный 4 2 3 2 3 2" xfId="291"/>
    <cellStyle name="Обычный 4 2 3 2 3 2 2" xfId="292"/>
    <cellStyle name="Обычный 4 2 3 2 3 2 2 2" xfId="763"/>
    <cellStyle name="Обычный 4 2 3 2 3 2 3" xfId="762"/>
    <cellStyle name="Обычный 4 2 3 2 3 3" xfId="293"/>
    <cellStyle name="Обычный 4 2 3 2 3 3 2" xfId="764"/>
    <cellStyle name="Обычный 4 2 3 2 3 4" xfId="761"/>
    <cellStyle name="Обычный 4 2 3 2 4" xfId="294"/>
    <cellStyle name="Обычный 4 2 3 2 4 2" xfId="295"/>
    <cellStyle name="Обычный 4 2 3 2 4 2 2" xfId="296"/>
    <cellStyle name="Обычный 4 2 3 2 4 2 2 2" xfId="767"/>
    <cellStyle name="Обычный 4 2 3 2 4 2 3" xfId="766"/>
    <cellStyle name="Обычный 4 2 3 2 4 3" xfId="297"/>
    <cellStyle name="Обычный 4 2 3 2 4 3 2" xfId="768"/>
    <cellStyle name="Обычный 4 2 3 2 4 4" xfId="765"/>
    <cellStyle name="Обычный 4 2 3 2 5" xfId="298"/>
    <cellStyle name="Обычный 4 2 3 2 5 2" xfId="299"/>
    <cellStyle name="Обычный 4 2 3 2 5 2 2" xfId="770"/>
    <cellStyle name="Обычный 4 2 3 2 5 3" xfId="769"/>
    <cellStyle name="Обычный 4 2 3 2 6" xfId="300"/>
    <cellStyle name="Обычный 4 2 3 2 6 2" xfId="771"/>
    <cellStyle name="Обычный 4 2 3 2 7" xfId="756"/>
    <cellStyle name="Обычный 4 2 3 3" xfId="301"/>
    <cellStyle name="Обычный 4 2 3 3 2" xfId="302"/>
    <cellStyle name="Обычный 4 2 3 3 2 2" xfId="303"/>
    <cellStyle name="Обычный 4 2 3 3 2 2 2" xfId="774"/>
    <cellStyle name="Обычный 4 2 3 3 2 3" xfId="773"/>
    <cellStyle name="Обычный 4 2 3 3 3" xfId="304"/>
    <cellStyle name="Обычный 4 2 3 3 3 2" xfId="775"/>
    <cellStyle name="Обычный 4 2 3 3 4" xfId="772"/>
    <cellStyle name="Обычный 4 2 3 4" xfId="305"/>
    <cellStyle name="Обычный 4 2 3 4 2" xfId="306"/>
    <cellStyle name="Обычный 4 2 3 4 2 2" xfId="307"/>
    <cellStyle name="Обычный 4 2 3 4 2 2 2" xfId="778"/>
    <cellStyle name="Обычный 4 2 3 4 2 3" xfId="777"/>
    <cellStyle name="Обычный 4 2 3 4 3" xfId="308"/>
    <cellStyle name="Обычный 4 2 3 4 3 2" xfId="779"/>
    <cellStyle name="Обычный 4 2 3 4 4" xfId="776"/>
    <cellStyle name="Обычный 4 2 3 5" xfId="309"/>
    <cellStyle name="Обычный 4 2 3 5 2" xfId="310"/>
    <cellStyle name="Обычный 4 2 3 5 2 2" xfId="311"/>
    <cellStyle name="Обычный 4 2 3 5 2 2 2" xfId="782"/>
    <cellStyle name="Обычный 4 2 3 5 2 3" xfId="781"/>
    <cellStyle name="Обычный 4 2 3 5 3" xfId="312"/>
    <cellStyle name="Обычный 4 2 3 5 3 2" xfId="783"/>
    <cellStyle name="Обычный 4 2 3 5 4" xfId="780"/>
    <cellStyle name="Обычный 4 2 3 6" xfId="313"/>
    <cellStyle name="Обычный 4 2 3 6 2" xfId="314"/>
    <cellStyle name="Обычный 4 2 3 6 2 2" xfId="785"/>
    <cellStyle name="Обычный 4 2 3 6 3" xfId="784"/>
    <cellStyle name="Обычный 4 2 3 7" xfId="315"/>
    <cellStyle name="Обычный 4 2 3 7 2" xfId="786"/>
    <cellStyle name="Обычный 4 2 3 8" xfId="316"/>
    <cellStyle name="Обычный 4 2 3 8 2" xfId="787"/>
    <cellStyle name="Обычный 4 2 3 9" xfId="755"/>
    <cellStyle name="Обычный 4 2 4" xfId="317"/>
    <cellStyle name="Обычный 4 2 4 2" xfId="318"/>
    <cellStyle name="Обычный 4 2 4 2 2" xfId="319"/>
    <cellStyle name="Обычный 4 2 4 2 2 2" xfId="320"/>
    <cellStyle name="Обычный 4 2 4 2 2 2 2" xfId="791"/>
    <cellStyle name="Обычный 4 2 4 2 2 3" xfId="790"/>
    <cellStyle name="Обычный 4 2 4 2 3" xfId="321"/>
    <cellStyle name="Обычный 4 2 4 2 3 2" xfId="792"/>
    <cellStyle name="Обычный 4 2 4 2 4" xfId="789"/>
    <cellStyle name="Обычный 4 2 4 3" xfId="322"/>
    <cellStyle name="Обычный 4 2 4 3 2" xfId="323"/>
    <cellStyle name="Обычный 4 2 4 3 2 2" xfId="324"/>
    <cellStyle name="Обычный 4 2 4 3 2 2 2" xfId="795"/>
    <cellStyle name="Обычный 4 2 4 3 2 3" xfId="794"/>
    <cellStyle name="Обычный 4 2 4 3 3" xfId="325"/>
    <cellStyle name="Обычный 4 2 4 3 3 2" xfId="796"/>
    <cellStyle name="Обычный 4 2 4 3 4" xfId="793"/>
    <cellStyle name="Обычный 4 2 4 4" xfId="326"/>
    <cellStyle name="Обычный 4 2 4 4 2" xfId="327"/>
    <cellStyle name="Обычный 4 2 4 4 2 2" xfId="328"/>
    <cellStyle name="Обычный 4 2 4 4 2 2 2" xfId="799"/>
    <cellStyle name="Обычный 4 2 4 4 2 3" xfId="798"/>
    <cellStyle name="Обычный 4 2 4 4 3" xfId="329"/>
    <cellStyle name="Обычный 4 2 4 4 3 2" xfId="800"/>
    <cellStyle name="Обычный 4 2 4 4 4" xfId="797"/>
    <cellStyle name="Обычный 4 2 4 5" xfId="330"/>
    <cellStyle name="Обычный 4 2 4 5 2" xfId="331"/>
    <cellStyle name="Обычный 4 2 4 5 2 2" xfId="802"/>
    <cellStyle name="Обычный 4 2 4 5 3" xfId="801"/>
    <cellStyle name="Обычный 4 2 4 6" xfId="332"/>
    <cellStyle name="Обычный 4 2 4 6 2" xfId="803"/>
    <cellStyle name="Обычный 4 2 4 7" xfId="788"/>
    <cellStyle name="Обычный 4 2 5" xfId="333"/>
    <cellStyle name="Обычный 4 2 5 2" xfId="334"/>
    <cellStyle name="Обычный 4 2 5 2 2" xfId="335"/>
    <cellStyle name="Обычный 4 2 5 2 2 2" xfId="806"/>
    <cellStyle name="Обычный 4 2 5 2 3" xfId="805"/>
    <cellStyle name="Обычный 4 2 5 3" xfId="336"/>
    <cellStyle name="Обычный 4 2 5 3 2" xfId="807"/>
    <cellStyle name="Обычный 4 2 5 4" xfId="804"/>
    <cellStyle name="Обычный 4 2 6" xfId="337"/>
    <cellStyle name="Обычный 4 2 6 2" xfId="338"/>
    <cellStyle name="Обычный 4 2 6 2 2" xfId="339"/>
    <cellStyle name="Обычный 4 2 6 2 2 2" xfId="810"/>
    <cellStyle name="Обычный 4 2 6 2 3" xfId="809"/>
    <cellStyle name="Обычный 4 2 6 3" xfId="340"/>
    <cellStyle name="Обычный 4 2 6 3 2" xfId="811"/>
    <cellStyle name="Обычный 4 2 6 4" xfId="808"/>
    <cellStyle name="Обычный 4 2 7" xfId="341"/>
    <cellStyle name="Обычный 4 2 7 2" xfId="342"/>
    <cellStyle name="Обычный 4 2 7 2 2" xfId="343"/>
    <cellStyle name="Обычный 4 2 7 2 2 2" xfId="814"/>
    <cellStyle name="Обычный 4 2 7 2 3" xfId="813"/>
    <cellStyle name="Обычный 4 2 7 3" xfId="344"/>
    <cellStyle name="Обычный 4 2 7 3 2" xfId="815"/>
    <cellStyle name="Обычный 4 2 7 4" xfId="812"/>
    <cellStyle name="Обычный 4 2 8" xfId="345"/>
    <cellStyle name="Обычный 4 2 8 2" xfId="346"/>
    <cellStyle name="Обычный 4 2 8 2 2" xfId="817"/>
    <cellStyle name="Обычный 4 2 8 3" xfId="816"/>
    <cellStyle name="Обычный 4 2 9" xfId="347"/>
    <cellStyle name="Обычный 4 2 9 2" xfId="818"/>
    <cellStyle name="Обычный 4 3" xfId="348"/>
    <cellStyle name="Обычный 4 3 2" xfId="349"/>
    <cellStyle name="Обычный 4 3 2 2" xfId="350"/>
    <cellStyle name="Обычный 4 3 2 2 2" xfId="351"/>
    <cellStyle name="Обычный 4 3 2 2 2 2" xfId="352"/>
    <cellStyle name="Обычный 4 3 2 2 2 2 2" xfId="823"/>
    <cellStyle name="Обычный 4 3 2 2 2 3" xfId="822"/>
    <cellStyle name="Обычный 4 3 2 2 3" xfId="353"/>
    <cellStyle name="Обычный 4 3 2 2 3 2" xfId="824"/>
    <cellStyle name="Обычный 4 3 2 2 4" xfId="821"/>
    <cellStyle name="Обычный 4 3 2 3" xfId="354"/>
    <cellStyle name="Обычный 4 3 2 3 2" xfId="355"/>
    <cellStyle name="Обычный 4 3 2 3 2 2" xfId="356"/>
    <cellStyle name="Обычный 4 3 2 3 2 2 2" xfId="827"/>
    <cellStyle name="Обычный 4 3 2 3 2 3" xfId="826"/>
    <cellStyle name="Обычный 4 3 2 3 3" xfId="357"/>
    <cellStyle name="Обычный 4 3 2 3 3 2" xfId="828"/>
    <cellStyle name="Обычный 4 3 2 3 4" xfId="825"/>
    <cellStyle name="Обычный 4 3 2 4" xfId="358"/>
    <cellStyle name="Обычный 4 3 2 4 2" xfId="359"/>
    <cellStyle name="Обычный 4 3 2 4 2 2" xfId="360"/>
    <cellStyle name="Обычный 4 3 2 4 2 2 2" xfId="831"/>
    <cellStyle name="Обычный 4 3 2 4 2 3" xfId="830"/>
    <cellStyle name="Обычный 4 3 2 4 3" xfId="361"/>
    <cellStyle name="Обычный 4 3 2 4 3 2" xfId="832"/>
    <cellStyle name="Обычный 4 3 2 4 4" xfId="829"/>
    <cellStyle name="Обычный 4 3 2 5" xfId="362"/>
    <cellStyle name="Обычный 4 3 2 5 2" xfId="363"/>
    <cellStyle name="Обычный 4 3 2 5 2 2" xfId="834"/>
    <cellStyle name="Обычный 4 3 2 5 3" xfId="833"/>
    <cellStyle name="Обычный 4 3 2 6" xfId="364"/>
    <cellStyle name="Обычный 4 3 2 6 2" xfId="835"/>
    <cellStyle name="Обычный 4 3 2 7" xfId="365"/>
    <cellStyle name="Обычный 4 3 2 7 2" xfId="836"/>
    <cellStyle name="Обычный 4 3 2 8" xfId="820"/>
    <cellStyle name="Обычный 4 3 3" xfId="366"/>
    <cellStyle name="Обычный 4 3 3 2" xfId="367"/>
    <cellStyle name="Обычный 4 3 3 2 2" xfId="368"/>
    <cellStyle name="Обычный 4 3 3 2 2 2" xfId="839"/>
    <cellStyle name="Обычный 4 3 3 2 3" xfId="838"/>
    <cellStyle name="Обычный 4 3 3 3" xfId="369"/>
    <cellStyle name="Обычный 4 3 3 3 2" xfId="840"/>
    <cellStyle name="Обычный 4 3 3 4" xfId="837"/>
    <cellStyle name="Обычный 4 3 4" xfId="370"/>
    <cellStyle name="Обычный 4 3 4 2" xfId="371"/>
    <cellStyle name="Обычный 4 3 4 2 2" xfId="372"/>
    <cellStyle name="Обычный 4 3 4 2 2 2" xfId="843"/>
    <cellStyle name="Обычный 4 3 4 2 3" xfId="842"/>
    <cellStyle name="Обычный 4 3 4 3" xfId="373"/>
    <cellStyle name="Обычный 4 3 4 3 2" xfId="844"/>
    <cellStyle name="Обычный 4 3 4 4" xfId="841"/>
    <cellStyle name="Обычный 4 3 5" xfId="374"/>
    <cellStyle name="Обычный 4 3 5 2" xfId="375"/>
    <cellStyle name="Обычный 4 3 5 2 2" xfId="376"/>
    <cellStyle name="Обычный 4 3 5 2 2 2" xfId="847"/>
    <cellStyle name="Обычный 4 3 5 2 3" xfId="846"/>
    <cellStyle name="Обычный 4 3 5 3" xfId="377"/>
    <cellStyle name="Обычный 4 3 5 3 2" xfId="848"/>
    <cellStyle name="Обычный 4 3 5 4" xfId="845"/>
    <cellStyle name="Обычный 4 3 6" xfId="378"/>
    <cellStyle name="Обычный 4 3 6 2" xfId="379"/>
    <cellStyle name="Обычный 4 3 6 2 2" xfId="850"/>
    <cellStyle name="Обычный 4 3 6 3" xfId="849"/>
    <cellStyle name="Обычный 4 3 7" xfId="380"/>
    <cellStyle name="Обычный 4 3 7 2" xfId="851"/>
    <cellStyle name="Обычный 4 3 8" xfId="381"/>
    <cellStyle name="Обычный 4 3 8 2" xfId="852"/>
    <cellStyle name="Обычный 4 3 9" xfId="819"/>
    <cellStyle name="Обычный 4 4" xfId="382"/>
    <cellStyle name="Обычный 4 4 2" xfId="383"/>
    <cellStyle name="Обычный 4 4 2 2" xfId="384"/>
    <cellStyle name="Обычный 4 4 2 2 2" xfId="385"/>
    <cellStyle name="Обычный 4 4 2 2 2 2" xfId="386"/>
    <cellStyle name="Обычный 4 4 2 2 2 2 2" xfId="857"/>
    <cellStyle name="Обычный 4 4 2 2 2 3" xfId="856"/>
    <cellStyle name="Обычный 4 4 2 2 3" xfId="387"/>
    <cellStyle name="Обычный 4 4 2 2 3 2" xfId="858"/>
    <cellStyle name="Обычный 4 4 2 2 4" xfId="855"/>
    <cellStyle name="Обычный 4 4 2 3" xfId="388"/>
    <cellStyle name="Обычный 4 4 2 3 2" xfId="389"/>
    <cellStyle name="Обычный 4 4 2 3 2 2" xfId="390"/>
    <cellStyle name="Обычный 4 4 2 3 2 2 2" xfId="861"/>
    <cellStyle name="Обычный 4 4 2 3 2 3" xfId="860"/>
    <cellStyle name="Обычный 4 4 2 3 3" xfId="391"/>
    <cellStyle name="Обычный 4 4 2 3 3 2" xfId="862"/>
    <cellStyle name="Обычный 4 4 2 3 4" xfId="859"/>
    <cellStyle name="Обычный 4 4 2 4" xfId="392"/>
    <cellStyle name="Обычный 4 4 2 4 2" xfId="393"/>
    <cellStyle name="Обычный 4 4 2 4 2 2" xfId="394"/>
    <cellStyle name="Обычный 4 4 2 4 2 2 2" xfId="865"/>
    <cellStyle name="Обычный 4 4 2 4 2 3" xfId="864"/>
    <cellStyle name="Обычный 4 4 2 4 3" xfId="395"/>
    <cellStyle name="Обычный 4 4 2 4 3 2" xfId="866"/>
    <cellStyle name="Обычный 4 4 2 4 4" xfId="863"/>
    <cellStyle name="Обычный 4 4 2 5" xfId="396"/>
    <cellStyle name="Обычный 4 4 2 5 2" xfId="397"/>
    <cellStyle name="Обычный 4 4 2 5 2 2" xfId="868"/>
    <cellStyle name="Обычный 4 4 2 5 3" xfId="867"/>
    <cellStyle name="Обычный 4 4 2 6" xfId="398"/>
    <cellStyle name="Обычный 4 4 2 6 2" xfId="869"/>
    <cellStyle name="Обычный 4 4 2 7" xfId="854"/>
    <cellStyle name="Обычный 4 4 3" xfId="399"/>
    <cellStyle name="Обычный 4 4 3 2" xfId="400"/>
    <cellStyle name="Обычный 4 4 3 2 2" xfId="401"/>
    <cellStyle name="Обычный 4 4 3 2 2 2" xfId="872"/>
    <cellStyle name="Обычный 4 4 3 2 3" xfId="871"/>
    <cellStyle name="Обычный 4 4 3 3" xfId="402"/>
    <cellStyle name="Обычный 4 4 3 3 2" xfId="873"/>
    <cellStyle name="Обычный 4 4 3 4" xfId="870"/>
    <cellStyle name="Обычный 4 4 4" xfId="403"/>
    <cellStyle name="Обычный 4 4 4 2" xfId="404"/>
    <cellStyle name="Обычный 4 4 4 2 2" xfId="405"/>
    <cellStyle name="Обычный 4 4 4 2 2 2" xfId="876"/>
    <cellStyle name="Обычный 4 4 4 2 3" xfId="875"/>
    <cellStyle name="Обычный 4 4 4 3" xfId="406"/>
    <cellStyle name="Обычный 4 4 4 3 2" xfId="877"/>
    <cellStyle name="Обычный 4 4 4 4" xfId="874"/>
    <cellStyle name="Обычный 4 4 5" xfId="407"/>
    <cellStyle name="Обычный 4 4 5 2" xfId="408"/>
    <cellStyle name="Обычный 4 4 5 2 2" xfId="409"/>
    <cellStyle name="Обычный 4 4 5 2 2 2" xfId="880"/>
    <cellStyle name="Обычный 4 4 5 2 3" xfId="879"/>
    <cellStyle name="Обычный 4 4 5 3" xfId="410"/>
    <cellStyle name="Обычный 4 4 5 3 2" xfId="881"/>
    <cellStyle name="Обычный 4 4 5 4" xfId="878"/>
    <cellStyle name="Обычный 4 4 6" xfId="411"/>
    <cellStyle name="Обычный 4 4 6 2" xfId="412"/>
    <cellStyle name="Обычный 4 4 6 2 2" xfId="883"/>
    <cellStyle name="Обычный 4 4 6 3" xfId="882"/>
    <cellStyle name="Обычный 4 4 7" xfId="413"/>
    <cellStyle name="Обычный 4 4 7 2" xfId="884"/>
    <cellStyle name="Обычный 4 4 8" xfId="414"/>
    <cellStyle name="Обычный 4 4 8 2" xfId="885"/>
    <cellStyle name="Обычный 4 4 9" xfId="853"/>
    <cellStyle name="Обычный 4 5" xfId="415"/>
    <cellStyle name="Обычный 4 6" xfId="416"/>
    <cellStyle name="Обычный 4 6 2" xfId="417"/>
    <cellStyle name="Обычный 4 6 2 2" xfId="418"/>
    <cellStyle name="Обычный 4 6 2 2 2" xfId="419"/>
    <cellStyle name="Обычный 4 6 2 2 2 2" xfId="889"/>
    <cellStyle name="Обычный 4 6 2 2 3" xfId="888"/>
    <cellStyle name="Обычный 4 6 2 3" xfId="420"/>
    <cellStyle name="Обычный 4 6 2 3 2" xfId="890"/>
    <cellStyle name="Обычный 4 6 2 4" xfId="887"/>
    <cellStyle name="Обычный 4 6 3" xfId="421"/>
    <cellStyle name="Обычный 4 6 3 2" xfId="422"/>
    <cellStyle name="Обычный 4 6 3 2 2" xfId="423"/>
    <cellStyle name="Обычный 4 6 3 2 2 2" xfId="893"/>
    <cellStyle name="Обычный 4 6 3 2 3" xfId="892"/>
    <cellStyle name="Обычный 4 6 3 3" xfId="424"/>
    <cellStyle name="Обычный 4 6 3 3 2" xfId="894"/>
    <cellStyle name="Обычный 4 6 3 4" xfId="891"/>
    <cellStyle name="Обычный 4 6 4" xfId="425"/>
    <cellStyle name="Обычный 4 6 4 2" xfId="426"/>
    <cellStyle name="Обычный 4 6 4 2 2" xfId="427"/>
    <cellStyle name="Обычный 4 6 4 2 2 2" xfId="897"/>
    <cellStyle name="Обычный 4 6 4 2 3" xfId="896"/>
    <cellStyle name="Обычный 4 6 4 3" xfId="428"/>
    <cellStyle name="Обычный 4 6 4 3 2" xfId="898"/>
    <cellStyle name="Обычный 4 6 4 4" xfId="895"/>
    <cellStyle name="Обычный 4 6 5" xfId="429"/>
    <cellStyle name="Обычный 4 6 5 2" xfId="430"/>
    <cellStyle name="Обычный 4 6 5 2 2" xfId="900"/>
    <cellStyle name="Обычный 4 6 5 3" xfId="899"/>
    <cellStyle name="Обычный 4 6 6" xfId="431"/>
    <cellStyle name="Обычный 4 6 6 2" xfId="901"/>
    <cellStyle name="Обычный 4 6 7" xfId="886"/>
    <cellStyle name="Обычный 4 7" xfId="432"/>
    <cellStyle name="Обычный 4 7 2" xfId="433"/>
    <cellStyle name="Обычный 4 7 2 2" xfId="434"/>
    <cellStyle name="Обычный 4 7 2 2 2" xfId="904"/>
    <cellStyle name="Обычный 4 7 2 3" xfId="903"/>
    <cellStyle name="Обычный 4 7 3" xfId="435"/>
    <cellStyle name="Обычный 4 7 3 2" xfId="905"/>
    <cellStyle name="Обычный 4 7 4" xfId="902"/>
    <cellStyle name="Обычный 4 8" xfId="436"/>
    <cellStyle name="Обычный 4 8 2" xfId="437"/>
    <cellStyle name="Обычный 4 8 2 2" xfId="438"/>
    <cellStyle name="Обычный 4 8 2 2 2" xfId="908"/>
    <cellStyle name="Обычный 4 8 2 3" xfId="907"/>
    <cellStyle name="Обычный 4 8 3" xfId="439"/>
    <cellStyle name="Обычный 4 8 3 2" xfId="909"/>
    <cellStyle name="Обычный 4 8 4" xfId="906"/>
    <cellStyle name="Обычный 4 9" xfId="440"/>
    <cellStyle name="Обычный 4 9 2" xfId="441"/>
    <cellStyle name="Обычный 4 9 2 2" xfId="442"/>
    <cellStyle name="Обычный 4 9 2 2 2" xfId="912"/>
    <cellStyle name="Обычный 4 9 2 3" xfId="911"/>
    <cellStyle name="Обычный 4 9 3" xfId="443"/>
    <cellStyle name="Обычный 4 9 3 2" xfId="913"/>
    <cellStyle name="Обычный 4 9 4" xfId="910"/>
    <cellStyle name="Обычный 5" xfId="444"/>
    <cellStyle name="Обычный 5 2" xfId="445"/>
    <cellStyle name="Обычный 6" xfId="446"/>
    <cellStyle name="Обычный 7" xfId="447"/>
    <cellStyle name="Обычный 8" xfId="448"/>
    <cellStyle name="Обычный 8 10" xfId="449"/>
    <cellStyle name="Обычный 8 10 2" xfId="915"/>
    <cellStyle name="Обычный 8 11" xfId="914"/>
    <cellStyle name="Обычный 8 2" xfId="450"/>
    <cellStyle name="Обычный 8 2 2" xfId="451"/>
    <cellStyle name="Обычный 8 2 2 2" xfId="452"/>
    <cellStyle name="Обычный 8 2 2 2 2" xfId="453"/>
    <cellStyle name="Обычный 8 2 2 2 2 2" xfId="454"/>
    <cellStyle name="Обычный 8 2 2 2 2 2 2" xfId="920"/>
    <cellStyle name="Обычный 8 2 2 2 2 3" xfId="919"/>
    <cellStyle name="Обычный 8 2 2 2 3" xfId="455"/>
    <cellStyle name="Обычный 8 2 2 2 3 2" xfId="921"/>
    <cellStyle name="Обычный 8 2 2 2 4" xfId="918"/>
    <cellStyle name="Обычный 8 2 2 3" xfId="456"/>
    <cellStyle name="Обычный 8 2 2 3 2" xfId="457"/>
    <cellStyle name="Обычный 8 2 2 3 2 2" xfId="458"/>
    <cellStyle name="Обычный 8 2 2 3 2 2 2" xfId="924"/>
    <cellStyle name="Обычный 8 2 2 3 2 3" xfId="923"/>
    <cellStyle name="Обычный 8 2 2 3 3" xfId="459"/>
    <cellStyle name="Обычный 8 2 2 3 3 2" xfId="925"/>
    <cellStyle name="Обычный 8 2 2 3 4" xfId="922"/>
    <cellStyle name="Обычный 8 2 2 4" xfId="460"/>
    <cellStyle name="Обычный 8 2 2 4 2" xfId="461"/>
    <cellStyle name="Обычный 8 2 2 4 2 2" xfId="462"/>
    <cellStyle name="Обычный 8 2 2 4 2 2 2" xfId="928"/>
    <cellStyle name="Обычный 8 2 2 4 2 3" xfId="927"/>
    <cellStyle name="Обычный 8 2 2 4 3" xfId="463"/>
    <cellStyle name="Обычный 8 2 2 4 3 2" xfId="929"/>
    <cellStyle name="Обычный 8 2 2 4 4" xfId="926"/>
    <cellStyle name="Обычный 8 2 2 5" xfId="464"/>
    <cellStyle name="Обычный 8 2 2 5 2" xfId="465"/>
    <cellStyle name="Обычный 8 2 2 5 2 2" xfId="931"/>
    <cellStyle name="Обычный 8 2 2 5 3" xfId="930"/>
    <cellStyle name="Обычный 8 2 2 6" xfId="466"/>
    <cellStyle name="Обычный 8 2 2 6 2" xfId="932"/>
    <cellStyle name="Обычный 8 2 2 7" xfId="467"/>
    <cellStyle name="Обычный 8 2 2 7 2" xfId="933"/>
    <cellStyle name="Обычный 8 2 2 8" xfId="917"/>
    <cellStyle name="Обычный 8 2 3" xfId="468"/>
    <cellStyle name="Обычный 8 2 3 2" xfId="469"/>
    <cellStyle name="Обычный 8 2 3 2 2" xfId="470"/>
    <cellStyle name="Обычный 8 2 3 2 2 2" xfId="936"/>
    <cellStyle name="Обычный 8 2 3 2 3" xfId="935"/>
    <cellStyle name="Обычный 8 2 3 3" xfId="471"/>
    <cellStyle name="Обычный 8 2 3 3 2" xfId="937"/>
    <cellStyle name="Обычный 8 2 3 4" xfId="934"/>
    <cellStyle name="Обычный 8 2 4" xfId="472"/>
    <cellStyle name="Обычный 8 2 4 2" xfId="473"/>
    <cellStyle name="Обычный 8 2 4 2 2" xfId="474"/>
    <cellStyle name="Обычный 8 2 4 2 2 2" xfId="940"/>
    <cellStyle name="Обычный 8 2 4 2 3" xfId="939"/>
    <cellStyle name="Обычный 8 2 4 3" xfId="475"/>
    <cellStyle name="Обычный 8 2 4 3 2" xfId="941"/>
    <cellStyle name="Обычный 8 2 4 4" xfId="938"/>
    <cellStyle name="Обычный 8 2 5" xfId="476"/>
    <cellStyle name="Обычный 8 2 5 2" xfId="477"/>
    <cellStyle name="Обычный 8 2 5 2 2" xfId="478"/>
    <cellStyle name="Обычный 8 2 5 2 2 2" xfId="944"/>
    <cellStyle name="Обычный 8 2 5 2 3" xfId="943"/>
    <cellStyle name="Обычный 8 2 5 3" xfId="479"/>
    <cellStyle name="Обычный 8 2 5 3 2" xfId="945"/>
    <cellStyle name="Обычный 8 2 5 4" xfId="942"/>
    <cellStyle name="Обычный 8 2 6" xfId="480"/>
    <cellStyle name="Обычный 8 2 6 2" xfId="481"/>
    <cellStyle name="Обычный 8 2 6 2 2" xfId="947"/>
    <cellStyle name="Обычный 8 2 6 3" xfId="946"/>
    <cellStyle name="Обычный 8 2 7" xfId="482"/>
    <cellStyle name="Обычный 8 2 7 2" xfId="948"/>
    <cellStyle name="Обычный 8 2 8" xfId="483"/>
    <cellStyle name="Обычный 8 2 8 2" xfId="949"/>
    <cellStyle name="Обычный 8 2 9" xfId="916"/>
    <cellStyle name="Обычный 8 3" xfId="484"/>
    <cellStyle name="Обычный 8 3 2" xfId="485"/>
    <cellStyle name="Обычный 8 3 2 2" xfId="486"/>
    <cellStyle name="Обычный 8 3 2 2 2" xfId="487"/>
    <cellStyle name="Обычный 8 3 2 2 2 2" xfId="488"/>
    <cellStyle name="Обычный 8 3 2 2 2 2 2" xfId="954"/>
    <cellStyle name="Обычный 8 3 2 2 2 3" xfId="953"/>
    <cellStyle name="Обычный 8 3 2 2 3" xfId="489"/>
    <cellStyle name="Обычный 8 3 2 2 3 2" xfId="955"/>
    <cellStyle name="Обычный 8 3 2 2 4" xfId="952"/>
    <cellStyle name="Обычный 8 3 2 3" xfId="490"/>
    <cellStyle name="Обычный 8 3 2 3 2" xfId="491"/>
    <cellStyle name="Обычный 8 3 2 3 2 2" xfId="492"/>
    <cellStyle name="Обычный 8 3 2 3 2 2 2" xfId="958"/>
    <cellStyle name="Обычный 8 3 2 3 2 3" xfId="957"/>
    <cellStyle name="Обычный 8 3 2 3 3" xfId="493"/>
    <cellStyle name="Обычный 8 3 2 3 3 2" xfId="959"/>
    <cellStyle name="Обычный 8 3 2 3 4" xfId="956"/>
    <cellStyle name="Обычный 8 3 2 4" xfId="494"/>
    <cellStyle name="Обычный 8 3 2 4 2" xfId="495"/>
    <cellStyle name="Обычный 8 3 2 4 2 2" xfId="496"/>
    <cellStyle name="Обычный 8 3 2 4 2 2 2" xfId="962"/>
    <cellStyle name="Обычный 8 3 2 4 2 3" xfId="961"/>
    <cellStyle name="Обычный 8 3 2 4 3" xfId="497"/>
    <cellStyle name="Обычный 8 3 2 4 3 2" xfId="963"/>
    <cellStyle name="Обычный 8 3 2 4 4" xfId="960"/>
    <cellStyle name="Обычный 8 3 2 5" xfId="498"/>
    <cellStyle name="Обычный 8 3 2 5 2" xfId="499"/>
    <cellStyle name="Обычный 8 3 2 5 2 2" xfId="965"/>
    <cellStyle name="Обычный 8 3 2 5 3" xfId="964"/>
    <cellStyle name="Обычный 8 3 2 6" xfId="500"/>
    <cellStyle name="Обычный 8 3 2 6 2" xfId="966"/>
    <cellStyle name="Обычный 8 3 2 7" xfId="951"/>
    <cellStyle name="Обычный 8 3 3" xfId="501"/>
    <cellStyle name="Обычный 8 3 3 2" xfId="502"/>
    <cellStyle name="Обычный 8 3 3 2 2" xfId="503"/>
    <cellStyle name="Обычный 8 3 3 2 2 2" xfId="969"/>
    <cellStyle name="Обычный 8 3 3 2 3" xfId="968"/>
    <cellStyle name="Обычный 8 3 3 3" xfId="504"/>
    <cellStyle name="Обычный 8 3 3 3 2" xfId="970"/>
    <cellStyle name="Обычный 8 3 3 4" xfId="967"/>
    <cellStyle name="Обычный 8 3 4" xfId="505"/>
    <cellStyle name="Обычный 8 3 4 2" xfId="506"/>
    <cellStyle name="Обычный 8 3 4 2 2" xfId="507"/>
    <cellStyle name="Обычный 8 3 4 2 2 2" xfId="973"/>
    <cellStyle name="Обычный 8 3 4 2 3" xfId="972"/>
    <cellStyle name="Обычный 8 3 4 3" xfId="508"/>
    <cellStyle name="Обычный 8 3 4 3 2" xfId="974"/>
    <cellStyle name="Обычный 8 3 4 4" xfId="971"/>
    <cellStyle name="Обычный 8 3 5" xfId="509"/>
    <cellStyle name="Обычный 8 3 5 2" xfId="510"/>
    <cellStyle name="Обычный 8 3 5 2 2" xfId="511"/>
    <cellStyle name="Обычный 8 3 5 2 2 2" xfId="977"/>
    <cellStyle name="Обычный 8 3 5 2 3" xfId="976"/>
    <cellStyle name="Обычный 8 3 5 3" xfId="512"/>
    <cellStyle name="Обычный 8 3 5 3 2" xfId="978"/>
    <cellStyle name="Обычный 8 3 5 4" xfId="975"/>
    <cellStyle name="Обычный 8 3 6" xfId="513"/>
    <cellStyle name="Обычный 8 3 6 2" xfId="514"/>
    <cellStyle name="Обычный 8 3 6 2 2" xfId="980"/>
    <cellStyle name="Обычный 8 3 6 3" xfId="979"/>
    <cellStyle name="Обычный 8 3 7" xfId="515"/>
    <cellStyle name="Обычный 8 3 7 2" xfId="981"/>
    <cellStyle name="Обычный 8 3 8" xfId="516"/>
    <cellStyle name="Обычный 8 3 8 2" xfId="982"/>
    <cellStyle name="Обычный 8 3 9" xfId="950"/>
    <cellStyle name="Обычный 8 4" xfId="517"/>
    <cellStyle name="Обычный 8 4 2" xfId="518"/>
    <cellStyle name="Обычный 8 4 2 2" xfId="519"/>
    <cellStyle name="Обычный 8 4 2 2 2" xfId="520"/>
    <cellStyle name="Обычный 8 4 2 2 2 2" xfId="986"/>
    <cellStyle name="Обычный 8 4 2 2 3" xfId="985"/>
    <cellStyle name="Обычный 8 4 2 3" xfId="521"/>
    <cellStyle name="Обычный 8 4 2 3 2" xfId="987"/>
    <cellStyle name="Обычный 8 4 2 4" xfId="984"/>
    <cellStyle name="Обычный 8 4 3" xfId="522"/>
    <cellStyle name="Обычный 8 4 3 2" xfId="523"/>
    <cellStyle name="Обычный 8 4 3 2 2" xfId="524"/>
    <cellStyle name="Обычный 8 4 3 2 2 2" xfId="990"/>
    <cellStyle name="Обычный 8 4 3 2 3" xfId="989"/>
    <cellStyle name="Обычный 8 4 3 3" xfId="525"/>
    <cellStyle name="Обычный 8 4 3 3 2" xfId="991"/>
    <cellStyle name="Обычный 8 4 3 4" xfId="988"/>
    <cellStyle name="Обычный 8 4 4" xfId="526"/>
    <cellStyle name="Обычный 8 4 4 2" xfId="527"/>
    <cellStyle name="Обычный 8 4 4 2 2" xfId="528"/>
    <cellStyle name="Обычный 8 4 4 2 2 2" xfId="994"/>
    <cellStyle name="Обычный 8 4 4 2 3" xfId="993"/>
    <cellStyle name="Обычный 8 4 4 3" xfId="529"/>
    <cellStyle name="Обычный 8 4 4 3 2" xfId="995"/>
    <cellStyle name="Обычный 8 4 4 4" xfId="992"/>
    <cellStyle name="Обычный 8 4 5" xfId="530"/>
    <cellStyle name="Обычный 8 4 5 2" xfId="531"/>
    <cellStyle name="Обычный 8 4 5 2 2" xfId="997"/>
    <cellStyle name="Обычный 8 4 5 3" xfId="996"/>
    <cellStyle name="Обычный 8 4 6" xfId="532"/>
    <cellStyle name="Обычный 8 4 6 2" xfId="998"/>
    <cellStyle name="Обычный 8 4 7" xfId="983"/>
    <cellStyle name="Обычный 8 5" xfId="533"/>
    <cellStyle name="Обычный 8 5 2" xfId="534"/>
    <cellStyle name="Обычный 8 5 2 2" xfId="535"/>
    <cellStyle name="Обычный 8 5 2 2 2" xfId="1001"/>
    <cellStyle name="Обычный 8 5 2 3" xfId="1000"/>
    <cellStyle name="Обычный 8 5 3" xfId="536"/>
    <cellStyle name="Обычный 8 5 3 2" xfId="1002"/>
    <cellStyle name="Обычный 8 5 4" xfId="999"/>
    <cellStyle name="Обычный 8 6" xfId="537"/>
    <cellStyle name="Обычный 8 6 2" xfId="538"/>
    <cellStyle name="Обычный 8 6 2 2" xfId="539"/>
    <cellStyle name="Обычный 8 6 2 2 2" xfId="1005"/>
    <cellStyle name="Обычный 8 6 2 3" xfId="1004"/>
    <cellStyle name="Обычный 8 6 3" xfId="540"/>
    <cellStyle name="Обычный 8 6 3 2" xfId="1006"/>
    <cellStyle name="Обычный 8 6 4" xfId="1003"/>
    <cellStyle name="Обычный 8 7" xfId="541"/>
    <cellStyle name="Обычный 8 7 2" xfId="542"/>
    <cellStyle name="Обычный 8 7 2 2" xfId="543"/>
    <cellStyle name="Обычный 8 7 2 2 2" xfId="1009"/>
    <cellStyle name="Обычный 8 7 2 3" xfId="1008"/>
    <cellStyle name="Обычный 8 7 3" xfId="544"/>
    <cellStyle name="Обычный 8 7 3 2" xfId="1010"/>
    <cellStyle name="Обычный 8 7 4" xfId="1007"/>
    <cellStyle name="Обычный 8 8" xfId="545"/>
    <cellStyle name="Обычный 8 8 2" xfId="546"/>
    <cellStyle name="Обычный 8 8 2 2" xfId="1012"/>
    <cellStyle name="Обычный 8 8 3" xfId="1011"/>
    <cellStyle name="Обычный 8 9" xfId="547"/>
    <cellStyle name="Обычный 8 9 2" xfId="1013"/>
    <cellStyle name="Обычный 9" xfId="548"/>
    <cellStyle name="Плохой 2" xfId="549"/>
    <cellStyle name="Плохой 3" xfId="550"/>
    <cellStyle name="Плохой 4" xfId="551"/>
    <cellStyle name="Пояснение 2" xfId="552"/>
    <cellStyle name="Пояснение 3" xfId="553"/>
    <cellStyle name="Пояснение 4" xfId="554"/>
    <cellStyle name="Примечание 2" xfId="555"/>
    <cellStyle name="Примечание 2 2" xfId="556"/>
    <cellStyle name="Примечание 3" xfId="557"/>
    <cellStyle name="Примечание 3 2" xfId="558"/>
    <cellStyle name="Примечание 4" xfId="559"/>
    <cellStyle name="Примечание 4 2" xfId="560"/>
    <cellStyle name="Процентный 2" xfId="561"/>
    <cellStyle name="Процентный 2 2" xfId="562"/>
    <cellStyle name="Процентный 2 2 2" xfId="563"/>
    <cellStyle name="Процентный 2 2 2 2" xfId="564"/>
    <cellStyle name="Процентный 2 2 3" xfId="565"/>
    <cellStyle name="Процентный 2 2 3 2" xfId="566"/>
    <cellStyle name="Процентный 2 2 4" xfId="567"/>
    <cellStyle name="Процентный 2 2 4 2" xfId="568"/>
    <cellStyle name="Процентный 2 2 5" xfId="569"/>
    <cellStyle name="Процентный 2 2 5 2" xfId="570"/>
    <cellStyle name="Процентный 2 3" xfId="571"/>
    <cellStyle name="Процентный 2 3 2" xfId="572"/>
    <cellStyle name="Процентный 2 4" xfId="573"/>
    <cellStyle name="Процентный 2 4 2" xfId="574"/>
    <cellStyle name="Процентный 2 5" xfId="575"/>
    <cellStyle name="Процентный 2 5 2" xfId="576"/>
    <cellStyle name="Процентный 2 6" xfId="577"/>
    <cellStyle name="Процентный 2 6 2" xfId="578"/>
    <cellStyle name="Связанная ячейка 2" xfId="579"/>
    <cellStyle name="Связанная ячейка 3" xfId="580"/>
    <cellStyle name="Связанная ячейка 4" xfId="581"/>
    <cellStyle name="Стиль 1" xfId="582"/>
    <cellStyle name="Текст предупреждения 2" xfId="583"/>
    <cellStyle name="Текст предупреждения 3" xfId="584"/>
    <cellStyle name="Текст предупреждения 4" xfId="585"/>
    <cellStyle name="Финансовый 2" xfId="586"/>
    <cellStyle name="Финансовый 2 2" xfId="587"/>
    <cellStyle name="Финансовый 2 2 2" xfId="588"/>
    <cellStyle name="Финансовый 2 2 2 2" xfId="589"/>
    <cellStyle name="Финансовый 2 2 3" xfId="590"/>
    <cellStyle name="Финансовый 2 2 3 2" xfId="591"/>
    <cellStyle name="Финансовый 2 2 4" xfId="592"/>
    <cellStyle name="Финансовый 2 2 4 2" xfId="593"/>
    <cellStyle name="Финансовый 2 2 5" xfId="594"/>
    <cellStyle name="Финансовый 2 2 5 2" xfId="595"/>
    <cellStyle name="Финансовый 2 3" xfId="596"/>
    <cellStyle name="Финансовый 2 3 2" xfId="597"/>
    <cellStyle name="Финансовый 2 4" xfId="598"/>
    <cellStyle name="Финансовый 2 4 2" xfId="599"/>
    <cellStyle name="Финансовый 2 5" xfId="600"/>
    <cellStyle name="Финансовый 2 5 2" xfId="601"/>
    <cellStyle name="Финансовый 2 6" xfId="602"/>
    <cellStyle name="Финансовый 2 6 2" xfId="603"/>
    <cellStyle name="Финансовый 2 7" xfId="604"/>
    <cellStyle name="Финансовый 3" xfId="605"/>
    <cellStyle name="Финансовый 4" xfId="606"/>
    <cellStyle name="Финансовый 5" xfId="607"/>
    <cellStyle name="Финансовый 6" xfId="608"/>
    <cellStyle name="Хороший 2" xfId="609"/>
    <cellStyle name="Хороший 3" xfId="610"/>
    <cellStyle name="Хороший 4" xfId="6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03"/>
  <sheetViews>
    <sheetView tabSelected="1" view="pageBreakPreview" topLeftCell="A580" zoomScale="55" zoomScaleSheetLayoutView="55" workbookViewId="0">
      <selection activeCell="I595" sqref="I595"/>
    </sheetView>
  </sheetViews>
  <sheetFormatPr defaultColWidth="9.33203125" defaultRowHeight="19.5" x14ac:dyDescent="0.3"/>
  <cols>
    <col min="1" max="1" width="7.1640625" style="75" customWidth="1"/>
    <col min="2" max="2" width="71.1640625" style="84" customWidth="1"/>
    <col min="3" max="3" width="25.33203125" style="85" customWidth="1"/>
    <col min="4" max="4" width="8.1640625" style="75" bestFit="1" customWidth="1"/>
    <col min="5" max="5" width="5.83203125" style="75" customWidth="1"/>
    <col min="6" max="6" width="6.83203125" style="75" bestFit="1" customWidth="1"/>
    <col min="7" max="7" width="21.5" style="75" customWidth="1"/>
    <col min="8" max="8" width="8.6640625" style="75" customWidth="1"/>
    <col min="9" max="9" width="21.1640625" style="75" customWidth="1"/>
    <col min="10" max="10" width="18.33203125" style="75" customWidth="1"/>
    <col min="11" max="11" width="17.33203125" style="75" customWidth="1"/>
    <col min="12" max="12" width="21.5" style="86" customWidth="1"/>
    <col min="13" max="13" width="21.83203125" style="87" customWidth="1"/>
    <col min="14" max="14" width="19.1640625" style="87" customWidth="1"/>
    <col min="15" max="15" width="20.5" style="87" customWidth="1"/>
    <col min="16" max="16" width="18" style="5" customWidth="1"/>
    <col min="17" max="17" width="16.6640625" style="5" customWidth="1"/>
    <col min="18" max="18" width="18.6640625" style="5" customWidth="1"/>
    <col min="19" max="19" width="17.33203125" style="87" customWidth="1"/>
    <col min="20" max="20" width="16.6640625" style="87" customWidth="1"/>
    <col min="21" max="21" width="17.33203125" style="87" customWidth="1"/>
    <col min="22" max="22" width="20.6640625" style="88" customWidth="1"/>
    <col min="23" max="23" width="19" style="5" customWidth="1"/>
    <col min="24" max="24" width="20.6640625" style="5" customWidth="1"/>
    <col min="25" max="25" width="20.1640625" style="5" customWidth="1"/>
    <col min="26" max="26" width="18.6640625" style="5" customWidth="1"/>
    <col min="27" max="27" width="20.1640625" style="5" customWidth="1"/>
    <col min="28" max="29" width="21.5" style="5" customWidth="1"/>
    <col min="30" max="30" width="18.6640625" style="5" customWidth="1"/>
    <col min="31" max="31" width="17.6640625" style="5" customWidth="1"/>
    <col min="32" max="32" width="15.6640625" style="5" customWidth="1"/>
    <col min="33" max="33" width="17.6640625" style="5" customWidth="1"/>
    <col min="34" max="34" width="22" style="88" customWidth="1"/>
    <col min="35" max="35" width="21.33203125" style="5" customWidth="1"/>
    <col min="36" max="36" width="20.1640625" style="5" customWidth="1"/>
    <col min="37" max="37" width="20.33203125" style="5" customWidth="1"/>
    <col min="38" max="38" width="18.5" style="5" customWidth="1"/>
    <col min="39" max="39" width="20.33203125" style="5" customWidth="1"/>
    <col min="40" max="40" width="22.33203125" style="5" customWidth="1"/>
    <col min="41" max="41" width="21.33203125" style="5" customWidth="1"/>
    <col min="42" max="42" width="19.6640625" style="5" customWidth="1"/>
    <col min="43" max="43" width="17.5" style="5" customWidth="1"/>
    <col min="44" max="44" width="16.6640625" style="5" customWidth="1"/>
    <col min="45" max="45" width="17.83203125" style="5" customWidth="1"/>
    <col min="46" max="46" width="22" style="5" customWidth="1"/>
    <col min="47" max="47" width="18.6640625" style="5" customWidth="1"/>
    <col min="48" max="48" width="20.5" style="5" customWidth="1"/>
    <col min="49" max="49" width="73.33203125" style="92" hidden="1" customWidth="1"/>
    <col min="50" max="50" width="12.1640625" style="4" bestFit="1" customWidth="1"/>
    <col min="51" max="16384" width="9.33203125" style="5"/>
  </cols>
  <sheetData>
    <row r="1" spans="1:50" s="2" customFormat="1" ht="63.75" customHeight="1" x14ac:dyDescent="0.2">
      <c r="A1" s="360" t="s">
        <v>885</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90"/>
      <c r="AX1" s="1"/>
    </row>
    <row r="2" spans="1:50" s="2" customFormat="1" x14ac:dyDescent="0.2">
      <c r="A2" s="3"/>
      <c r="B2" s="361" t="s">
        <v>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95"/>
      <c r="AX2" s="1"/>
    </row>
    <row r="3" spans="1:50" ht="20.25" customHeight="1" x14ac:dyDescent="0.3">
      <c r="A3" s="364" t="s">
        <v>2</v>
      </c>
      <c r="B3" s="365" t="s">
        <v>3</v>
      </c>
      <c r="C3" s="366" t="s">
        <v>4</v>
      </c>
      <c r="D3" s="367" t="s">
        <v>5</v>
      </c>
      <c r="E3" s="367"/>
      <c r="F3" s="367"/>
      <c r="G3" s="367"/>
      <c r="H3" s="367"/>
      <c r="I3" s="368" t="s">
        <v>6</v>
      </c>
      <c r="J3" s="368" t="s">
        <v>7</v>
      </c>
      <c r="K3" s="368" t="s">
        <v>8</v>
      </c>
      <c r="L3" s="372" t="s">
        <v>9</v>
      </c>
      <c r="M3" s="373" t="s">
        <v>10</v>
      </c>
      <c r="N3" s="374"/>
      <c r="O3" s="374"/>
      <c r="P3" s="374"/>
      <c r="Q3" s="374"/>
      <c r="R3" s="374"/>
      <c r="S3" s="374"/>
      <c r="T3" s="374"/>
      <c r="U3" s="374"/>
      <c r="V3" s="374"/>
      <c r="W3" s="374"/>
      <c r="X3" s="375"/>
      <c r="Y3" s="365" t="s">
        <v>11</v>
      </c>
      <c r="Z3" s="365"/>
      <c r="AA3" s="365"/>
      <c r="AB3" s="359"/>
      <c r="AC3" s="359"/>
      <c r="AD3" s="359"/>
      <c r="AE3" s="365"/>
      <c r="AF3" s="365"/>
      <c r="AG3" s="365"/>
      <c r="AH3" s="365"/>
      <c r="AI3" s="365"/>
      <c r="AJ3" s="365"/>
      <c r="AK3" s="365" t="s">
        <v>12</v>
      </c>
      <c r="AL3" s="365"/>
      <c r="AM3" s="365"/>
      <c r="AN3" s="359"/>
      <c r="AO3" s="359"/>
      <c r="AP3" s="359"/>
      <c r="AQ3" s="359"/>
      <c r="AR3" s="359"/>
      <c r="AS3" s="359"/>
      <c r="AT3" s="365"/>
      <c r="AU3" s="365"/>
      <c r="AV3" s="362"/>
      <c r="AW3" s="359" t="s">
        <v>1</v>
      </c>
    </row>
    <row r="4" spans="1:50" ht="42" customHeight="1" x14ac:dyDescent="0.2">
      <c r="A4" s="364"/>
      <c r="B4" s="365"/>
      <c r="C4" s="366"/>
      <c r="D4" s="367"/>
      <c r="E4" s="367"/>
      <c r="F4" s="367"/>
      <c r="G4" s="367"/>
      <c r="H4" s="367"/>
      <c r="I4" s="369"/>
      <c r="J4" s="369"/>
      <c r="K4" s="369"/>
      <c r="L4" s="372"/>
      <c r="M4" s="362" t="s">
        <v>902</v>
      </c>
      <c r="N4" s="363"/>
      <c r="O4" s="364"/>
      <c r="P4" s="362" t="s">
        <v>870</v>
      </c>
      <c r="Q4" s="363"/>
      <c r="R4" s="364"/>
      <c r="S4" s="362" t="s">
        <v>923</v>
      </c>
      <c r="T4" s="363"/>
      <c r="U4" s="364"/>
      <c r="V4" s="362" t="s">
        <v>13</v>
      </c>
      <c r="W4" s="363"/>
      <c r="X4" s="364"/>
      <c r="Y4" s="362" t="s">
        <v>902</v>
      </c>
      <c r="Z4" s="363"/>
      <c r="AA4" s="364"/>
      <c r="AB4" s="362" t="s">
        <v>870</v>
      </c>
      <c r="AC4" s="363"/>
      <c r="AD4" s="364"/>
      <c r="AE4" s="362" t="s">
        <v>923</v>
      </c>
      <c r="AF4" s="363"/>
      <c r="AG4" s="364"/>
      <c r="AH4" s="362" t="s">
        <v>13</v>
      </c>
      <c r="AI4" s="363"/>
      <c r="AJ4" s="363"/>
      <c r="AK4" s="362" t="s">
        <v>902</v>
      </c>
      <c r="AL4" s="363"/>
      <c r="AM4" s="364"/>
      <c r="AN4" s="362" t="s">
        <v>870</v>
      </c>
      <c r="AO4" s="363"/>
      <c r="AP4" s="364"/>
      <c r="AQ4" s="362" t="s">
        <v>923</v>
      </c>
      <c r="AR4" s="363"/>
      <c r="AS4" s="364"/>
      <c r="AT4" s="362" t="s">
        <v>13</v>
      </c>
      <c r="AU4" s="363"/>
      <c r="AV4" s="363"/>
      <c r="AW4" s="359"/>
    </row>
    <row r="5" spans="1:50" ht="16.5" customHeight="1" x14ac:dyDescent="0.2">
      <c r="A5" s="364"/>
      <c r="B5" s="365"/>
      <c r="C5" s="366"/>
      <c r="D5" s="371" t="s">
        <v>14</v>
      </c>
      <c r="E5" s="371" t="s">
        <v>15</v>
      </c>
      <c r="F5" s="371" t="s">
        <v>16</v>
      </c>
      <c r="G5" s="367" t="s">
        <v>17</v>
      </c>
      <c r="H5" s="371" t="s">
        <v>18</v>
      </c>
      <c r="I5" s="369"/>
      <c r="J5" s="369"/>
      <c r="K5" s="369"/>
      <c r="L5" s="372"/>
      <c r="M5" s="376" t="s">
        <v>19</v>
      </c>
      <c r="N5" s="376" t="s">
        <v>20</v>
      </c>
      <c r="O5" s="376"/>
      <c r="P5" s="376" t="s">
        <v>19</v>
      </c>
      <c r="Q5" s="377" t="s">
        <v>20</v>
      </c>
      <c r="R5" s="378"/>
      <c r="S5" s="376" t="s">
        <v>19</v>
      </c>
      <c r="T5" s="377" t="s">
        <v>20</v>
      </c>
      <c r="U5" s="378"/>
      <c r="V5" s="376" t="s">
        <v>21</v>
      </c>
      <c r="W5" s="376" t="s">
        <v>20</v>
      </c>
      <c r="X5" s="376"/>
      <c r="Y5" s="376" t="s">
        <v>19</v>
      </c>
      <c r="Z5" s="376" t="s">
        <v>20</v>
      </c>
      <c r="AA5" s="376"/>
      <c r="AB5" s="376" t="s">
        <v>19</v>
      </c>
      <c r="AC5" s="377" t="s">
        <v>20</v>
      </c>
      <c r="AD5" s="378"/>
      <c r="AE5" s="376" t="s">
        <v>19</v>
      </c>
      <c r="AF5" s="376" t="s">
        <v>20</v>
      </c>
      <c r="AG5" s="376"/>
      <c r="AH5" s="376" t="s">
        <v>21</v>
      </c>
      <c r="AI5" s="376" t="s">
        <v>20</v>
      </c>
      <c r="AJ5" s="377"/>
      <c r="AK5" s="376" t="s">
        <v>19</v>
      </c>
      <c r="AL5" s="376" t="s">
        <v>20</v>
      </c>
      <c r="AM5" s="376"/>
      <c r="AN5" s="376" t="s">
        <v>19</v>
      </c>
      <c r="AO5" s="376" t="s">
        <v>20</v>
      </c>
      <c r="AP5" s="376"/>
      <c r="AQ5" s="376" t="s">
        <v>19</v>
      </c>
      <c r="AR5" s="377" t="s">
        <v>20</v>
      </c>
      <c r="AS5" s="378"/>
      <c r="AT5" s="376" t="s">
        <v>21</v>
      </c>
      <c r="AU5" s="376" t="s">
        <v>20</v>
      </c>
      <c r="AV5" s="377"/>
      <c r="AW5" s="359"/>
    </row>
    <row r="6" spans="1:50" ht="202.5" customHeight="1" x14ac:dyDescent="0.2">
      <c r="A6" s="364"/>
      <c r="B6" s="365"/>
      <c r="C6" s="366"/>
      <c r="D6" s="371"/>
      <c r="E6" s="371"/>
      <c r="F6" s="371"/>
      <c r="G6" s="367"/>
      <c r="H6" s="371"/>
      <c r="I6" s="370"/>
      <c r="J6" s="370"/>
      <c r="K6" s="370"/>
      <c r="L6" s="372"/>
      <c r="M6" s="376"/>
      <c r="N6" s="6" t="s">
        <v>22</v>
      </c>
      <c r="O6" s="6" t="s">
        <v>23</v>
      </c>
      <c r="P6" s="376"/>
      <c r="Q6" s="6" t="s">
        <v>22</v>
      </c>
      <c r="R6" s="6" t="s">
        <v>23</v>
      </c>
      <c r="S6" s="376"/>
      <c r="T6" s="6" t="s">
        <v>22</v>
      </c>
      <c r="U6" s="6" t="s">
        <v>23</v>
      </c>
      <c r="V6" s="376"/>
      <c r="W6" s="6" t="s">
        <v>22</v>
      </c>
      <c r="X6" s="6" t="s">
        <v>23</v>
      </c>
      <c r="Y6" s="376"/>
      <c r="Z6" s="6" t="s">
        <v>22</v>
      </c>
      <c r="AA6" s="7" t="s">
        <v>23</v>
      </c>
      <c r="AB6" s="376"/>
      <c r="AC6" s="6" t="s">
        <v>22</v>
      </c>
      <c r="AD6" s="6" t="s">
        <v>23</v>
      </c>
      <c r="AE6" s="376"/>
      <c r="AF6" s="6" t="s">
        <v>22</v>
      </c>
      <c r="AG6" s="7" t="s">
        <v>23</v>
      </c>
      <c r="AH6" s="376"/>
      <c r="AI6" s="6" t="s">
        <v>22</v>
      </c>
      <c r="AJ6" s="6" t="s">
        <v>23</v>
      </c>
      <c r="AK6" s="376"/>
      <c r="AL6" s="6" t="s">
        <v>22</v>
      </c>
      <c r="AM6" s="7" t="s">
        <v>23</v>
      </c>
      <c r="AN6" s="376"/>
      <c r="AO6" s="6" t="s">
        <v>22</v>
      </c>
      <c r="AP6" s="7" t="s">
        <v>23</v>
      </c>
      <c r="AQ6" s="376"/>
      <c r="AR6" s="6" t="s">
        <v>22</v>
      </c>
      <c r="AS6" s="6" t="s">
        <v>23</v>
      </c>
      <c r="AT6" s="376"/>
      <c r="AU6" s="6" t="s">
        <v>22</v>
      </c>
      <c r="AV6" s="89" t="s">
        <v>23</v>
      </c>
      <c r="AW6" s="93"/>
    </row>
    <row r="7" spans="1:50" s="17" customFormat="1" ht="16.5" customHeight="1" x14ac:dyDescent="0.3">
      <c r="A7" s="8">
        <v>1</v>
      </c>
      <c r="B7" s="8">
        <v>2</v>
      </c>
      <c r="C7" s="9">
        <v>3</v>
      </c>
      <c r="D7" s="10" t="s">
        <v>24</v>
      </c>
      <c r="E7" s="10" t="s">
        <v>25</v>
      </c>
      <c r="F7" s="10" t="s">
        <v>26</v>
      </c>
      <c r="G7" s="10" t="s">
        <v>27</v>
      </c>
      <c r="H7" s="10" t="s">
        <v>28</v>
      </c>
      <c r="I7" s="11" t="s">
        <v>29</v>
      </c>
      <c r="J7" s="11" t="s">
        <v>30</v>
      </c>
      <c r="K7" s="11" t="s">
        <v>31</v>
      </c>
      <c r="L7" s="8">
        <v>12</v>
      </c>
      <c r="M7" s="12">
        <v>13</v>
      </c>
      <c r="N7" s="12">
        <v>14</v>
      </c>
      <c r="O7" s="12">
        <v>15</v>
      </c>
      <c r="P7" s="8">
        <v>16</v>
      </c>
      <c r="Q7" s="8">
        <v>17</v>
      </c>
      <c r="R7" s="8">
        <v>18</v>
      </c>
      <c r="S7" s="12">
        <v>19</v>
      </c>
      <c r="T7" s="12">
        <v>20</v>
      </c>
      <c r="U7" s="12">
        <v>21</v>
      </c>
      <c r="V7" s="8">
        <v>22</v>
      </c>
      <c r="W7" s="8">
        <v>23</v>
      </c>
      <c r="X7" s="8">
        <v>24</v>
      </c>
      <c r="Y7" s="8">
        <v>25</v>
      </c>
      <c r="Z7" s="8">
        <v>26</v>
      </c>
      <c r="AA7" s="8">
        <v>27</v>
      </c>
      <c r="AB7" s="8">
        <v>28</v>
      </c>
      <c r="AC7" s="8">
        <v>29</v>
      </c>
      <c r="AD7" s="8">
        <v>30</v>
      </c>
      <c r="AE7" s="8">
        <v>31</v>
      </c>
      <c r="AF7" s="8">
        <v>32</v>
      </c>
      <c r="AG7" s="8">
        <v>33</v>
      </c>
      <c r="AH7" s="8">
        <v>34</v>
      </c>
      <c r="AI7" s="8">
        <v>35</v>
      </c>
      <c r="AJ7" s="13">
        <v>36</v>
      </c>
      <c r="AK7" s="13">
        <v>37</v>
      </c>
      <c r="AL7" s="13">
        <v>38</v>
      </c>
      <c r="AM7" s="13">
        <v>39</v>
      </c>
      <c r="AN7" s="13">
        <v>40</v>
      </c>
      <c r="AO7" s="13">
        <v>41</v>
      </c>
      <c r="AP7" s="13">
        <v>42</v>
      </c>
      <c r="AQ7" s="14">
        <v>43</v>
      </c>
      <c r="AR7" s="14">
        <v>44</v>
      </c>
      <c r="AS7" s="14">
        <v>45</v>
      </c>
      <c r="AT7" s="13">
        <v>46</v>
      </c>
      <c r="AU7" s="8">
        <v>47</v>
      </c>
      <c r="AV7" s="15">
        <v>48</v>
      </c>
      <c r="AW7" s="14"/>
      <c r="AX7" s="16"/>
    </row>
    <row r="8" spans="1:50" s="27" customFormat="1" x14ac:dyDescent="0.2">
      <c r="A8" s="18"/>
      <c r="B8" s="18" t="s">
        <v>19</v>
      </c>
      <c r="C8" s="19"/>
      <c r="D8" s="20"/>
      <c r="E8" s="20"/>
      <c r="F8" s="20"/>
      <c r="G8" s="20"/>
      <c r="H8" s="20"/>
      <c r="I8" s="21"/>
      <c r="J8" s="22"/>
      <c r="K8" s="22"/>
      <c r="L8" s="23"/>
      <c r="M8" s="24">
        <f>M10+M11+M12+M13+M14+M15+M16+M17+M18+M19+M20</f>
        <v>17277588.481520001</v>
      </c>
      <c r="N8" s="25">
        <f t="shared" ref="N8:AV8" si="0">N10+N11+N12+N13+N14+N15+N16+N17+N18+N19+N20</f>
        <v>6315693.4499999993</v>
      </c>
      <c r="O8" s="25">
        <f t="shared" si="0"/>
        <v>10961895.03152</v>
      </c>
      <c r="P8" s="25">
        <f>SUM(P10:P20)</f>
        <v>-528026.53</v>
      </c>
      <c r="Q8" s="25">
        <f>SUM(Q10:Q20)</f>
        <v>206659</v>
      </c>
      <c r="R8" s="25">
        <f>SUM(R10:R20)</f>
        <v>-734685.53</v>
      </c>
      <c r="S8" s="25">
        <f t="shared" si="0"/>
        <v>-9874.8690000001807</v>
      </c>
      <c r="T8" s="25">
        <f t="shared" si="0"/>
        <v>-5066.6000000000004</v>
      </c>
      <c r="U8" s="25">
        <f t="shared" si="0"/>
        <v>-4808.2690000001458</v>
      </c>
      <c r="V8" s="25">
        <f>SUM(V10:V20)</f>
        <v>16739687.082520002</v>
      </c>
      <c r="W8" s="25">
        <f>SUM(W10:W20)</f>
        <v>6517285.8500000006</v>
      </c>
      <c r="X8" s="25">
        <f>SUM(X10:X20)</f>
        <v>10222401.232519999</v>
      </c>
      <c r="Y8" s="25">
        <f t="shared" si="0"/>
        <v>3996667.2124999999</v>
      </c>
      <c r="Z8" s="25">
        <f t="shared" si="0"/>
        <v>629381.19999999995</v>
      </c>
      <c r="AA8" s="25">
        <f t="shared" si="0"/>
        <v>3367286.0125000002</v>
      </c>
      <c r="AB8" s="25">
        <f t="shared" si="0"/>
        <v>11650364.830939999</v>
      </c>
      <c r="AC8" s="25">
        <f t="shared" si="0"/>
        <v>6890113.4919999987</v>
      </c>
      <c r="AD8" s="25">
        <f t="shared" si="0"/>
        <v>4760251.3389400002</v>
      </c>
      <c r="AE8" s="25">
        <f t="shared" si="0"/>
        <v>201327.98351999989</v>
      </c>
      <c r="AF8" s="25">
        <f t="shared" si="0"/>
        <v>-64641.372000000003</v>
      </c>
      <c r="AG8" s="25">
        <f t="shared" si="0"/>
        <v>265969.35551999987</v>
      </c>
      <c r="AH8" s="25">
        <f>SUM(AH10:AH20)</f>
        <v>15848360.026960002</v>
      </c>
      <c r="AI8" s="25">
        <f>SUM(AI10:AI20)</f>
        <v>7454853.3200000003</v>
      </c>
      <c r="AJ8" s="25">
        <f>SUM(AJ10:AJ20)</f>
        <v>8393506.706960002</v>
      </c>
      <c r="AK8" s="25">
        <f t="shared" si="0"/>
        <v>3208655.1</v>
      </c>
      <c r="AL8" s="25">
        <f t="shared" si="0"/>
        <v>918568.6</v>
      </c>
      <c r="AM8" s="25">
        <f t="shared" si="0"/>
        <v>2290086.5</v>
      </c>
      <c r="AN8" s="25">
        <f t="shared" si="0"/>
        <v>10399178.41</v>
      </c>
      <c r="AO8" s="25">
        <f t="shared" si="0"/>
        <v>8518395.0899999999</v>
      </c>
      <c r="AP8" s="25">
        <f t="shared" si="0"/>
        <v>1880783.3200000003</v>
      </c>
      <c r="AQ8" s="25">
        <f t="shared" si="0"/>
        <v>-409721</v>
      </c>
      <c r="AR8" s="25">
        <f t="shared" si="0"/>
        <v>0</v>
      </c>
      <c r="AS8" s="25">
        <f t="shared" si="0"/>
        <v>-409721</v>
      </c>
      <c r="AT8" s="25">
        <f t="shared" si="0"/>
        <v>13198112.51</v>
      </c>
      <c r="AU8" s="25">
        <f t="shared" si="0"/>
        <v>9436963.6899999995</v>
      </c>
      <c r="AV8" s="29">
        <f t="shared" si="0"/>
        <v>3761148.8200000003</v>
      </c>
      <c r="AW8" s="94"/>
      <c r="AX8" s="26"/>
    </row>
    <row r="9" spans="1:50" s="27" customFormat="1" x14ac:dyDescent="0.2">
      <c r="A9" s="18"/>
      <c r="B9" s="28" t="s">
        <v>32</v>
      </c>
      <c r="C9" s="19"/>
      <c r="D9" s="20"/>
      <c r="E9" s="20"/>
      <c r="F9" s="20"/>
      <c r="G9" s="20"/>
      <c r="H9" s="20"/>
      <c r="I9" s="21"/>
      <c r="J9" s="22"/>
      <c r="K9" s="22"/>
      <c r="L9" s="23"/>
      <c r="M9" s="25"/>
      <c r="N9" s="25"/>
      <c r="O9" s="25"/>
      <c r="P9" s="25"/>
      <c r="Q9" s="25"/>
      <c r="R9" s="25"/>
      <c r="S9" s="25"/>
      <c r="T9" s="25"/>
      <c r="U9" s="25"/>
      <c r="V9" s="25"/>
      <c r="W9" s="25"/>
      <c r="X9" s="25"/>
      <c r="Y9" s="25"/>
      <c r="Z9" s="25"/>
      <c r="AA9" s="25"/>
      <c r="AB9" s="25"/>
      <c r="AC9" s="25"/>
      <c r="AD9" s="25"/>
      <c r="AE9" s="25"/>
      <c r="AF9" s="25"/>
      <c r="AG9" s="25"/>
      <c r="AH9" s="25"/>
      <c r="AI9" s="25"/>
      <c r="AJ9" s="29"/>
      <c r="AK9" s="30"/>
      <c r="AL9" s="30"/>
      <c r="AM9" s="30"/>
      <c r="AN9" s="30"/>
      <c r="AO9" s="30"/>
      <c r="AP9" s="30"/>
      <c r="AQ9" s="31"/>
      <c r="AR9" s="31"/>
      <c r="AS9" s="31"/>
      <c r="AT9" s="30"/>
      <c r="AU9" s="30"/>
      <c r="AV9" s="32"/>
      <c r="AW9" s="31"/>
      <c r="AX9" s="26"/>
    </row>
    <row r="10" spans="1:50" s="27" customFormat="1" x14ac:dyDescent="0.2">
      <c r="A10" s="18"/>
      <c r="B10" s="28" t="s">
        <v>33</v>
      </c>
      <c r="C10" s="19"/>
      <c r="D10" s="20"/>
      <c r="E10" s="20"/>
      <c r="F10" s="20"/>
      <c r="G10" s="20"/>
      <c r="H10" s="20"/>
      <c r="I10" s="21"/>
      <c r="J10" s="22"/>
      <c r="K10" s="22"/>
      <c r="L10" s="23"/>
      <c r="M10" s="25">
        <f t="shared" ref="M10:AJ10" si="1">M22</f>
        <v>6618525.8500000006</v>
      </c>
      <c r="N10" s="25">
        <f t="shared" si="1"/>
        <v>3108612.75</v>
      </c>
      <c r="O10" s="25">
        <f t="shared" si="1"/>
        <v>3509913.1</v>
      </c>
      <c r="P10" s="25">
        <f t="shared" ref="P10:R10" si="2">P22</f>
        <v>118101.5</v>
      </c>
      <c r="Q10" s="25">
        <f t="shared" si="2"/>
        <v>0</v>
      </c>
      <c r="R10" s="25">
        <f t="shared" si="2"/>
        <v>118101.5</v>
      </c>
      <c r="S10" s="25">
        <f t="shared" ref="S10:U10" si="3">S22</f>
        <v>30548.94</v>
      </c>
      <c r="T10" s="25">
        <f t="shared" si="3"/>
        <v>0</v>
      </c>
      <c r="U10" s="25">
        <f t="shared" si="3"/>
        <v>30548.94</v>
      </c>
      <c r="V10" s="25">
        <f t="shared" si="1"/>
        <v>6767176.290000001</v>
      </c>
      <c r="W10" s="25">
        <f t="shared" si="1"/>
        <v>3108612.75</v>
      </c>
      <c r="X10" s="25">
        <f t="shared" si="1"/>
        <v>3658563.54</v>
      </c>
      <c r="Y10" s="25">
        <f t="shared" si="1"/>
        <v>1171724.2000000002</v>
      </c>
      <c r="Z10" s="25">
        <f t="shared" si="1"/>
        <v>0</v>
      </c>
      <c r="AA10" s="25">
        <f t="shared" si="1"/>
        <v>1171724.2000000002</v>
      </c>
      <c r="AB10" s="25">
        <f t="shared" si="1"/>
        <v>2432654.67</v>
      </c>
      <c r="AC10" s="25">
        <f t="shared" si="1"/>
        <v>1739615.68</v>
      </c>
      <c r="AD10" s="25">
        <f t="shared" si="1"/>
        <v>693038.99</v>
      </c>
      <c r="AE10" s="25">
        <f t="shared" si="1"/>
        <v>0</v>
      </c>
      <c r="AF10" s="25">
        <f t="shared" si="1"/>
        <v>0</v>
      </c>
      <c r="AG10" s="25">
        <f t="shared" si="1"/>
        <v>0</v>
      </c>
      <c r="AH10" s="25">
        <f t="shared" si="1"/>
        <v>3604378.87</v>
      </c>
      <c r="AI10" s="25">
        <f t="shared" si="1"/>
        <v>1739615.68</v>
      </c>
      <c r="AJ10" s="29">
        <f t="shared" si="1"/>
        <v>1864763.1900000002</v>
      </c>
      <c r="AK10" s="29">
        <f t="shared" ref="AK10:AV10" si="4">AK22</f>
        <v>147380</v>
      </c>
      <c r="AL10" s="29">
        <f t="shared" si="4"/>
        <v>0</v>
      </c>
      <c r="AM10" s="29">
        <f t="shared" si="4"/>
        <v>147380</v>
      </c>
      <c r="AN10" s="29">
        <f t="shared" ref="AN10:AP10" si="5">AN22</f>
        <v>2263595.9400000004</v>
      </c>
      <c r="AO10" s="29">
        <f t="shared" si="5"/>
        <v>2126197</v>
      </c>
      <c r="AP10" s="29">
        <f t="shared" si="5"/>
        <v>137398.94</v>
      </c>
      <c r="AQ10" s="29">
        <f t="shared" ref="AQ10:AS10" si="6">AQ22</f>
        <v>0</v>
      </c>
      <c r="AR10" s="29">
        <f t="shared" si="6"/>
        <v>0</v>
      </c>
      <c r="AS10" s="29">
        <f t="shared" si="6"/>
        <v>0</v>
      </c>
      <c r="AT10" s="29">
        <f t="shared" si="4"/>
        <v>2410975.9400000004</v>
      </c>
      <c r="AU10" s="29">
        <f t="shared" si="4"/>
        <v>2126197</v>
      </c>
      <c r="AV10" s="29">
        <f t="shared" si="4"/>
        <v>284778.94</v>
      </c>
      <c r="AW10" s="94"/>
      <c r="AX10" s="26"/>
    </row>
    <row r="11" spans="1:50" s="27" customFormat="1" x14ac:dyDescent="0.2">
      <c r="A11" s="18"/>
      <c r="B11" s="28" t="s">
        <v>34</v>
      </c>
      <c r="C11" s="19"/>
      <c r="D11" s="20"/>
      <c r="E11" s="20"/>
      <c r="F11" s="20"/>
      <c r="G11" s="20"/>
      <c r="H11" s="20"/>
      <c r="I11" s="21"/>
      <c r="J11" s="22"/>
      <c r="K11" s="22"/>
      <c r="L11" s="23"/>
      <c r="M11" s="25">
        <f t="shared" ref="M11:AJ11" si="7">M59</f>
        <v>300141.10000000003</v>
      </c>
      <c r="N11" s="25">
        <f t="shared" si="7"/>
        <v>64711.4</v>
      </c>
      <c r="O11" s="25">
        <f t="shared" si="7"/>
        <v>235429.7</v>
      </c>
      <c r="P11" s="25">
        <f t="shared" ref="P11:R11" si="8">P59</f>
        <v>-464.6</v>
      </c>
      <c r="Q11" s="25">
        <f t="shared" si="8"/>
        <v>0</v>
      </c>
      <c r="R11" s="25">
        <f t="shared" si="8"/>
        <v>-464.6</v>
      </c>
      <c r="S11" s="25">
        <f t="shared" ref="S11:U11" si="9">S59</f>
        <v>-34277.800000000003</v>
      </c>
      <c r="T11" s="25">
        <f t="shared" si="9"/>
        <v>0</v>
      </c>
      <c r="U11" s="25">
        <f t="shared" si="9"/>
        <v>-34277.800000000003</v>
      </c>
      <c r="V11" s="25">
        <f t="shared" si="7"/>
        <v>265398.70000000007</v>
      </c>
      <c r="W11" s="25">
        <f t="shared" si="7"/>
        <v>64711.4</v>
      </c>
      <c r="X11" s="25">
        <f t="shared" si="7"/>
        <v>200687.30000000002</v>
      </c>
      <c r="Y11" s="25">
        <f t="shared" si="7"/>
        <v>0</v>
      </c>
      <c r="Z11" s="25">
        <f t="shared" si="7"/>
        <v>0</v>
      </c>
      <c r="AA11" s="25">
        <f t="shared" si="7"/>
        <v>0</v>
      </c>
      <c r="AB11" s="25">
        <f t="shared" si="7"/>
        <v>840668.19000000018</v>
      </c>
      <c r="AC11" s="25">
        <f t="shared" si="7"/>
        <v>609188.64</v>
      </c>
      <c r="AD11" s="25">
        <f t="shared" si="7"/>
        <v>231479.55</v>
      </c>
      <c r="AE11" s="25">
        <f t="shared" si="7"/>
        <v>62609.41</v>
      </c>
      <c r="AF11" s="25">
        <f t="shared" si="7"/>
        <v>0</v>
      </c>
      <c r="AG11" s="25">
        <f t="shared" si="7"/>
        <v>62609.41</v>
      </c>
      <c r="AH11" s="25">
        <f t="shared" si="7"/>
        <v>903277.60000000021</v>
      </c>
      <c r="AI11" s="25">
        <f t="shared" si="7"/>
        <v>609188.64</v>
      </c>
      <c r="AJ11" s="29">
        <f t="shared" si="7"/>
        <v>294088.96000000002</v>
      </c>
      <c r="AK11" s="29">
        <f t="shared" ref="AK11:AV11" si="10">AK59</f>
        <v>200000</v>
      </c>
      <c r="AL11" s="29">
        <f t="shared" si="10"/>
        <v>186000</v>
      </c>
      <c r="AM11" s="29">
        <f t="shared" si="10"/>
        <v>14000</v>
      </c>
      <c r="AN11" s="29">
        <f t="shared" ref="AN11:AP11" si="11">AN59</f>
        <v>1268903.8</v>
      </c>
      <c r="AO11" s="29">
        <f t="shared" si="11"/>
        <v>1184226.19</v>
      </c>
      <c r="AP11" s="29">
        <f t="shared" si="11"/>
        <v>84677.61</v>
      </c>
      <c r="AQ11" s="29">
        <f t="shared" ref="AQ11:AS11" si="12">AQ59</f>
        <v>0</v>
      </c>
      <c r="AR11" s="29">
        <f t="shared" si="12"/>
        <v>0</v>
      </c>
      <c r="AS11" s="29">
        <f t="shared" si="12"/>
        <v>0</v>
      </c>
      <c r="AT11" s="29">
        <f t="shared" si="10"/>
        <v>1468903.8</v>
      </c>
      <c r="AU11" s="29">
        <f t="shared" si="10"/>
        <v>1370226.19</v>
      </c>
      <c r="AV11" s="29">
        <f t="shared" si="10"/>
        <v>98677.61</v>
      </c>
      <c r="AW11" s="94"/>
      <c r="AX11" s="26"/>
    </row>
    <row r="12" spans="1:50" s="27" customFormat="1" x14ac:dyDescent="0.2">
      <c r="A12" s="18"/>
      <c r="B12" s="28" t="s">
        <v>35</v>
      </c>
      <c r="C12" s="19"/>
      <c r="D12" s="20"/>
      <c r="E12" s="20"/>
      <c r="F12" s="20"/>
      <c r="G12" s="20"/>
      <c r="H12" s="20"/>
      <c r="I12" s="21"/>
      <c r="J12" s="22"/>
      <c r="K12" s="22"/>
      <c r="L12" s="23"/>
      <c r="M12" s="25">
        <f t="shared" ref="M12:AG12" si="13">M111</f>
        <v>1382913.75666</v>
      </c>
      <c r="N12" s="25">
        <f t="shared" si="13"/>
        <v>494042.3</v>
      </c>
      <c r="O12" s="25">
        <f t="shared" si="13"/>
        <v>888871.45666000003</v>
      </c>
      <c r="P12" s="25">
        <f t="shared" ref="P12:R12" si="14">P111</f>
        <v>694.32999999999993</v>
      </c>
      <c r="Q12" s="25">
        <f t="shared" si="14"/>
        <v>11095.900000000003</v>
      </c>
      <c r="R12" s="25">
        <f t="shared" si="14"/>
        <v>-10401.569999999996</v>
      </c>
      <c r="S12" s="25">
        <f t="shared" ref="S12:U12" si="15">S111</f>
        <v>-57483.341</v>
      </c>
      <c r="T12" s="25">
        <f t="shared" si="15"/>
        <v>0</v>
      </c>
      <c r="U12" s="25">
        <f t="shared" si="15"/>
        <v>-57483.341</v>
      </c>
      <c r="V12" s="25">
        <f>V111</f>
        <v>1326124.74566</v>
      </c>
      <c r="W12" s="25">
        <f t="shared" si="13"/>
        <v>505138.2</v>
      </c>
      <c r="X12" s="25">
        <f>X111</f>
        <v>820986.54565999995</v>
      </c>
      <c r="Y12" s="25">
        <f t="shared" si="13"/>
        <v>546279.4</v>
      </c>
      <c r="Z12" s="25">
        <f t="shared" si="13"/>
        <v>324767.2</v>
      </c>
      <c r="AA12" s="25">
        <f t="shared" si="13"/>
        <v>221512.19999999998</v>
      </c>
      <c r="AB12" s="25">
        <f t="shared" si="13"/>
        <v>4372656.3605400007</v>
      </c>
      <c r="AC12" s="25">
        <f t="shared" si="13"/>
        <v>4066240.0719999997</v>
      </c>
      <c r="AD12" s="25">
        <f t="shared" si="13"/>
        <v>306416.28853999998</v>
      </c>
      <c r="AE12" s="25">
        <f t="shared" si="13"/>
        <v>-82329.738960000002</v>
      </c>
      <c r="AF12" s="25">
        <f t="shared" si="13"/>
        <v>-64641.372000000003</v>
      </c>
      <c r="AG12" s="25">
        <f t="shared" si="13"/>
        <v>-17688.366960000003</v>
      </c>
      <c r="AH12" s="25">
        <f>AH111</f>
        <v>4836606.0215800013</v>
      </c>
      <c r="AI12" s="25">
        <f>AI111</f>
        <v>4326365.9000000004</v>
      </c>
      <c r="AJ12" s="29">
        <f>AJ111</f>
        <v>510240.12158000004</v>
      </c>
      <c r="AK12" s="29">
        <f t="shared" ref="AK12:AV12" si="16">AK111</f>
        <v>227370</v>
      </c>
      <c r="AL12" s="29">
        <f t="shared" si="16"/>
        <v>0</v>
      </c>
      <c r="AM12" s="29">
        <f t="shared" si="16"/>
        <v>227370</v>
      </c>
      <c r="AN12" s="29">
        <f t="shared" ref="AN12:AP12" si="17">AN111</f>
        <v>4157462</v>
      </c>
      <c r="AO12" s="29">
        <f t="shared" si="17"/>
        <v>4077893.8</v>
      </c>
      <c r="AP12" s="29">
        <f t="shared" si="17"/>
        <v>79568.2</v>
      </c>
      <c r="AQ12" s="29">
        <f t="shared" ref="AQ12:AS12" si="18">AQ111</f>
        <v>0</v>
      </c>
      <c r="AR12" s="29">
        <f t="shared" si="18"/>
        <v>0</v>
      </c>
      <c r="AS12" s="29">
        <f t="shared" si="18"/>
        <v>0</v>
      </c>
      <c r="AT12" s="29">
        <f t="shared" si="16"/>
        <v>4384832</v>
      </c>
      <c r="AU12" s="29">
        <f t="shared" si="16"/>
        <v>4077893.8</v>
      </c>
      <c r="AV12" s="29">
        <f t="shared" si="16"/>
        <v>306938.2</v>
      </c>
      <c r="AW12" s="94"/>
      <c r="AX12" s="26"/>
    </row>
    <row r="13" spans="1:50" s="27" customFormat="1" ht="21" customHeight="1" x14ac:dyDescent="0.2">
      <c r="A13" s="18"/>
      <c r="B13" s="28" t="s">
        <v>36</v>
      </c>
      <c r="C13" s="19"/>
      <c r="D13" s="20"/>
      <c r="E13" s="20"/>
      <c r="F13" s="20"/>
      <c r="G13" s="20"/>
      <c r="H13" s="20"/>
      <c r="I13" s="21"/>
      <c r="J13" s="22"/>
      <c r="K13" s="22"/>
      <c r="L13" s="23"/>
      <c r="M13" s="25">
        <f t="shared" ref="M13:AJ13" si="19">M252</f>
        <v>1339915.9700000002</v>
      </c>
      <c r="N13" s="25">
        <f t="shared" si="19"/>
        <v>608776.19999999995</v>
      </c>
      <c r="O13" s="25">
        <f t="shared" si="19"/>
        <v>731139.7699999999</v>
      </c>
      <c r="P13" s="25">
        <f t="shared" ref="P13:R13" si="20">P252</f>
        <v>247058.1</v>
      </c>
      <c r="Q13" s="25">
        <f t="shared" si="20"/>
        <v>195563.1</v>
      </c>
      <c r="R13" s="25">
        <f t="shared" si="20"/>
        <v>51495</v>
      </c>
      <c r="S13" s="25">
        <f t="shared" ref="S13:U13" si="21">S252</f>
        <v>-328633.00000000006</v>
      </c>
      <c r="T13" s="25">
        <f t="shared" si="21"/>
        <v>0</v>
      </c>
      <c r="U13" s="25">
        <f t="shared" si="21"/>
        <v>-328633.00000000006</v>
      </c>
      <c r="V13" s="25">
        <f t="shared" si="19"/>
        <v>1258341.07</v>
      </c>
      <c r="W13" s="25">
        <f t="shared" si="19"/>
        <v>804339.3</v>
      </c>
      <c r="X13" s="25">
        <f t="shared" si="19"/>
        <v>454001.76999999996</v>
      </c>
      <c r="Y13" s="25">
        <f t="shared" si="19"/>
        <v>774496.5</v>
      </c>
      <c r="Z13" s="25">
        <f t="shared" si="19"/>
        <v>304614</v>
      </c>
      <c r="AA13" s="25">
        <f t="shared" si="19"/>
        <v>469882.5</v>
      </c>
      <c r="AB13" s="25">
        <f t="shared" si="19"/>
        <v>70984.800000000003</v>
      </c>
      <c r="AC13" s="25">
        <f t="shared" si="19"/>
        <v>0</v>
      </c>
      <c r="AD13" s="25">
        <f t="shared" si="19"/>
        <v>70984.800000000003</v>
      </c>
      <c r="AE13" s="25">
        <f t="shared" si="19"/>
        <v>-223227.9</v>
      </c>
      <c r="AF13" s="25">
        <f t="shared" si="19"/>
        <v>0</v>
      </c>
      <c r="AG13" s="25">
        <f t="shared" si="19"/>
        <v>-223227.9</v>
      </c>
      <c r="AH13" s="25">
        <f t="shared" si="19"/>
        <v>622253.4</v>
      </c>
      <c r="AI13" s="25">
        <f t="shared" si="19"/>
        <v>304614</v>
      </c>
      <c r="AJ13" s="29">
        <f t="shared" si="19"/>
        <v>317639.40000000002</v>
      </c>
      <c r="AK13" s="29">
        <f t="shared" ref="AK13:AV13" si="22">AK252</f>
        <v>774496.5</v>
      </c>
      <c r="AL13" s="29">
        <f t="shared" si="22"/>
        <v>304614</v>
      </c>
      <c r="AM13" s="29">
        <f t="shared" si="22"/>
        <v>469882.5</v>
      </c>
      <c r="AN13" s="29">
        <f t="shared" ref="AN13:AP13" si="23">AN252</f>
        <v>165631.1</v>
      </c>
      <c r="AO13" s="29">
        <f t="shared" si="23"/>
        <v>0</v>
      </c>
      <c r="AP13" s="29">
        <f t="shared" si="23"/>
        <v>165631.1</v>
      </c>
      <c r="AQ13" s="29">
        <f t="shared" ref="AQ13:AS13" si="24">AQ252</f>
        <v>-209721</v>
      </c>
      <c r="AR13" s="29">
        <f t="shared" si="24"/>
        <v>0</v>
      </c>
      <c r="AS13" s="29">
        <f t="shared" si="24"/>
        <v>-209721</v>
      </c>
      <c r="AT13" s="29">
        <f t="shared" si="22"/>
        <v>730406.6</v>
      </c>
      <c r="AU13" s="29">
        <f t="shared" si="22"/>
        <v>304614</v>
      </c>
      <c r="AV13" s="29">
        <f t="shared" si="22"/>
        <v>425792.6</v>
      </c>
      <c r="AW13" s="94"/>
      <c r="AX13" s="26"/>
    </row>
    <row r="14" spans="1:50" s="27" customFormat="1" x14ac:dyDescent="0.2">
      <c r="A14" s="18"/>
      <c r="B14" s="28" t="s">
        <v>37</v>
      </c>
      <c r="C14" s="19"/>
      <c r="D14" s="20"/>
      <c r="E14" s="20"/>
      <c r="F14" s="20"/>
      <c r="G14" s="20"/>
      <c r="H14" s="20"/>
      <c r="I14" s="21"/>
      <c r="J14" s="22"/>
      <c r="K14" s="22"/>
      <c r="L14" s="23"/>
      <c r="M14" s="25">
        <f t="shared" ref="M14:AJ14" si="25">M281</f>
        <v>365080.8</v>
      </c>
      <c r="N14" s="25">
        <f t="shared" si="25"/>
        <v>343610</v>
      </c>
      <c r="O14" s="25">
        <f t="shared" si="25"/>
        <v>21470.799999999999</v>
      </c>
      <c r="P14" s="25">
        <f t="shared" ref="P14:R14" si="26">P281</f>
        <v>0</v>
      </c>
      <c r="Q14" s="25">
        <f t="shared" si="26"/>
        <v>0</v>
      </c>
      <c r="R14" s="25">
        <f t="shared" si="26"/>
        <v>0</v>
      </c>
      <c r="S14" s="25">
        <f t="shared" ref="S14:U14" si="27">S281</f>
        <v>0</v>
      </c>
      <c r="T14" s="25">
        <f t="shared" si="27"/>
        <v>0</v>
      </c>
      <c r="U14" s="25">
        <f t="shared" si="27"/>
        <v>0</v>
      </c>
      <c r="V14" s="25">
        <f t="shared" si="25"/>
        <v>365080.8</v>
      </c>
      <c r="W14" s="25">
        <f t="shared" si="25"/>
        <v>343610</v>
      </c>
      <c r="X14" s="25">
        <f t="shared" si="25"/>
        <v>21470.799999999999</v>
      </c>
      <c r="Y14" s="25">
        <f t="shared" si="25"/>
        <v>23425.712500000001</v>
      </c>
      <c r="Z14" s="25">
        <f t="shared" si="25"/>
        <v>0</v>
      </c>
      <c r="AA14" s="25">
        <f t="shared" si="25"/>
        <v>23425.712500000001</v>
      </c>
      <c r="AB14" s="25">
        <f t="shared" si="25"/>
        <v>-15668</v>
      </c>
      <c r="AC14" s="25">
        <f t="shared" si="25"/>
        <v>0</v>
      </c>
      <c r="AD14" s="25">
        <f t="shared" si="25"/>
        <v>-15668</v>
      </c>
      <c r="AE14" s="25">
        <f t="shared" si="25"/>
        <v>0</v>
      </c>
      <c r="AF14" s="25">
        <f t="shared" si="25"/>
        <v>0</v>
      </c>
      <c r="AG14" s="25">
        <f t="shared" si="25"/>
        <v>0</v>
      </c>
      <c r="AH14" s="25">
        <f t="shared" si="25"/>
        <v>7757.7125000000005</v>
      </c>
      <c r="AI14" s="25">
        <f t="shared" si="25"/>
        <v>0</v>
      </c>
      <c r="AJ14" s="29">
        <f t="shared" si="25"/>
        <v>7757.7125000000005</v>
      </c>
      <c r="AK14" s="29">
        <f t="shared" ref="AK14:AV14" si="28">AK281</f>
        <v>460166.3</v>
      </c>
      <c r="AL14" s="29">
        <f t="shared" si="28"/>
        <v>427954.6</v>
      </c>
      <c r="AM14" s="29">
        <f t="shared" si="28"/>
        <v>32211.7</v>
      </c>
      <c r="AN14" s="29">
        <f t="shared" ref="AN14:AP14" si="29">AN281</f>
        <v>825674.39999999991</v>
      </c>
      <c r="AO14" s="29">
        <f t="shared" si="29"/>
        <v>767877.2</v>
      </c>
      <c r="AP14" s="29">
        <f t="shared" si="29"/>
        <v>57797.2</v>
      </c>
      <c r="AQ14" s="29">
        <f t="shared" ref="AQ14:AS14" si="30">AQ281</f>
        <v>0</v>
      </c>
      <c r="AR14" s="29">
        <f t="shared" si="30"/>
        <v>0</v>
      </c>
      <c r="AS14" s="29">
        <f t="shared" si="30"/>
        <v>0</v>
      </c>
      <c r="AT14" s="29">
        <f t="shared" si="28"/>
        <v>1285840.7</v>
      </c>
      <c r="AU14" s="29">
        <f t="shared" si="28"/>
        <v>1195831.7999999998</v>
      </c>
      <c r="AV14" s="29">
        <f t="shared" si="28"/>
        <v>90008.9</v>
      </c>
      <c r="AW14" s="94"/>
      <c r="AX14" s="26"/>
    </row>
    <row r="15" spans="1:50" s="27" customFormat="1" x14ac:dyDescent="0.2">
      <c r="A15" s="18"/>
      <c r="B15" s="28" t="s">
        <v>38</v>
      </c>
      <c r="C15" s="19"/>
      <c r="D15" s="20"/>
      <c r="E15" s="20"/>
      <c r="F15" s="20"/>
      <c r="G15" s="20"/>
      <c r="H15" s="20"/>
      <c r="I15" s="21"/>
      <c r="J15" s="22"/>
      <c r="K15" s="22"/>
      <c r="L15" s="23"/>
      <c r="M15" s="25">
        <f t="shared" ref="M15:AJ15" si="31">M293</f>
        <v>2068865.2999999998</v>
      </c>
      <c r="N15" s="25">
        <f t="shared" si="31"/>
        <v>0</v>
      </c>
      <c r="O15" s="25">
        <f t="shared" si="31"/>
        <v>2068865.2999999998</v>
      </c>
      <c r="P15" s="25">
        <f t="shared" ref="P15:R15" si="32">P293</f>
        <v>-594233.4</v>
      </c>
      <c r="Q15" s="25">
        <f t="shared" si="32"/>
        <v>0</v>
      </c>
      <c r="R15" s="25">
        <f t="shared" si="32"/>
        <v>-594233.4</v>
      </c>
      <c r="S15" s="25">
        <f t="shared" ref="S15:U15" si="33">S293</f>
        <v>0</v>
      </c>
      <c r="T15" s="25">
        <f t="shared" si="33"/>
        <v>0</v>
      </c>
      <c r="U15" s="25">
        <f t="shared" si="33"/>
        <v>0</v>
      </c>
      <c r="V15" s="25">
        <f t="shared" si="31"/>
        <v>1474631.9</v>
      </c>
      <c r="W15" s="25">
        <f t="shared" si="31"/>
        <v>0</v>
      </c>
      <c r="X15" s="25">
        <f t="shared" si="31"/>
        <v>1474631.9</v>
      </c>
      <c r="Y15" s="25">
        <f t="shared" si="31"/>
        <v>532755.30000000005</v>
      </c>
      <c r="Z15" s="25">
        <f t="shared" si="31"/>
        <v>0</v>
      </c>
      <c r="AA15" s="25">
        <f t="shared" si="31"/>
        <v>532755.30000000005</v>
      </c>
      <c r="AB15" s="25">
        <f t="shared" si="31"/>
        <v>594233.39999999991</v>
      </c>
      <c r="AC15" s="25">
        <f t="shared" si="31"/>
        <v>0</v>
      </c>
      <c r="AD15" s="25">
        <f t="shared" si="31"/>
        <v>594233.39999999991</v>
      </c>
      <c r="AE15" s="25">
        <f t="shared" si="31"/>
        <v>463698.09347999998</v>
      </c>
      <c r="AF15" s="25">
        <f t="shared" si="31"/>
        <v>0</v>
      </c>
      <c r="AG15" s="25">
        <f t="shared" si="31"/>
        <v>463698.09347999998</v>
      </c>
      <c r="AH15" s="25">
        <f t="shared" si="31"/>
        <v>1590686.7934800002</v>
      </c>
      <c r="AI15" s="25">
        <f t="shared" si="31"/>
        <v>0</v>
      </c>
      <c r="AJ15" s="29">
        <f t="shared" si="31"/>
        <v>1590686.7934800002</v>
      </c>
      <c r="AK15" s="29">
        <f t="shared" ref="AK15:AV15" si="34">AK293</f>
        <v>0</v>
      </c>
      <c r="AL15" s="29">
        <f t="shared" si="34"/>
        <v>0</v>
      </c>
      <c r="AM15" s="29">
        <f t="shared" si="34"/>
        <v>0</v>
      </c>
      <c r="AN15" s="29">
        <f t="shared" ref="AN15:AP15" si="35">AN293</f>
        <v>0</v>
      </c>
      <c r="AO15" s="29">
        <f t="shared" si="35"/>
        <v>0</v>
      </c>
      <c r="AP15" s="29">
        <f t="shared" si="35"/>
        <v>0</v>
      </c>
      <c r="AQ15" s="29">
        <f t="shared" ref="AQ15:AS15" si="36">AQ293</f>
        <v>0</v>
      </c>
      <c r="AR15" s="29">
        <f t="shared" si="36"/>
        <v>0</v>
      </c>
      <c r="AS15" s="29">
        <f t="shared" si="36"/>
        <v>0</v>
      </c>
      <c r="AT15" s="29">
        <f t="shared" si="34"/>
        <v>0</v>
      </c>
      <c r="AU15" s="29">
        <f t="shared" si="34"/>
        <v>0</v>
      </c>
      <c r="AV15" s="29">
        <f t="shared" si="34"/>
        <v>0</v>
      </c>
      <c r="AW15" s="94"/>
      <c r="AX15" s="26"/>
    </row>
    <row r="16" spans="1:50" s="27" customFormat="1" x14ac:dyDescent="0.2">
      <c r="A16" s="18"/>
      <c r="B16" s="28" t="s">
        <v>39</v>
      </c>
      <c r="C16" s="19"/>
      <c r="D16" s="20"/>
      <c r="E16" s="20"/>
      <c r="F16" s="20"/>
      <c r="G16" s="20"/>
      <c r="H16" s="20"/>
      <c r="I16" s="21"/>
      <c r="J16" s="22"/>
      <c r="K16" s="22"/>
      <c r="L16" s="23"/>
      <c r="M16" s="25">
        <f t="shared" ref="M16:AJ16" si="37">M351</f>
        <v>922232.74000000011</v>
      </c>
      <c r="N16" s="25">
        <f t="shared" si="37"/>
        <v>0</v>
      </c>
      <c r="O16" s="25">
        <f t="shared" si="37"/>
        <v>922232.74000000011</v>
      </c>
      <c r="P16" s="25">
        <f t="shared" ref="P16:R16" si="38">P351</f>
        <v>4.0000000001839453E-2</v>
      </c>
      <c r="Q16" s="25">
        <f t="shared" si="38"/>
        <v>0</v>
      </c>
      <c r="R16" s="25">
        <f t="shared" si="38"/>
        <v>4.0000000001839453E-2</v>
      </c>
      <c r="S16" s="25">
        <f t="shared" ref="S16:U16" si="39">S351</f>
        <v>-108045.3</v>
      </c>
      <c r="T16" s="25">
        <f t="shared" si="39"/>
        <v>0</v>
      </c>
      <c r="U16" s="25">
        <f t="shared" si="39"/>
        <v>-108045.3</v>
      </c>
      <c r="V16" s="25">
        <f t="shared" si="37"/>
        <v>814187.48</v>
      </c>
      <c r="W16" s="25">
        <f t="shared" si="37"/>
        <v>0</v>
      </c>
      <c r="X16" s="25">
        <f t="shared" si="37"/>
        <v>814187.48</v>
      </c>
      <c r="Y16" s="25">
        <f t="shared" si="37"/>
        <v>714083.4</v>
      </c>
      <c r="Z16" s="25">
        <f t="shared" si="37"/>
        <v>0</v>
      </c>
      <c r="AA16" s="25">
        <f t="shared" si="37"/>
        <v>714083.4</v>
      </c>
      <c r="AB16" s="25">
        <f t="shared" si="37"/>
        <v>3.9999999998258318E-2</v>
      </c>
      <c r="AC16" s="25">
        <f t="shared" si="37"/>
        <v>0</v>
      </c>
      <c r="AD16" s="25">
        <f t="shared" si="37"/>
        <v>3.9999999998258318E-2</v>
      </c>
      <c r="AE16" s="25">
        <f t="shared" si="37"/>
        <v>-125000</v>
      </c>
      <c r="AF16" s="25">
        <f t="shared" si="37"/>
        <v>0</v>
      </c>
      <c r="AG16" s="25">
        <f t="shared" si="37"/>
        <v>-125000</v>
      </c>
      <c r="AH16" s="25">
        <f t="shared" si="37"/>
        <v>589083.43999999994</v>
      </c>
      <c r="AI16" s="25">
        <f t="shared" si="37"/>
        <v>0</v>
      </c>
      <c r="AJ16" s="29">
        <f t="shared" si="37"/>
        <v>589083.43999999994</v>
      </c>
      <c r="AK16" s="29">
        <f t="shared" ref="AK16:AV16" si="40">AK351</f>
        <v>1299242.3</v>
      </c>
      <c r="AL16" s="29">
        <f t="shared" si="40"/>
        <v>0</v>
      </c>
      <c r="AM16" s="29">
        <f t="shared" si="40"/>
        <v>1299242.3</v>
      </c>
      <c r="AN16" s="29">
        <f t="shared" ref="AN16:AP16" si="41">AN351</f>
        <v>3.000000000338332E-2</v>
      </c>
      <c r="AO16" s="29">
        <f t="shared" si="41"/>
        <v>0</v>
      </c>
      <c r="AP16" s="29">
        <f t="shared" si="41"/>
        <v>3.000000000338332E-2</v>
      </c>
      <c r="AQ16" s="29">
        <f t="shared" ref="AQ16:AS16" si="42">AQ351</f>
        <v>-200000</v>
      </c>
      <c r="AR16" s="29">
        <f t="shared" si="42"/>
        <v>0</v>
      </c>
      <c r="AS16" s="29">
        <f t="shared" si="42"/>
        <v>-200000</v>
      </c>
      <c r="AT16" s="29">
        <f t="shared" si="40"/>
        <v>1099242.33</v>
      </c>
      <c r="AU16" s="29">
        <f t="shared" si="40"/>
        <v>0</v>
      </c>
      <c r="AV16" s="29">
        <f t="shared" si="40"/>
        <v>1099242.33</v>
      </c>
      <c r="AW16" s="94"/>
      <c r="AX16" s="26"/>
    </row>
    <row r="17" spans="1:50" s="27" customFormat="1" x14ac:dyDescent="0.2">
      <c r="A17" s="18"/>
      <c r="B17" s="28" t="s">
        <v>40</v>
      </c>
      <c r="C17" s="19"/>
      <c r="D17" s="20"/>
      <c r="E17" s="20"/>
      <c r="F17" s="20"/>
      <c r="G17" s="20"/>
      <c r="H17" s="20"/>
      <c r="I17" s="21"/>
      <c r="J17" s="22"/>
      <c r="K17" s="22"/>
      <c r="L17" s="23"/>
      <c r="M17" s="25">
        <f t="shared" ref="M17:AJ17" si="43">M420</f>
        <v>3475282.7699999996</v>
      </c>
      <c r="N17" s="25">
        <f t="shared" si="43"/>
        <v>1315190.8</v>
      </c>
      <c r="O17" s="25">
        <f t="shared" si="43"/>
        <v>2160091.9699999997</v>
      </c>
      <c r="P17" s="25">
        <f t="shared" ref="P17:R17" si="44">P420</f>
        <v>-139991.20000000001</v>
      </c>
      <c r="Q17" s="25">
        <f t="shared" si="44"/>
        <v>0</v>
      </c>
      <c r="R17" s="25">
        <f t="shared" si="44"/>
        <v>-139991.20000000001</v>
      </c>
      <c r="S17" s="25">
        <f t="shared" ref="S17:U17" si="45">S420</f>
        <v>488015.63199999987</v>
      </c>
      <c r="T17" s="25">
        <f t="shared" si="45"/>
        <v>-5066.6000000000004</v>
      </c>
      <c r="U17" s="25">
        <f t="shared" si="45"/>
        <v>493082.2319999999</v>
      </c>
      <c r="V17" s="25">
        <f t="shared" si="43"/>
        <v>3823307.2019999991</v>
      </c>
      <c r="W17" s="25">
        <f t="shared" si="43"/>
        <v>1310124.2</v>
      </c>
      <c r="X17" s="25">
        <f t="shared" si="43"/>
        <v>2513183.0019999994</v>
      </c>
      <c r="Y17" s="25">
        <f t="shared" si="43"/>
        <v>0</v>
      </c>
      <c r="Z17" s="25">
        <f t="shared" si="43"/>
        <v>0</v>
      </c>
      <c r="AA17" s="25">
        <f t="shared" si="43"/>
        <v>0</v>
      </c>
      <c r="AB17" s="25">
        <f t="shared" si="43"/>
        <v>2429206.0703999996</v>
      </c>
      <c r="AC17" s="25">
        <f t="shared" si="43"/>
        <v>46399.1</v>
      </c>
      <c r="AD17" s="25">
        <f t="shared" si="43"/>
        <v>2382806.9704</v>
      </c>
      <c r="AE17" s="25">
        <f t="shared" si="43"/>
        <v>445297.21899999992</v>
      </c>
      <c r="AF17" s="25">
        <f t="shared" si="43"/>
        <v>0</v>
      </c>
      <c r="AG17" s="25">
        <f t="shared" si="43"/>
        <v>445297.21899999992</v>
      </c>
      <c r="AH17" s="25">
        <f t="shared" si="43"/>
        <v>2874503.2894000001</v>
      </c>
      <c r="AI17" s="25">
        <f t="shared" si="43"/>
        <v>46399.1</v>
      </c>
      <c r="AJ17" s="29">
        <f t="shared" si="43"/>
        <v>2828104.1894000005</v>
      </c>
      <c r="AK17" s="29">
        <f t="shared" ref="AK17:AV17" si="46">AK420</f>
        <v>0</v>
      </c>
      <c r="AL17" s="29">
        <f t="shared" si="46"/>
        <v>0</v>
      </c>
      <c r="AM17" s="29">
        <f t="shared" si="46"/>
        <v>0</v>
      </c>
      <c r="AN17" s="29">
        <f t="shared" ref="AN17:AP17" si="47">AN420</f>
        <v>1152051.6400000001</v>
      </c>
      <c r="AO17" s="29">
        <f t="shared" si="47"/>
        <v>0</v>
      </c>
      <c r="AP17" s="29">
        <f t="shared" si="47"/>
        <v>1152051.6400000001</v>
      </c>
      <c r="AQ17" s="29">
        <f t="shared" ref="AQ17:AS17" si="48">AQ420</f>
        <v>0</v>
      </c>
      <c r="AR17" s="29">
        <f t="shared" si="48"/>
        <v>0</v>
      </c>
      <c r="AS17" s="29">
        <f t="shared" si="48"/>
        <v>0</v>
      </c>
      <c r="AT17" s="29">
        <f t="shared" si="46"/>
        <v>1152051.6400000001</v>
      </c>
      <c r="AU17" s="29">
        <f t="shared" si="46"/>
        <v>0</v>
      </c>
      <c r="AV17" s="29">
        <f t="shared" si="46"/>
        <v>1152051.6400000001</v>
      </c>
      <c r="AW17" s="94"/>
      <c r="AX17" s="26"/>
    </row>
    <row r="18" spans="1:50" s="27" customFormat="1" x14ac:dyDescent="0.2">
      <c r="A18" s="18"/>
      <c r="B18" s="28" t="s">
        <v>41</v>
      </c>
      <c r="C18" s="19"/>
      <c r="D18" s="20"/>
      <c r="E18" s="20"/>
      <c r="F18" s="20"/>
      <c r="G18" s="20"/>
      <c r="H18" s="20"/>
      <c r="I18" s="21"/>
      <c r="J18" s="22"/>
      <c r="K18" s="22"/>
      <c r="L18" s="23"/>
      <c r="M18" s="25">
        <f t="shared" ref="M18:AJ18" si="49">M551</f>
        <v>628472.59999999986</v>
      </c>
      <c r="N18" s="25">
        <f t="shared" si="49"/>
        <v>380750</v>
      </c>
      <c r="O18" s="25">
        <f t="shared" si="49"/>
        <v>247722.59999999998</v>
      </c>
      <c r="P18" s="25">
        <f t="shared" ref="P18:R18" si="50">P551</f>
        <v>0</v>
      </c>
      <c r="Q18" s="25">
        <f t="shared" si="50"/>
        <v>0</v>
      </c>
      <c r="R18" s="25">
        <f t="shared" si="50"/>
        <v>0</v>
      </c>
      <c r="S18" s="25">
        <f t="shared" ref="S18:U18" si="51">S551</f>
        <v>0</v>
      </c>
      <c r="T18" s="25">
        <f t="shared" si="51"/>
        <v>0</v>
      </c>
      <c r="U18" s="25">
        <f t="shared" si="51"/>
        <v>0</v>
      </c>
      <c r="V18" s="25">
        <f t="shared" si="49"/>
        <v>628472.59999999986</v>
      </c>
      <c r="W18" s="25">
        <f t="shared" si="49"/>
        <v>380750</v>
      </c>
      <c r="X18" s="25">
        <f t="shared" si="49"/>
        <v>247722.59999999998</v>
      </c>
      <c r="Y18" s="25">
        <f t="shared" si="49"/>
        <v>16645.7</v>
      </c>
      <c r="Z18" s="25">
        <f t="shared" si="49"/>
        <v>0</v>
      </c>
      <c r="AA18" s="25">
        <f t="shared" si="49"/>
        <v>16645.7</v>
      </c>
      <c r="AB18" s="25">
        <f t="shared" si="49"/>
        <v>113572.6</v>
      </c>
      <c r="AC18" s="25">
        <f t="shared" si="49"/>
        <v>0</v>
      </c>
      <c r="AD18" s="25">
        <f t="shared" si="49"/>
        <v>113572.6</v>
      </c>
      <c r="AE18" s="25">
        <f t="shared" si="49"/>
        <v>0</v>
      </c>
      <c r="AF18" s="25">
        <f t="shared" si="49"/>
        <v>0</v>
      </c>
      <c r="AG18" s="25">
        <f t="shared" si="49"/>
        <v>0</v>
      </c>
      <c r="AH18" s="25">
        <f t="shared" si="49"/>
        <v>130218.3</v>
      </c>
      <c r="AI18" s="25">
        <f t="shared" si="49"/>
        <v>0</v>
      </c>
      <c r="AJ18" s="29">
        <f t="shared" si="49"/>
        <v>130218.3</v>
      </c>
      <c r="AK18" s="29">
        <f t="shared" ref="AK18:AV18" si="52">AK551</f>
        <v>0</v>
      </c>
      <c r="AL18" s="29">
        <f t="shared" si="52"/>
        <v>0</v>
      </c>
      <c r="AM18" s="29">
        <f t="shared" si="52"/>
        <v>0</v>
      </c>
      <c r="AN18" s="29">
        <f t="shared" ref="AN18:AP18" si="53">AN551</f>
        <v>0</v>
      </c>
      <c r="AO18" s="29">
        <f t="shared" si="53"/>
        <v>0</v>
      </c>
      <c r="AP18" s="29">
        <f t="shared" si="53"/>
        <v>0</v>
      </c>
      <c r="AQ18" s="29">
        <f t="shared" ref="AQ18:AS18" si="54">AQ551</f>
        <v>0</v>
      </c>
      <c r="AR18" s="29">
        <f t="shared" si="54"/>
        <v>0</v>
      </c>
      <c r="AS18" s="29">
        <f t="shared" si="54"/>
        <v>0</v>
      </c>
      <c r="AT18" s="29">
        <f t="shared" si="52"/>
        <v>0</v>
      </c>
      <c r="AU18" s="29">
        <f t="shared" si="52"/>
        <v>0</v>
      </c>
      <c r="AV18" s="29">
        <f t="shared" si="52"/>
        <v>0</v>
      </c>
      <c r="AW18" s="94"/>
      <c r="AX18" s="26"/>
    </row>
    <row r="19" spans="1:50" s="27" customFormat="1" x14ac:dyDescent="0.2">
      <c r="A19" s="18"/>
      <c r="B19" s="28" t="s">
        <v>42</v>
      </c>
      <c r="C19" s="19"/>
      <c r="D19" s="20"/>
      <c r="E19" s="20"/>
      <c r="F19" s="20"/>
      <c r="G19" s="20"/>
      <c r="H19" s="20"/>
      <c r="I19" s="21"/>
      <c r="J19" s="22"/>
      <c r="K19" s="22"/>
      <c r="L19" s="23"/>
      <c r="M19" s="25">
        <f>M565</f>
        <v>0</v>
      </c>
      <c r="N19" s="25">
        <f t="shared" ref="N19:AV19" si="55">N565</f>
        <v>0</v>
      </c>
      <c r="O19" s="25">
        <f t="shared" si="55"/>
        <v>0</v>
      </c>
      <c r="P19" s="25">
        <f t="shared" ref="P19:R19" si="56">P565</f>
        <v>0</v>
      </c>
      <c r="Q19" s="25">
        <f t="shared" si="56"/>
        <v>0</v>
      </c>
      <c r="R19" s="25">
        <f t="shared" si="56"/>
        <v>0</v>
      </c>
      <c r="S19" s="25">
        <f t="shared" ref="S19:U19" si="57">S565</f>
        <v>0</v>
      </c>
      <c r="T19" s="25">
        <f t="shared" si="57"/>
        <v>0</v>
      </c>
      <c r="U19" s="25">
        <f t="shared" si="57"/>
        <v>0</v>
      </c>
      <c r="V19" s="25">
        <f t="shared" si="55"/>
        <v>0</v>
      </c>
      <c r="W19" s="25">
        <f t="shared" si="55"/>
        <v>0</v>
      </c>
      <c r="X19" s="25">
        <f t="shared" si="55"/>
        <v>0</v>
      </c>
      <c r="Y19" s="25">
        <f t="shared" si="55"/>
        <v>0</v>
      </c>
      <c r="Z19" s="25">
        <f t="shared" si="55"/>
        <v>0</v>
      </c>
      <c r="AA19" s="25">
        <f t="shared" si="55"/>
        <v>0</v>
      </c>
      <c r="AB19" s="25">
        <f t="shared" si="55"/>
        <v>433000</v>
      </c>
      <c r="AC19" s="25">
        <f t="shared" si="55"/>
        <v>428670</v>
      </c>
      <c r="AD19" s="25">
        <f t="shared" si="55"/>
        <v>4330</v>
      </c>
      <c r="AE19" s="25">
        <f t="shared" si="55"/>
        <v>0</v>
      </c>
      <c r="AF19" s="25">
        <f t="shared" si="55"/>
        <v>0</v>
      </c>
      <c r="AG19" s="25">
        <f t="shared" si="55"/>
        <v>0</v>
      </c>
      <c r="AH19" s="25">
        <f t="shared" si="55"/>
        <v>433000</v>
      </c>
      <c r="AI19" s="25">
        <f t="shared" si="55"/>
        <v>428670</v>
      </c>
      <c r="AJ19" s="25">
        <f t="shared" si="55"/>
        <v>4330</v>
      </c>
      <c r="AK19" s="25">
        <f t="shared" si="55"/>
        <v>0</v>
      </c>
      <c r="AL19" s="25">
        <f t="shared" si="55"/>
        <v>0</v>
      </c>
      <c r="AM19" s="25">
        <f t="shared" si="55"/>
        <v>0</v>
      </c>
      <c r="AN19" s="25">
        <f t="shared" ref="AN19:AP19" si="58">AN565</f>
        <v>365859.5</v>
      </c>
      <c r="AO19" s="25">
        <f t="shared" si="58"/>
        <v>362200.9</v>
      </c>
      <c r="AP19" s="25">
        <f t="shared" si="58"/>
        <v>3658.6000000000004</v>
      </c>
      <c r="AQ19" s="25">
        <f t="shared" ref="AQ19:AS19" si="59">AQ565</f>
        <v>0</v>
      </c>
      <c r="AR19" s="25">
        <f t="shared" si="59"/>
        <v>0</v>
      </c>
      <c r="AS19" s="25">
        <f t="shared" si="59"/>
        <v>0</v>
      </c>
      <c r="AT19" s="25">
        <f t="shared" si="55"/>
        <v>365859.5</v>
      </c>
      <c r="AU19" s="25">
        <f t="shared" si="55"/>
        <v>362200.9</v>
      </c>
      <c r="AV19" s="29">
        <f t="shared" si="55"/>
        <v>3658.6000000000004</v>
      </c>
      <c r="AW19" s="94"/>
      <c r="AX19" s="26"/>
    </row>
    <row r="20" spans="1:50" s="27" customFormat="1" x14ac:dyDescent="0.2">
      <c r="A20" s="18"/>
      <c r="B20" s="28" t="s">
        <v>43</v>
      </c>
      <c r="C20" s="19"/>
      <c r="D20" s="20"/>
      <c r="E20" s="20"/>
      <c r="F20" s="20"/>
      <c r="G20" s="20"/>
      <c r="H20" s="20"/>
      <c r="I20" s="21"/>
      <c r="J20" s="22"/>
      <c r="K20" s="22"/>
      <c r="L20" s="23"/>
      <c r="M20" s="25">
        <f>M571</f>
        <v>176157.59486000001</v>
      </c>
      <c r="N20" s="25">
        <f t="shared" ref="N20:AV20" si="60">N571</f>
        <v>0</v>
      </c>
      <c r="O20" s="25">
        <f t="shared" si="60"/>
        <v>176157.59486000001</v>
      </c>
      <c r="P20" s="25">
        <f>P571</f>
        <v>-159191.29999999999</v>
      </c>
      <c r="Q20" s="25">
        <f t="shared" ref="Q20" si="61">Q571</f>
        <v>0</v>
      </c>
      <c r="R20" s="25">
        <f>R571</f>
        <v>-159191.29999999999</v>
      </c>
      <c r="S20" s="25">
        <f t="shared" ref="S20:U20" si="62">S571</f>
        <v>0</v>
      </c>
      <c r="T20" s="25">
        <f t="shared" si="62"/>
        <v>0</v>
      </c>
      <c r="U20" s="25">
        <f t="shared" si="62"/>
        <v>0</v>
      </c>
      <c r="V20" s="25">
        <f>V571</f>
        <v>16966.294860000002</v>
      </c>
      <c r="W20" s="25">
        <f t="shared" si="60"/>
        <v>0</v>
      </c>
      <c r="X20" s="25">
        <f>X571</f>
        <v>16966.294860000002</v>
      </c>
      <c r="Y20" s="25">
        <f t="shared" si="60"/>
        <v>217257</v>
      </c>
      <c r="Z20" s="25">
        <f t="shared" si="60"/>
        <v>0</v>
      </c>
      <c r="AA20" s="25">
        <f t="shared" si="60"/>
        <v>217257</v>
      </c>
      <c r="AB20" s="25">
        <f t="shared" si="60"/>
        <v>379056.7</v>
      </c>
      <c r="AC20" s="25">
        <f t="shared" si="60"/>
        <v>0</v>
      </c>
      <c r="AD20" s="25">
        <f t="shared" si="60"/>
        <v>379056.7</v>
      </c>
      <c r="AE20" s="25">
        <f t="shared" si="60"/>
        <v>-339719.1</v>
      </c>
      <c r="AF20" s="25">
        <f t="shared" si="60"/>
        <v>0</v>
      </c>
      <c r="AG20" s="25">
        <f t="shared" si="60"/>
        <v>-339719.1</v>
      </c>
      <c r="AH20" s="25">
        <f t="shared" si="60"/>
        <v>256594.6</v>
      </c>
      <c r="AI20" s="25">
        <f t="shared" si="60"/>
        <v>0</v>
      </c>
      <c r="AJ20" s="25">
        <f t="shared" si="60"/>
        <v>256594.6</v>
      </c>
      <c r="AK20" s="25">
        <f t="shared" si="60"/>
        <v>100000</v>
      </c>
      <c r="AL20" s="25">
        <f t="shared" si="60"/>
        <v>0</v>
      </c>
      <c r="AM20" s="25">
        <f t="shared" si="60"/>
        <v>100000</v>
      </c>
      <c r="AN20" s="25">
        <f t="shared" ref="AN20:AP20" si="63">AN571</f>
        <v>200000</v>
      </c>
      <c r="AO20" s="25">
        <f t="shared" si="63"/>
        <v>0</v>
      </c>
      <c r="AP20" s="25">
        <f t="shared" si="63"/>
        <v>200000</v>
      </c>
      <c r="AQ20" s="25">
        <f t="shared" ref="AQ20:AS20" si="64">AQ571</f>
        <v>0</v>
      </c>
      <c r="AR20" s="25">
        <f t="shared" si="64"/>
        <v>0</v>
      </c>
      <c r="AS20" s="25">
        <f t="shared" si="64"/>
        <v>0</v>
      </c>
      <c r="AT20" s="25">
        <f t="shared" si="60"/>
        <v>300000</v>
      </c>
      <c r="AU20" s="25">
        <f t="shared" si="60"/>
        <v>0</v>
      </c>
      <c r="AV20" s="29">
        <f t="shared" si="60"/>
        <v>300000</v>
      </c>
      <c r="AW20" s="94"/>
      <c r="AX20" s="26"/>
    </row>
    <row r="21" spans="1:50" s="27" customFormat="1" x14ac:dyDescent="0.2">
      <c r="A21" s="18"/>
      <c r="B21" s="18"/>
      <c r="C21" s="19"/>
      <c r="D21" s="20"/>
      <c r="E21" s="20"/>
      <c r="F21" s="20"/>
      <c r="G21" s="20"/>
      <c r="H21" s="20"/>
      <c r="I21" s="21"/>
      <c r="J21" s="22"/>
      <c r="K21" s="22"/>
      <c r="L21" s="23"/>
      <c r="M21" s="25"/>
      <c r="N21" s="25"/>
      <c r="O21" s="25"/>
      <c r="P21" s="25"/>
      <c r="Q21" s="25"/>
      <c r="R21" s="25"/>
      <c r="S21" s="25"/>
      <c r="T21" s="25"/>
      <c r="U21" s="25"/>
      <c r="V21" s="25"/>
      <c r="W21" s="25"/>
      <c r="X21" s="25"/>
      <c r="Y21" s="25"/>
      <c r="Z21" s="25"/>
      <c r="AA21" s="25"/>
      <c r="AB21" s="25"/>
      <c r="AC21" s="25"/>
      <c r="AD21" s="25"/>
      <c r="AE21" s="25"/>
      <c r="AF21" s="25"/>
      <c r="AG21" s="25"/>
      <c r="AH21" s="25"/>
      <c r="AI21" s="25"/>
      <c r="AJ21" s="29"/>
      <c r="AK21" s="30"/>
      <c r="AL21" s="30"/>
      <c r="AM21" s="30"/>
      <c r="AN21" s="30"/>
      <c r="AO21" s="30"/>
      <c r="AP21" s="30"/>
      <c r="AQ21" s="31"/>
      <c r="AR21" s="31"/>
      <c r="AS21" s="31"/>
      <c r="AT21" s="30"/>
      <c r="AU21" s="30"/>
      <c r="AV21" s="32"/>
      <c r="AW21" s="31"/>
      <c r="AX21" s="26"/>
    </row>
    <row r="22" spans="1:50" s="34" customFormat="1" x14ac:dyDescent="0.2">
      <c r="A22" s="96"/>
      <c r="B22" s="97" t="s">
        <v>44</v>
      </c>
      <c r="C22" s="98"/>
      <c r="D22" s="99"/>
      <c r="E22" s="99"/>
      <c r="F22" s="99"/>
      <c r="G22" s="99"/>
      <c r="H22" s="99"/>
      <c r="I22" s="100"/>
      <c r="J22" s="96"/>
      <c r="K22" s="96"/>
      <c r="L22" s="97"/>
      <c r="M22" s="101">
        <f t="shared" ref="M22:AV22" si="65">M25+M26+M27+M28+M29+M30+M31+M33+M36+M37+M38+M39+M40+M41+M42+M43+M44+M46+M48+M51+M52+M56+M58</f>
        <v>6618525.8500000006</v>
      </c>
      <c r="N22" s="101">
        <f t="shared" si="65"/>
        <v>3108612.75</v>
      </c>
      <c r="O22" s="101">
        <f t="shared" si="65"/>
        <v>3509913.1</v>
      </c>
      <c r="P22" s="101">
        <f t="shared" ref="P22:R22" si="66">P25+P26+P27+P28+P29+P30+P31+P33+P36+P37+P38+P39+P40+P41+P42+P43+P44+P46+P48+P51+P52+P56+P58</f>
        <v>118101.5</v>
      </c>
      <c r="Q22" s="101">
        <f t="shared" si="66"/>
        <v>0</v>
      </c>
      <c r="R22" s="101">
        <f t="shared" si="66"/>
        <v>118101.5</v>
      </c>
      <c r="S22" s="101">
        <f t="shared" si="65"/>
        <v>30548.94</v>
      </c>
      <c r="T22" s="101">
        <f t="shared" si="65"/>
        <v>0</v>
      </c>
      <c r="U22" s="101">
        <f t="shared" si="65"/>
        <v>30548.94</v>
      </c>
      <c r="V22" s="101">
        <f t="shared" si="65"/>
        <v>6767176.290000001</v>
      </c>
      <c r="W22" s="101">
        <f t="shared" si="65"/>
        <v>3108612.75</v>
      </c>
      <c r="X22" s="101">
        <f t="shared" si="65"/>
        <v>3658563.54</v>
      </c>
      <c r="Y22" s="101">
        <f t="shared" si="65"/>
        <v>1171724.2000000002</v>
      </c>
      <c r="Z22" s="101">
        <f t="shared" si="65"/>
        <v>0</v>
      </c>
      <c r="AA22" s="101">
        <f t="shared" si="65"/>
        <v>1171724.2000000002</v>
      </c>
      <c r="AB22" s="101">
        <f t="shared" ref="AB22:AD22" si="67">AB25+AB26+AB27+AB28+AB29+AB30+AB31+AB33+AB36+AB37+AB38+AB39+AB40+AB41+AB42+AB43+AB44+AB46+AB48+AB51+AB52+AB56+AB58</f>
        <v>2432654.67</v>
      </c>
      <c r="AC22" s="101">
        <f t="shared" si="67"/>
        <v>1739615.68</v>
      </c>
      <c r="AD22" s="101">
        <f t="shared" si="67"/>
        <v>693038.99</v>
      </c>
      <c r="AE22" s="101">
        <f t="shared" si="65"/>
        <v>0</v>
      </c>
      <c r="AF22" s="101">
        <f t="shared" si="65"/>
        <v>0</v>
      </c>
      <c r="AG22" s="101">
        <f t="shared" si="65"/>
        <v>0</v>
      </c>
      <c r="AH22" s="101">
        <f t="shared" si="65"/>
        <v>3604378.87</v>
      </c>
      <c r="AI22" s="101">
        <f t="shared" si="65"/>
        <v>1739615.68</v>
      </c>
      <c r="AJ22" s="101">
        <f t="shared" si="65"/>
        <v>1864763.1900000002</v>
      </c>
      <c r="AK22" s="101">
        <f t="shared" si="65"/>
        <v>147380</v>
      </c>
      <c r="AL22" s="101">
        <f t="shared" si="65"/>
        <v>0</v>
      </c>
      <c r="AM22" s="101">
        <f t="shared" si="65"/>
        <v>147380</v>
      </c>
      <c r="AN22" s="101">
        <f t="shared" ref="AN22:AP22" si="68">AN25+AN26+AN27+AN28+AN29+AN30+AN31+AN33+AN36+AN37+AN38+AN39+AN40+AN41+AN42+AN43+AN44+AN46+AN48+AN51+AN52+AN56+AN58</f>
        <v>2263595.9400000004</v>
      </c>
      <c r="AO22" s="101">
        <f t="shared" si="68"/>
        <v>2126197</v>
      </c>
      <c r="AP22" s="101">
        <f t="shared" si="68"/>
        <v>137398.94</v>
      </c>
      <c r="AQ22" s="101">
        <f t="shared" si="65"/>
        <v>0</v>
      </c>
      <c r="AR22" s="101">
        <f t="shared" si="65"/>
        <v>0</v>
      </c>
      <c r="AS22" s="101">
        <f t="shared" si="65"/>
        <v>0</v>
      </c>
      <c r="AT22" s="101">
        <f t="shared" si="65"/>
        <v>2410975.9400000004</v>
      </c>
      <c r="AU22" s="101">
        <f t="shared" si="65"/>
        <v>2126197</v>
      </c>
      <c r="AV22" s="102">
        <f t="shared" si="65"/>
        <v>284778.94</v>
      </c>
      <c r="AW22" s="103"/>
      <c r="AX22" s="33"/>
    </row>
    <row r="23" spans="1:50" s="36" customFormat="1" ht="39" x14ac:dyDescent="0.2">
      <c r="A23" s="104"/>
      <c r="B23" s="105" t="s">
        <v>45</v>
      </c>
      <c r="C23" s="106"/>
      <c r="D23" s="107"/>
      <c r="E23" s="107"/>
      <c r="F23" s="107"/>
      <c r="G23" s="107"/>
      <c r="H23" s="107"/>
      <c r="I23" s="108"/>
      <c r="J23" s="109"/>
      <c r="K23" s="109"/>
      <c r="L23" s="110"/>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2"/>
      <c r="AK23" s="113"/>
      <c r="AL23" s="113"/>
      <c r="AM23" s="113"/>
      <c r="AN23" s="113"/>
      <c r="AO23" s="113"/>
      <c r="AP23" s="113"/>
      <c r="AQ23" s="114"/>
      <c r="AR23" s="114"/>
      <c r="AS23" s="114"/>
      <c r="AT23" s="113"/>
      <c r="AU23" s="113"/>
      <c r="AV23" s="115"/>
      <c r="AW23" s="114"/>
      <c r="AX23" s="35"/>
    </row>
    <row r="24" spans="1:50" s="36" customFormat="1" ht="34.5" customHeight="1" x14ac:dyDescent="0.2">
      <c r="A24" s="104"/>
      <c r="B24" s="116" t="s">
        <v>46</v>
      </c>
      <c r="C24" s="117"/>
      <c r="D24" s="118"/>
      <c r="E24" s="118"/>
      <c r="F24" s="118"/>
      <c r="G24" s="118"/>
      <c r="H24" s="118"/>
      <c r="I24" s="119"/>
      <c r="J24" s="120"/>
      <c r="K24" s="120"/>
      <c r="L24" s="121"/>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3"/>
      <c r="AK24" s="113"/>
      <c r="AL24" s="113"/>
      <c r="AM24" s="113"/>
      <c r="AN24" s="113"/>
      <c r="AO24" s="113"/>
      <c r="AP24" s="113"/>
      <c r="AQ24" s="114"/>
      <c r="AR24" s="114"/>
      <c r="AS24" s="114"/>
      <c r="AT24" s="113"/>
      <c r="AU24" s="113"/>
      <c r="AV24" s="115"/>
      <c r="AW24" s="114"/>
      <c r="AX24" s="35"/>
    </row>
    <row r="25" spans="1:50" s="38" customFormat="1" ht="93.75" x14ac:dyDescent="0.2">
      <c r="A25" s="120" t="s">
        <v>47</v>
      </c>
      <c r="B25" s="124" t="s">
        <v>48</v>
      </c>
      <c r="C25" s="125" t="s">
        <v>49</v>
      </c>
      <c r="D25" s="120" t="s">
        <v>50</v>
      </c>
      <c r="E25" s="120" t="s">
        <v>51</v>
      </c>
      <c r="F25" s="120" t="s">
        <v>52</v>
      </c>
      <c r="G25" s="120" t="s">
        <v>53</v>
      </c>
      <c r="H25" s="120" t="s">
        <v>54</v>
      </c>
      <c r="I25" s="119">
        <v>821210.1</v>
      </c>
      <c r="J25" s="120" t="s">
        <v>55</v>
      </c>
      <c r="K25" s="120" t="s">
        <v>56</v>
      </c>
      <c r="L25" s="126" t="s">
        <v>57</v>
      </c>
      <c r="M25" s="122">
        <f t="shared" ref="M25:M58" si="69">N25+O25</f>
        <v>962504.82000000007</v>
      </c>
      <c r="N25" s="122">
        <v>498530.3</v>
      </c>
      <c r="O25" s="122">
        <v>463974.52</v>
      </c>
      <c r="P25" s="122"/>
      <c r="Q25" s="122"/>
      <c r="R25" s="122"/>
      <c r="S25" s="122"/>
      <c r="T25" s="122"/>
      <c r="U25" s="122"/>
      <c r="V25" s="122">
        <f t="shared" ref="V25:V58" si="70">W25+X25</f>
        <v>962504.82000000007</v>
      </c>
      <c r="W25" s="122">
        <f>N25+Q25+T25</f>
        <v>498530.3</v>
      </c>
      <c r="X25" s="122">
        <f t="shared" ref="X25:X29" si="71">O25+R25+U25</f>
        <v>463974.52</v>
      </c>
      <c r="Y25" s="122"/>
      <c r="Z25" s="122"/>
      <c r="AA25" s="122"/>
      <c r="AB25" s="122"/>
      <c r="AC25" s="122"/>
      <c r="AD25" s="122"/>
      <c r="AE25" s="122"/>
      <c r="AF25" s="122"/>
      <c r="AG25" s="122"/>
      <c r="AH25" s="122"/>
      <c r="AI25" s="122"/>
      <c r="AJ25" s="123"/>
      <c r="AK25" s="127"/>
      <c r="AL25" s="127"/>
      <c r="AM25" s="127"/>
      <c r="AN25" s="127"/>
      <c r="AO25" s="127"/>
      <c r="AP25" s="127"/>
      <c r="AQ25" s="128"/>
      <c r="AR25" s="128"/>
      <c r="AS25" s="128"/>
      <c r="AT25" s="127"/>
      <c r="AU25" s="127"/>
      <c r="AV25" s="129"/>
      <c r="AW25" s="130" t="s">
        <v>58</v>
      </c>
      <c r="AX25" s="37"/>
    </row>
    <row r="26" spans="1:50" s="38" customFormat="1" ht="93.75" x14ac:dyDescent="0.2">
      <c r="A26" s="120" t="s">
        <v>59</v>
      </c>
      <c r="B26" s="124" t="s">
        <v>60</v>
      </c>
      <c r="C26" s="125" t="s">
        <v>49</v>
      </c>
      <c r="D26" s="120" t="s">
        <v>50</v>
      </c>
      <c r="E26" s="120" t="s">
        <v>51</v>
      </c>
      <c r="F26" s="120" t="s">
        <v>52</v>
      </c>
      <c r="G26" s="120" t="s">
        <v>53</v>
      </c>
      <c r="H26" s="120" t="s">
        <v>54</v>
      </c>
      <c r="I26" s="119" t="s">
        <v>56</v>
      </c>
      <c r="J26" s="119" t="s">
        <v>56</v>
      </c>
      <c r="K26" s="120" t="s">
        <v>56</v>
      </c>
      <c r="L26" s="126" t="s">
        <v>57</v>
      </c>
      <c r="M26" s="122">
        <f t="shared" si="69"/>
        <v>1736979.3199999998</v>
      </c>
      <c r="N26" s="122">
        <v>917114.1</v>
      </c>
      <c r="O26" s="122">
        <v>819865.22</v>
      </c>
      <c r="P26" s="122"/>
      <c r="Q26" s="122"/>
      <c r="R26" s="122"/>
      <c r="S26" s="122"/>
      <c r="T26" s="122"/>
      <c r="U26" s="122"/>
      <c r="V26" s="122">
        <f t="shared" si="70"/>
        <v>1736979.3199999998</v>
      </c>
      <c r="W26" s="122">
        <f t="shared" ref="W26:W29" si="72">N26+Q26+T26</f>
        <v>917114.1</v>
      </c>
      <c r="X26" s="122">
        <f t="shared" si="71"/>
        <v>819865.22</v>
      </c>
      <c r="Y26" s="122"/>
      <c r="Z26" s="122"/>
      <c r="AA26" s="122"/>
      <c r="AB26" s="122"/>
      <c r="AC26" s="122"/>
      <c r="AD26" s="122"/>
      <c r="AE26" s="122"/>
      <c r="AF26" s="122"/>
      <c r="AG26" s="122"/>
      <c r="AH26" s="122"/>
      <c r="AI26" s="122"/>
      <c r="AJ26" s="123"/>
      <c r="AK26" s="127"/>
      <c r="AL26" s="127"/>
      <c r="AM26" s="127"/>
      <c r="AN26" s="127"/>
      <c r="AO26" s="127"/>
      <c r="AP26" s="127"/>
      <c r="AQ26" s="128"/>
      <c r="AR26" s="128"/>
      <c r="AS26" s="128"/>
      <c r="AT26" s="127"/>
      <c r="AU26" s="127"/>
      <c r="AV26" s="129"/>
      <c r="AW26" s="130" t="s">
        <v>58</v>
      </c>
      <c r="AX26" s="37"/>
    </row>
    <row r="27" spans="1:50" s="38" customFormat="1" ht="102.75" customHeight="1" x14ac:dyDescent="0.2">
      <c r="A27" s="120" t="s">
        <v>61</v>
      </c>
      <c r="B27" s="124" t="s">
        <v>62</v>
      </c>
      <c r="C27" s="125" t="s">
        <v>63</v>
      </c>
      <c r="D27" s="120" t="s">
        <v>50</v>
      </c>
      <c r="E27" s="120" t="s">
        <v>51</v>
      </c>
      <c r="F27" s="120" t="s">
        <v>52</v>
      </c>
      <c r="G27" s="120" t="s">
        <v>53</v>
      </c>
      <c r="H27" s="120" t="s">
        <v>54</v>
      </c>
      <c r="I27" s="119">
        <v>1540088.7</v>
      </c>
      <c r="J27" s="120" t="s">
        <v>55</v>
      </c>
      <c r="K27" s="120" t="s">
        <v>56</v>
      </c>
      <c r="L27" s="126" t="s">
        <v>57</v>
      </c>
      <c r="M27" s="122">
        <f t="shared" si="69"/>
        <v>1406983.4</v>
      </c>
      <c r="N27" s="122">
        <v>757098.6</v>
      </c>
      <c r="O27" s="122">
        <v>649884.80000000005</v>
      </c>
      <c r="P27" s="122"/>
      <c r="Q27" s="122"/>
      <c r="R27" s="122"/>
      <c r="S27" s="122"/>
      <c r="T27" s="122"/>
      <c r="U27" s="122"/>
      <c r="V27" s="122">
        <f t="shared" si="70"/>
        <v>1406983.4</v>
      </c>
      <c r="W27" s="122">
        <f t="shared" si="72"/>
        <v>757098.6</v>
      </c>
      <c r="X27" s="122">
        <f t="shared" si="71"/>
        <v>649884.80000000005</v>
      </c>
      <c r="Y27" s="122"/>
      <c r="Z27" s="122"/>
      <c r="AA27" s="122"/>
      <c r="AB27" s="122"/>
      <c r="AC27" s="122"/>
      <c r="AD27" s="122"/>
      <c r="AE27" s="122"/>
      <c r="AF27" s="122"/>
      <c r="AG27" s="122"/>
      <c r="AH27" s="122"/>
      <c r="AI27" s="122"/>
      <c r="AJ27" s="123"/>
      <c r="AK27" s="127"/>
      <c r="AL27" s="127"/>
      <c r="AM27" s="127"/>
      <c r="AN27" s="127"/>
      <c r="AO27" s="127"/>
      <c r="AP27" s="127"/>
      <c r="AQ27" s="128"/>
      <c r="AR27" s="128"/>
      <c r="AS27" s="128"/>
      <c r="AT27" s="127"/>
      <c r="AU27" s="127"/>
      <c r="AV27" s="129"/>
      <c r="AW27" s="130" t="s">
        <v>58</v>
      </c>
      <c r="AX27" s="37"/>
    </row>
    <row r="28" spans="1:50" s="38" customFormat="1" ht="99.75" customHeight="1" x14ac:dyDescent="0.2">
      <c r="A28" s="120" t="s">
        <v>24</v>
      </c>
      <c r="B28" s="131" t="s">
        <v>64</v>
      </c>
      <c r="C28" s="125"/>
      <c r="D28" s="120" t="s">
        <v>50</v>
      </c>
      <c r="E28" s="120" t="s">
        <v>51</v>
      </c>
      <c r="F28" s="120" t="s">
        <v>52</v>
      </c>
      <c r="G28" s="120" t="s">
        <v>65</v>
      </c>
      <c r="H28" s="120" t="s">
        <v>66</v>
      </c>
      <c r="I28" s="119">
        <v>129751.83</v>
      </c>
      <c r="J28" s="120" t="s">
        <v>55</v>
      </c>
      <c r="K28" s="120" t="s">
        <v>56</v>
      </c>
      <c r="L28" s="126" t="s">
        <v>57</v>
      </c>
      <c r="M28" s="122">
        <f t="shared" si="69"/>
        <v>9564.42</v>
      </c>
      <c r="N28" s="122">
        <v>0</v>
      </c>
      <c r="O28" s="122">
        <v>9564.42</v>
      </c>
      <c r="P28" s="122"/>
      <c r="Q28" s="122"/>
      <c r="R28" s="122"/>
      <c r="S28" s="122"/>
      <c r="T28" s="122"/>
      <c r="U28" s="122"/>
      <c r="V28" s="122">
        <f t="shared" si="70"/>
        <v>9564.42</v>
      </c>
      <c r="W28" s="122">
        <f t="shared" si="72"/>
        <v>0</v>
      </c>
      <c r="X28" s="122">
        <f t="shared" si="71"/>
        <v>9564.42</v>
      </c>
      <c r="Y28" s="122"/>
      <c r="Z28" s="122"/>
      <c r="AA28" s="122"/>
      <c r="AB28" s="122"/>
      <c r="AC28" s="122"/>
      <c r="AD28" s="122"/>
      <c r="AE28" s="122"/>
      <c r="AF28" s="122"/>
      <c r="AG28" s="122"/>
      <c r="AH28" s="122"/>
      <c r="AI28" s="122"/>
      <c r="AJ28" s="123"/>
      <c r="AK28" s="127"/>
      <c r="AL28" s="127"/>
      <c r="AM28" s="127"/>
      <c r="AN28" s="127"/>
      <c r="AO28" s="127"/>
      <c r="AP28" s="127"/>
      <c r="AQ28" s="128"/>
      <c r="AR28" s="128"/>
      <c r="AS28" s="128"/>
      <c r="AT28" s="127"/>
      <c r="AU28" s="127"/>
      <c r="AV28" s="129"/>
      <c r="AW28" s="130" t="s">
        <v>58</v>
      </c>
      <c r="AX28" s="37"/>
    </row>
    <row r="29" spans="1:50" s="38" customFormat="1" ht="45" customHeight="1" x14ac:dyDescent="0.2">
      <c r="A29" s="120" t="s">
        <v>25</v>
      </c>
      <c r="B29" s="131" t="s">
        <v>67</v>
      </c>
      <c r="C29" s="125"/>
      <c r="D29" s="120" t="s">
        <v>50</v>
      </c>
      <c r="E29" s="120" t="s">
        <v>51</v>
      </c>
      <c r="F29" s="120" t="s">
        <v>68</v>
      </c>
      <c r="G29" s="120" t="s">
        <v>65</v>
      </c>
      <c r="H29" s="120" t="s">
        <v>66</v>
      </c>
      <c r="I29" s="119">
        <v>235950.73</v>
      </c>
      <c r="J29" s="120" t="s">
        <v>55</v>
      </c>
      <c r="K29" s="120" t="s">
        <v>56</v>
      </c>
      <c r="L29" s="126" t="s">
        <v>57</v>
      </c>
      <c r="M29" s="122">
        <f t="shared" si="69"/>
        <v>11738.82</v>
      </c>
      <c r="N29" s="122">
        <v>0</v>
      </c>
      <c r="O29" s="122">
        <v>11738.82</v>
      </c>
      <c r="P29" s="122"/>
      <c r="Q29" s="122"/>
      <c r="R29" s="122"/>
      <c r="S29" s="122"/>
      <c r="T29" s="122"/>
      <c r="U29" s="122"/>
      <c r="V29" s="122">
        <f t="shared" si="70"/>
        <v>11738.82</v>
      </c>
      <c r="W29" s="122">
        <f t="shared" si="72"/>
        <v>0</v>
      </c>
      <c r="X29" s="122">
        <f t="shared" si="71"/>
        <v>11738.82</v>
      </c>
      <c r="Y29" s="122"/>
      <c r="Z29" s="122"/>
      <c r="AA29" s="122"/>
      <c r="AB29" s="122"/>
      <c r="AC29" s="122"/>
      <c r="AD29" s="122"/>
      <c r="AE29" s="122"/>
      <c r="AF29" s="122"/>
      <c r="AG29" s="122"/>
      <c r="AH29" s="122"/>
      <c r="AI29" s="122"/>
      <c r="AJ29" s="123"/>
      <c r="AK29" s="127"/>
      <c r="AL29" s="127"/>
      <c r="AM29" s="127"/>
      <c r="AN29" s="127"/>
      <c r="AO29" s="127"/>
      <c r="AP29" s="127"/>
      <c r="AQ29" s="128"/>
      <c r="AR29" s="128"/>
      <c r="AS29" s="128"/>
      <c r="AT29" s="127"/>
      <c r="AU29" s="127"/>
      <c r="AV29" s="129"/>
      <c r="AW29" s="130" t="s">
        <v>58</v>
      </c>
      <c r="AX29" s="37"/>
    </row>
    <row r="30" spans="1:50" s="38" customFormat="1" ht="93.75" x14ac:dyDescent="0.2">
      <c r="A30" s="120" t="s">
        <v>26</v>
      </c>
      <c r="B30" s="131" t="s">
        <v>69</v>
      </c>
      <c r="C30" s="125"/>
      <c r="D30" s="120" t="s">
        <v>50</v>
      </c>
      <c r="E30" s="120" t="s">
        <v>51</v>
      </c>
      <c r="F30" s="120" t="s">
        <v>68</v>
      </c>
      <c r="G30" s="120" t="s">
        <v>70</v>
      </c>
      <c r="H30" s="120" t="s">
        <v>66</v>
      </c>
      <c r="I30" s="119">
        <v>363067.46</v>
      </c>
      <c r="J30" s="120" t="s">
        <v>55</v>
      </c>
      <c r="K30" s="120" t="s">
        <v>56</v>
      </c>
      <c r="L30" s="126">
        <v>2025</v>
      </c>
      <c r="M30" s="122"/>
      <c r="N30" s="122"/>
      <c r="O30" s="122"/>
      <c r="P30" s="122"/>
      <c r="Q30" s="122"/>
      <c r="R30" s="122"/>
      <c r="S30" s="122"/>
      <c r="T30" s="122"/>
      <c r="U30" s="122"/>
      <c r="V30" s="122"/>
      <c r="W30" s="122"/>
      <c r="X30" s="122"/>
      <c r="Y30" s="122"/>
      <c r="Z30" s="122"/>
      <c r="AA30" s="122"/>
      <c r="AB30" s="122">
        <f t="shared" ref="AB30:AB31" si="73">AC30+AD30</f>
        <v>40272.699999999997</v>
      </c>
      <c r="AC30" s="122">
        <v>0</v>
      </c>
      <c r="AD30" s="122">
        <v>40272.699999999997</v>
      </c>
      <c r="AE30" s="122"/>
      <c r="AF30" s="122"/>
      <c r="AG30" s="122"/>
      <c r="AH30" s="122">
        <f t="shared" ref="AH30:AH49" si="74">AI30+AJ30</f>
        <v>40272.699999999997</v>
      </c>
      <c r="AI30" s="122">
        <f t="shared" ref="AI30:AI31" si="75">Z30+AC30+AF30</f>
        <v>0</v>
      </c>
      <c r="AJ30" s="122">
        <f t="shared" ref="AJ30:AJ31" si="76">AA30+AD30+AG30</f>
        <v>40272.699999999997</v>
      </c>
      <c r="AK30" s="122"/>
      <c r="AL30" s="122"/>
      <c r="AM30" s="122"/>
      <c r="AN30" s="122"/>
      <c r="AO30" s="122"/>
      <c r="AP30" s="122"/>
      <c r="AQ30" s="130"/>
      <c r="AR30" s="130"/>
      <c r="AS30" s="130"/>
      <c r="AT30" s="122"/>
      <c r="AU30" s="122"/>
      <c r="AV30" s="123"/>
      <c r="AW30" s="130" t="s">
        <v>941</v>
      </c>
      <c r="AX30" s="37"/>
    </row>
    <row r="31" spans="1:50" s="38" customFormat="1" ht="120" customHeight="1" x14ac:dyDescent="0.2">
      <c r="A31" s="120" t="s">
        <v>27</v>
      </c>
      <c r="B31" s="132" t="s">
        <v>71</v>
      </c>
      <c r="C31" s="125"/>
      <c r="D31" s="120" t="s">
        <v>50</v>
      </c>
      <c r="E31" s="120" t="s">
        <v>51</v>
      </c>
      <c r="F31" s="120" t="s">
        <v>68</v>
      </c>
      <c r="G31" s="120" t="s">
        <v>70</v>
      </c>
      <c r="H31" s="120" t="s">
        <v>66</v>
      </c>
      <c r="I31" s="119" t="s">
        <v>72</v>
      </c>
      <c r="J31" s="120" t="s">
        <v>55</v>
      </c>
      <c r="K31" s="120" t="s">
        <v>56</v>
      </c>
      <c r="L31" s="126">
        <v>2025</v>
      </c>
      <c r="M31" s="122"/>
      <c r="N31" s="122"/>
      <c r="O31" s="122"/>
      <c r="P31" s="122"/>
      <c r="Q31" s="122"/>
      <c r="R31" s="122"/>
      <c r="S31" s="122"/>
      <c r="T31" s="122"/>
      <c r="U31" s="122"/>
      <c r="V31" s="122"/>
      <c r="W31" s="122"/>
      <c r="X31" s="122"/>
      <c r="Y31" s="122"/>
      <c r="Z31" s="122"/>
      <c r="AA31" s="122"/>
      <c r="AB31" s="122">
        <f t="shared" si="73"/>
        <v>118723</v>
      </c>
      <c r="AC31" s="122">
        <v>0</v>
      </c>
      <c r="AD31" s="122">
        <v>118723</v>
      </c>
      <c r="AE31" s="122"/>
      <c r="AF31" s="122"/>
      <c r="AG31" s="122"/>
      <c r="AH31" s="122">
        <f t="shared" si="74"/>
        <v>118723</v>
      </c>
      <c r="AI31" s="122">
        <f t="shared" si="75"/>
        <v>0</v>
      </c>
      <c r="AJ31" s="122">
        <f t="shared" si="76"/>
        <v>118723</v>
      </c>
      <c r="AK31" s="122"/>
      <c r="AL31" s="122"/>
      <c r="AM31" s="122"/>
      <c r="AN31" s="122"/>
      <c r="AO31" s="122"/>
      <c r="AP31" s="122"/>
      <c r="AQ31" s="130"/>
      <c r="AR31" s="130"/>
      <c r="AS31" s="130"/>
      <c r="AT31" s="122"/>
      <c r="AU31" s="122"/>
      <c r="AV31" s="123"/>
      <c r="AW31" s="130" t="s">
        <v>941</v>
      </c>
      <c r="AX31" s="37"/>
    </row>
    <row r="32" spans="1:50" s="40" customFormat="1" x14ac:dyDescent="0.2">
      <c r="A32" s="104"/>
      <c r="B32" s="133" t="s">
        <v>73</v>
      </c>
      <c r="C32" s="134"/>
      <c r="D32" s="107"/>
      <c r="E32" s="107"/>
      <c r="F32" s="107"/>
      <c r="G32" s="107"/>
      <c r="H32" s="107"/>
      <c r="I32" s="108"/>
      <c r="J32" s="109"/>
      <c r="K32" s="109"/>
      <c r="L32" s="135"/>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7"/>
      <c r="AK32" s="138"/>
      <c r="AL32" s="138"/>
      <c r="AM32" s="138"/>
      <c r="AN32" s="138"/>
      <c r="AO32" s="138"/>
      <c r="AP32" s="138"/>
      <c r="AQ32" s="139"/>
      <c r="AR32" s="139"/>
      <c r="AS32" s="139"/>
      <c r="AT32" s="138"/>
      <c r="AU32" s="138"/>
      <c r="AV32" s="140"/>
      <c r="AW32" s="139"/>
      <c r="AX32" s="39"/>
    </row>
    <row r="33" spans="1:50" s="38" customFormat="1" ht="93.75" x14ac:dyDescent="0.2">
      <c r="A33" s="120" t="s">
        <v>28</v>
      </c>
      <c r="B33" s="124" t="s">
        <v>74</v>
      </c>
      <c r="C33" s="125" t="s">
        <v>63</v>
      </c>
      <c r="D33" s="120" t="s">
        <v>50</v>
      </c>
      <c r="E33" s="120" t="s">
        <v>51</v>
      </c>
      <c r="F33" s="120" t="s">
        <v>52</v>
      </c>
      <c r="G33" s="120" t="s">
        <v>75</v>
      </c>
      <c r="H33" s="120" t="s">
        <v>76</v>
      </c>
      <c r="I33" s="119">
        <v>1285556.56</v>
      </c>
      <c r="J33" s="120" t="s">
        <v>55</v>
      </c>
      <c r="K33" s="120" t="s">
        <v>56</v>
      </c>
      <c r="L33" s="126" t="s">
        <v>77</v>
      </c>
      <c r="M33" s="122">
        <f t="shared" si="69"/>
        <v>250844.32</v>
      </c>
      <c r="N33" s="122">
        <v>0</v>
      </c>
      <c r="O33" s="122">
        <v>250844.32</v>
      </c>
      <c r="P33" s="122"/>
      <c r="Q33" s="122"/>
      <c r="R33" s="122"/>
      <c r="S33" s="122"/>
      <c r="T33" s="122"/>
      <c r="U33" s="122"/>
      <c r="V33" s="122">
        <f t="shared" si="70"/>
        <v>250844.32</v>
      </c>
      <c r="W33" s="122">
        <f t="shared" ref="W33:X33" si="77">N33+Q33+T33</f>
        <v>0</v>
      </c>
      <c r="X33" s="122">
        <f t="shared" si="77"/>
        <v>250844.32</v>
      </c>
      <c r="Y33" s="122"/>
      <c r="Z33" s="122"/>
      <c r="AA33" s="122"/>
      <c r="AB33" s="122"/>
      <c r="AC33" s="122"/>
      <c r="AD33" s="122"/>
      <c r="AE33" s="122"/>
      <c r="AF33" s="122"/>
      <c r="AG33" s="122"/>
      <c r="AH33" s="122"/>
      <c r="AI33" s="122"/>
      <c r="AJ33" s="123"/>
      <c r="AK33" s="127"/>
      <c r="AL33" s="127"/>
      <c r="AM33" s="127"/>
      <c r="AN33" s="127"/>
      <c r="AO33" s="127"/>
      <c r="AP33" s="127"/>
      <c r="AQ33" s="128"/>
      <c r="AR33" s="128"/>
      <c r="AS33" s="128"/>
      <c r="AT33" s="127"/>
      <c r="AU33" s="127"/>
      <c r="AV33" s="129"/>
      <c r="AW33" s="130" t="s">
        <v>58</v>
      </c>
      <c r="AX33" s="37"/>
    </row>
    <row r="34" spans="1:50" s="42" customFormat="1" ht="56.25" x14ac:dyDescent="0.2">
      <c r="A34" s="120"/>
      <c r="B34" s="116" t="s">
        <v>78</v>
      </c>
      <c r="C34" s="117"/>
      <c r="D34" s="118"/>
      <c r="E34" s="118"/>
      <c r="F34" s="118"/>
      <c r="G34" s="118"/>
      <c r="H34" s="118"/>
      <c r="I34" s="119"/>
      <c r="J34" s="120"/>
      <c r="K34" s="120"/>
      <c r="L34" s="121"/>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3"/>
      <c r="AK34" s="141"/>
      <c r="AL34" s="141"/>
      <c r="AM34" s="141"/>
      <c r="AN34" s="141"/>
      <c r="AO34" s="141"/>
      <c r="AP34" s="141"/>
      <c r="AQ34" s="142"/>
      <c r="AR34" s="142"/>
      <c r="AS34" s="142"/>
      <c r="AT34" s="141"/>
      <c r="AU34" s="141"/>
      <c r="AV34" s="143"/>
      <c r="AW34" s="142"/>
      <c r="AX34" s="41"/>
    </row>
    <row r="35" spans="1:50" s="42" customFormat="1" x14ac:dyDescent="0.2">
      <c r="A35" s="120"/>
      <c r="B35" s="133" t="s">
        <v>79</v>
      </c>
      <c r="C35" s="134"/>
      <c r="D35" s="107"/>
      <c r="E35" s="107"/>
      <c r="F35" s="107"/>
      <c r="G35" s="107"/>
      <c r="H35" s="107"/>
      <c r="I35" s="108"/>
      <c r="J35" s="109"/>
      <c r="K35" s="109"/>
      <c r="L35" s="121"/>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3"/>
      <c r="AK35" s="141"/>
      <c r="AL35" s="141"/>
      <c r="AM35" s="141"/>
      <c r="AN35" s="141"/>
      <c r="AO35" s="141"/>
      <c r="AP35" s="141"/>
      <c r="AQ35" s="142"/>
      <c r="AR35" s="142"/>
      <c r="AS35" s="142"/>
      <c r="AT35" s="141"/>
      <c r="AU35" s="141"/>
      <c r="AV35" s="143"/>
      <c r="AW35" s="142"/>
      <c r="AX35" s="41"/>
    </row>
    <row r="36" spans="1:50" s="42" customFormat="1" ht="87" customHeight="1" x14ac:dyDescent="0.2">
      <c r="A36" s="120" t="s">
        <v>29</v>
      </c>
      <c r="B36" s="131" t="s">
        <v>80</v>
      </c>
      <c r="C36" s="144"/>
      <c r="D36" s="120" t="s">
        <v>81</v>
      </c>
      <c r="E36" s="120" t="s">
        <v>51</v>
      </c>
      <c r="F36" s="120" t="s">
        <v>52</v>
      </c>
      <c r="G36" s="120" t="s">
        <v>70</v>
      </c>
      <c r="H36" s="120" t="s">
        <v>66</v>
      </c>
      <c r="I36" s="145">
        <v>1656915.42</v>
      </c>
      <c r="J36" s="146" t="s">
        <v>55</v>
      </c>
      <c r="K36" s="146" t="s">
        <v>56</v>
      </c>
      <c r="L36" s="151" t="s">
        <v>86</v>
      </c>
      <c r="M36" s="147">
        <f t="shared" si="69"/>
        <v>8632.5</v>
      </c>
      <c r="N36" s="147">
        <v>0</v>
      </c>
      <c r="O36" s="147">
        <v>8632.5</v>
      </c>
      <c r="P36" s="147">
        <f t="shared" ref="P36:P38" si="78">Q36+R36</f>
        <v>-8632.5</v>
      </c>
      <c r="Q36" s="147">
        <v>0</v>
      </c>
      <c r="R36" s="147">
        <v>-8632.5</v>
      </c>
      <c r="S36" s="147"/>
      <c r="T36" s="147"/>
      <c r="U36" s="147"/>
      <c r="V36" s="122">
        <f t="shared" ref="V36:V38" si="79">W36+X36</f>
        <v>0</v>
      </c>
      <c r="W36" s="122">
        <f t="shared" ref="W36:W38" si="80">N36+Q36+T36</f>
        <v>0</v>
      </c>
      <c r="X36" s="122">
        <f t="shared" ref="X36:X38" si="81">O36+R36+U36</f>
        <v>0</v>
      </c>
      <c r="Y36" s="147">
        <f t="shared" ref="Y36:Y49" si="82">Z36+AA36</f>
        <v>27088.799999999999</v>
      </c>
      <c r="Z36" s="147">
        <v>0</v>
      </c>
      <c r="AA36" s="147">
        <v>27088.799999999999</v>
      </c>
      <c r="AB36" s="147">
        <f t="shared" ref="AB36:AB38" si="83">AC36+AD36</f>
        <v>1018796.39</v>
      </c>
      <c r="AC36" s="147">
        <v>1035426.34</v>
      </c>
      <c r="AD36" s="147">
        <v>-16629.95</v>
      </c>
      <c r="AE36" s="147"/>
      <c r="AF36" s="147"/>
      <c r="AG36" s="147"/>
      <c r="AH36" s="147">
        <f t="shared" si="74"/>
        <v>1045885.19</v>
      </c>
      <c r="AI36" s="122">
        <f t="shared" ref="AI36:AI38" si="84">Z36+AC36+AF36</f>
        <v>1035426.34</v>
      </c>
      <c r="AJ36" s="122">
        <f t="shared" ref="AJ36:AJ38" si="85">AA36+AD36+AG36</f>
        <v>10458.849999999999</v>
      </c>
      <c r="AK36" s="141"/>
      <c r="AL36" s="141"/>
      <c r="AM36" s="141"/>
      <c r="AN36" s="122">
        <f t="shared" ref="AN36:AN38" si="86">AO36+AP36</f>
        <v>1278304.1000000001</v>
      </c>
      <c r="AO36" s="122">
        <v>1265521.1000000001</v>
      </c>
      <c r="AP36" s="122">
        <v>12783</v>
      </c>
      <c r="AQ36" s="142"/>
      <c r="AR36" s="142"/>
      <c r="AS36" s="142"/>
      <c r="AT36" s="147">
        <f t="shared" ref="AT36:AT44" si="87">AU36+AV36</f>
        <v>1278304.1000000001</v>
      </c>
      <c r="AU36" s="122">
        <f t="shared" ref="AU36:AU38" si="88">AL36+AO36+AR36</f>
        <v>1265521.1000000001</v>
      </c>
      <c r="AV36" s="123">
        <f t="shared" ref="AV36:AV38" si="89">AM36+AP36+AS36</f>
        <v>12783</v>
      </c>
      <c r="AW36" s="148" t="s">
        <v>938</v>
      </c>
      <c r="AX36" s="41"/>
    </row>
    <row r="37" spans="1:50" s="42" customFormat="1" ht="75" x14ac:dyDescent="0.2">
      <c r="A37" s="120" t="s">
        <v>30</v>
      </c>
      <c r="B37" s="131" t="s">
        <v>83</v>
      </c>
      <c r="C37" s="144"/>
      <c r="D37" s="120" t="s">
        <v>81</v>
      </c>
      <c r="E37" s="120" t="s">
        <v>51</v>
      </c>
      <c r="F37" s="120" t="s">
        <v>52</v>
      </c>
      <c r="G37" s="120" t="s">
        <v>70</v>
      </c>
      <c r="H37" s="120" t="s">
        <v>66</v>
      </c>
      <c r="I37" s="145">
        <v>1271887.5900000001</v>
      </c>
      <c r="J37" s="146" t="s">
        <v>55</v>
      </c>
      <c r="K37" s="146" t="s">
        <v>56</v>
      </c>
      <c r="L37" s="151" t="s">
        <v>86</v>
      </c>
      <c r="M37" s="147">
        <f t="shared" si="69"/>
        <v>5740.4</v>
      </c>
      <c r="N37" s="147">
        <v>0</v>
      </c>
      <c r="O37" s="147">
        <v>5740.4</v>
      </c>
      <c r="P37" s="147">
        <f t="shared" si="78"/>
        <v>-5740.4</v>
      </c>
      <c r="Q37" s="147">
        <v>0</v>
      </c>
      <c r="R37" s="147">
        <v>-5740.4</v>
      </c>
      <c r="S37" s="147"/>
      <c r="T37" s="147"/>
      <c r="U37" s="147"/>
      <c r="V37" s="122">
        <f t="shared" si="79"/>
        <v>0</v>
      </c>
      <c r="W37" s="122">
        <f t="shared" si="80"/>
        <v>0</v>
      </c>
      <c r="X37" s="122">
        <f t="shared" si="81"/>
        <v>0</v>
      </c>
      <c r="Y37" s="147">
        <f t="shared" si="82"/>
        <v>18013.400000000001</v>
      </c>
      <c r="Z37" s="147">
        <v>0</v>
      </c>
      <c r="AA37" s="147">
        <v>18013.400000000001</v>
      </c>
      <c r="AB37" s="122">
        <f t="shared" si="83"/>
        <v>693288.94</v>
      </c>
      <c r="AC37" s="147">
        <v>704189.34</v>
      </c>
      <c r="AD37" s="147">
        <v>-10900.4</v>
      </c>
      <c r="AE37" s="122"/>
      <c r="AF37" s="147"/>
      <c r="AG37" s="147"/>
      <c r="AH37" s="147">
        <f t="shared" si="74"/>
        <v>711302.34</v>
      </c>
      <c r="AI37" s="122">
        <f t="shared" si="84"/>
        <v>704189.34</v>
      </c>
      <c r="AJ37" s="122">
        <f t="shared" si="85"/>
        <v>7113.0000000000018</v>
      </c>
      <c r="AK37" s="141"/>
      <c r="AL37" s="141"/>
      <c r="AM37" s="141"/>
      <c r="AN37" s="122">
        <f t="shared" si="86"/>
        <v>869369.6</v>
      </c>
      <c r="AO37" s="122">
        <v>860675.9</v>
      </c>
      <c r="AP37" s="122">
        <v>8693.7000000000007</v>
      </c>
      <c r="AQ37" s="142"/>
      <c r="AR37" s="142"/>
      <c r="AS37" s="142"/>
      <c r="AT37" s="147">
        <f t="shared" si="87"/>
        <v>869369.6</v>
      </c>
      <c r="AU37" s="122">
        <f t="shared" si="88"/>
        <v>860675.9</v>
      </c>
      <c r="AV37" s="123">
        <f t="shared" si="89"/>
        <v>8693.7000000000007</v>
      </c>
      <c r="AW37" s="148" t="s">
        <v>938</v>
      </c>
      <c r="AX37" s="41"/>
    </row>
    <row r="38" spans="1:50" s="44" customFormat="1" ht="104.25" customHeight="1" x14ac:dyDescent="0.2">
      <c r="A38" s="146" t="s">
        <v>31</v>
      </c>
      <c r="B38" s="149" t="s">
        <v>84</v>
      </c>
      <c r="C38" s="149"/>
      <c r="D38" s="150" t="s">
        <v>81</v>
      </c>
      <c r="E38" s="150" t="s">
        <v>51</v>
      </c>
      <c r="F38" s="120" t="s">
        <v>85</v>
      </c>
      <c r="G38" s="149" t="s">
        <v>65</v>
      </c>
      <c r="H38" s="146">
        <v>414</v>
      </c>
      <c r="I38" s="145">
        <v>231844.48000000001</v>
      </c>
      <c r="J38" s="146" t="s">
        <v>55</v>
      </c>
      <c r="K38" s="146" t="s">
        <v>55</v>
      </c>
      <c r="L38" s="151" t="s">
        <v>86</v>
      </c>
      <c r="M38" s="147">
        <f t="shared" si="69"/>
        <v>2425.6</v>
      </c>
      <c r="N38" s="147">
        <v>0</v>
      </c>
      <c r="O38" s="147">
        <v>2425.6</v>
      </c>
      <c r="P38" s="147">
        <f t="shared" si="78"/>
        <v>-2425.6</v>
      </c>
      <c r="Q38" s="147">
        <v>0</v>
      </c>
      <c r="R38" s="147">
        <v>-2425.6</v>
      </c>
      <c r="S38" s="147"/>
      <c r="T38" s="147"/>
      <c r="U38" s="147"/>
      <c r="V38" s="122">
        <f t="shared" si="79"/>
        <v>0</v>
      </c>
      <c r="W38" s="122">
        <f t="shared" si="80"/>
        <v>0</v>
      </c>
      <c r="X38" s="122">
        <f t="shared" si="81"/>
        <v>0</v>
      </c>
      <c r="Y38" s="147"/>
      <c r="Z38" s="147"/>
      <c r="AA38" s="147"/>
      <c r="AB38" s="147">
        <f t="shared" si="83"/>
        <v>115922.24000000001</v>
      </c>
      <c r="AC38" s="147">
        <v>0</v>
      </c>
      <c r="AD38" s="147">
        <v>115922.24000000001</v>
      </c>
      <c r="AE38" s="147"/>
      <c r="AF38" s="147"/>
      <c r="AG38" s="147"/>
      <c r="AH38" s="147">
        <f t="shared" si="74"/>
        <v>115922.24000000001</v>
      </c>
      <c r="AI38" s="122">
        <f t="shared" si="84"/>
        <v>0</v>
      </c>
      <c r="AJ38" s="122">
        <f t="shared" si="85"/>
        <v>115922.24000000001</v>
      </c>
      <c r="AK38" s="152"/>
      <c r="AL38" s="152"/>
      <c r="AM38" s="152"/>
      <c r="AN38" s="147">
        <f t="shared" si="86"/>
        <v>115922.24000000001</v>
      </c>
      <c r="AO38" s="147">
        <v>0</v>
      </c>
      <c r="AP38" s="147">
        <v>115922.24000000001</v>
      </c>
      <c r="AQ38" s="153"/>
      <c r="AR38" s="153"/>
      <c r="AS38" s="153"/>
      <c r="AT38" s="147">
        <f t="shared" si="87"/>
        <v>115922.24000000001</v>
      </c>
      <c r="AU38" s="122">
        <f t="shared" si="88"/>
        <v>0</v>
      </c>
      <c r="AV38" s="123">
        <f t="shared" si="89"/>
        <v>115922.24000000001</v>
      </c>
      <c r="AW38" s="148" t="s">
        <v>938</v>
      </c>
      <c r="AX38" s="43"/>
    </row>
    <row r="39" spans="1:50" s="42" customFormat="1" ht="93.75" x14ac:dyDescent="0.2">
      <c r="A39" s="120" t="s">
        <v>87</v>
      </c>
      <c r="B39" s="131" t="s">
        <v>88</v>
      </c>
      <c r="C39" s="144" t="s">
        <v>63</v>
      </c>
      <c r="D39" s="120" t="s">
        <v>81</v>
      </c>
      <c r="E39" s="120" t="s">
        <v>51</v>
      </c>
      <c r="F39" s="120" t="s">
        <v>52</v>
      </c>
      <c r="G39" s="120" t="s">
        <v>89</v>
      </c>
      <c r="H39" s="120" t="s">
        <v>66</v>
      </c>
      <c r="I39" s="119">
        <v>1607216.78</v>
      </c>
      <c r="J39" s="120" t="s">
        <v>55</v>
      </c>
      <c r="K39" s="120" t="s">
        <v>56</v>
      </c>
      <c r="L39" s="126" t="s">
        <v>57</v>
      </c>
      <c r="M39" s="122">
        <f t="shared" si="69"/>
        <v>938976.2</v>
      </c>
      <c r="N39" s="122">
        <v>662072.4</v>
      </c>
      <c r="O39" s="122">
        <v>276903.8</v>
      </c>
      <c r="P39" s="122"/>
      <c r="Q39" s="122"/>
      <c r="R39" s="122"/>
      <c r="S39" s="122"/>
      <c r="T39" s="122"/>
      <c r="U39" s="122"/>
      <c r="V39" s="122">
        <f t="shared" si="70"/>
        <v>938976.2</v>
      </c>
      <c r="W39" s="122">
        <f t="shared" ref="W39:W44" si="90">N39+Q39+T39</f>
        <v>662072.4</v>
      </c>
      <c r="X39" s="122">
        <f t="shared" ref="X39:X44" si="91">O39+R39+U39</f>
        <v>276903.8</v>
      </c>
      <c r="Y39" s="122"/>
      <c r="Z39" s="122"/>
      <c r="AA39" s="122"/>
      <c r="AB39" s="122"/>
      <c r="AC39" s="122"/>
      <c r="AD39" s="122"/>
      <c r="AE39" s="122"/>
      <c r="AF39" s="122"/>
      <c r="AG39" s="122"/>
      <c r="AH39" s="122"/>
      <c r="AI39" s="122"/>
      <c r="AJ39" s="123"/>
      <c r="AK39" s="141"/>
      <c r="AL39" s="141"/>
      <c r="AM39" s="141"/>
      <c r="AN39" s="141"/>
      <c r="AO39" s="141"/>
      <c r="AP39" s="141"/>
      <c r="AQ39" s="142"/>
      <c r="AR39" s="142"/>
      <c r="AS39" s="142"/>
      <c r="AT39" s="141"/>
      <c r="AU39" s="141"/>
      <c r="AV39" s="143"/>
      <c r="AW39" s="148" t="s">
        <v>58</v>
      </c>
      <c r="AX39" s="41"/>
    </row>
    <row r="40" spans="1:50" s="42" customFormat="1" ht="99.75" customHeight="1" x14ac:dyDescent="0.2">
      <c r="A40" s="120" t="s">
        <v>90</v>
      </c>
      <c r="B40" s="131" t="s">
        <v>64</v>
      </c>
      <c r="C40" s="144"/>
      <c r="D40" s="120" t="s">
        <v>81</v>
      </c>
      <c r="E40" s="120" t="s">
        <v>51</v>
      </c>
      <c r="F40" s="120" t="s">
        <v>52</v>
      </c>
      <c r="G40" s="120" t="s">
        <v>65</v>
      </c>
      <c r="H40" s="120" t="s">
        <v>66</v>
      </c>
      <c r="I40" s="119">
        <v>129751.83</v>
      </c>
      <c r="J40" s="120" t="s">
        <v>55</v>
      </c>
      <c r="K40" s="120" t="s">
        <v>56</v>
      </c>
      <c r="L40" s="126" t="s">
        <v>57</v>
      </c>
      <c r="M40" s="122">
        <f t="shared" si="69"/>
        <v>60348</v>
      </c>
      <c r="N40" s="122">
        <v>0</v>
      </c>
      <c r="O40" s="122">
        <v>60348</v>
      </c>
      <c r="P40" s="122"/>
      <c r="Q40" s="122"/>
      <c r="R40" s="122"/>
      <c r="S40" s="122"/>
      <c r="T40" s="122"/>
      <c r="U40" s="122"/>
      <c r="V40" s="122">
        <f t="shared" si="70"/>
        <v>60348</v>
      </c>
      <c r="W40" s="122">
        <f t="shared" si="90"/>
        <v>0</v>
      </c>
      <c r="X40" s="122">
        <f t="shared" si="91"/>
        <v>60348</v>
      </c>
      <c r="Y40" s="122"/>
      <c r="Z40" s="122"/>
      <c r="AA40" s="122"/>
      <c r="AB40" s="122"/>
      <c r="AC40" s="122"/>
      <c r="AD40" s="122"/>
      <c r="AE40" s="122"/>
      <c r="AF40" s="122"/>
      <c r="AG40" s="122"/>
      <c r="AH40" s="122"/>
      <c r="AI40" s="122"/>
      <c r="AJ40" s="123"/>
      <c r="AK40" s="141"/>
      <c r="AL40" s="141"/>
      <c r="AM40" s="141"/>
      <c r="AN40" s="141"/>
      <c r="AO40" s="141"/>
      <c r="AP40" s="141"/>
      <c r="AQ40" s="142"/>
      <c r="AR40" s="142"/>
      <c r="AS40" s="142"/>
      <c r="AT40" s="141"/>
      <c r="AU40" s="141"/>
      <c r="AV40" s="143"/>
      <c r="AW40" s="148" t="s">
        <v>58</v>
      </c>
      <c r="AX40" s="41"/>
    </row>
    <row r="41" spans="1:50" s="42" customFormat="1" ht="42.75" customHeight="1" x14ac:dyDescent="0.2">
      <c r="A41" s="120" t="s">
        <v>91</v>
      </c>
      <c r="B41" s="131" t="s">
        <v>67</v>
      </c>
      <c r="C41" s="144"/>
      <c r="D41" s="120" t="s">
        <v>81</v>
      </c>
      <c r="E41" s="120" t="s">
        <v>51</v>
      </c>
      <c r="F41" s="120" t="s">
        <v>68</v>
      </c>
      <c r="G41" s="120" t="s">
        <v>65</v>
      </c>
      <c r="H41" s="120" t="s">
        <v>66</v>
      </c>
      <c r="I41" s="119">
        <v>235950.73</v>
      </c>
      <c r="J41" s="120" t="s">
        <v>55</v>
      </c>
      <c r="K41" s="120" t="s">
        <v>56</v>
      </c>
      <c r="L41" s="126" t="s">
        <v>92</v>
      </c>
      <c r="M41" s="122">
        <f t="shared" si="69"/>
        <v>78273.3</v>
      </c>
      <c r="N41" s="122">
        <v>0</v>
      </c>
      <c r="O41" s="122">
        <v>78273.3</v>
      </c>
      <c r="P41" s="122"/>
      <c r="Q41" s="122"/>
      <c r="R41" s="122"/>
      <c r="S41" s="122"/>
      <c r="T41" s="122"/>
      <c r="U41" s="122"/>
      <c r="V41" s="122">
        <f t="shared" si="70"/>
        <v>78273.3</v>
      </c>
      <c r="W41" s="122">
        <f t="shared" si="90"/>
        <v>0</v>
      </c>
      <c r="X41" s="122">
        <f t="shared" si="91"/>
        <v>78273.3</v>
      </c>
      <c r="Y41" s="122">
        <f t="shared" si="82"/>
        <v>33545.699999999997</v>
      </c>
      <c r="Z41" s="122">
        <v>0</v>
      </c>
      <c r="AA41" s="122">
        <v>33545.699999999997</v>
      </c>
      <c r="AB41" s="122"/>
      <c r="AC41" s="122"/>
      <c r="AD41" s="122"/>
      <c r="AE41" s="122"/>
      <c r="AF41" s="122"/>
      <c r="AG41" s="122"/>
      <c r="AH41" s="122">
        <f t="shared" si="74"/>
        <v>33545.699999999997</v>
      </c>
      <c r="AI41" s="122">
        <f t="shared" ref="AI41:AI44" si="92">Z41+AC41+AF41</f>
        <v>0</v>
      </c>
      <c r="AJ41" s="122">
        <f t="shared" ref="AJ41:AJ44" si="93">AA41+AD41+AG41</f>
        <v>33545.699999999997</v>
      </c>
      <c r="AK41" s="141"/>
      <c r="AL41" s="141"/>
      <c r="AM41" s="141"/>
      <c r="AN41" s="141"/>
      <c r="AO41" s="141"/>
      <c r="AP41" s="141"/>
      <c r="AQ41" s="142"/>
      <c r="AR41" s="142"/>
      <c r="AS41" s="142"/>
      <c r="AT41" s="141"/>
      <c r="AU41" s="141"/>
      <c r="AV41" s="143"/>
      <c r="AW41" s="148" t="s">
        <v>58</v>
      </c>
      <c r="AX41" s="41"/>
    </row>
    <row r="42" spans="1:50" s="42" customFormat="1" ht="107.25" customHeight="1" x14ac:dyDescent="0.2">
      <c r="A42" s="120" t="s">
        <v>93</v>
      </c>
      <c r="B42" s="131" t="s">
        <v>94</v>
      </c>
      <c r="C42" s="144"/>
      <c r="D42" s="120" t="s">
        <v>81</v>
      </c>
      <c r="E42" s="120" t="s">
        <v>51</v>
      </c>
      <c r="F42" s="120" t="s">
        <v>52</v>
      </c>
      <c r="G42" s="120" t="s">
        <v>70</v>
      </c>
      <c r="H42" s="120" t="s">
        <v>66</v>
      </c>
      <c r="I42" s="119">
        <v>740809.9</v>
      </c>
      <c r="J42" s="120" t="s">
        <v>55</v>
      </c>
      <c r="K42" s="120" t="s">
        <v>56</v>
      </c>
      <c r="L42" s="126" t="s">
        <v>598</v>
      </c>
      <c r="M42" s="122"/>
      <c r="N42" s="122"/>
      <c r="O42" s="122"/>
      <c r="P42" s="122">
        <f t="shared" ref="P42" si="94">Q42+R42</f>
        <v>134900</v>
      </c>
      <c r="Q42" s="122">
        <v>0</v>
      </c>
      <c r="R42" s="122">
        <v>134900</v>
      </c>
      <c r="S42" s="122"/>
      <c r="T42" s="122"/>
      <c r="U42" s="122"/>
      <c r="V42" s="122">
        <f t="shared" si="70"/>
        <v>134900</v>
      </c>
      <c r="W42" s="122">
        <f t="shared" si="90"/>
        <v>0</v>
      </c>
      <c r="X42" s="122">
        <f t="shared" si="91"/>
        <v>134900</v>
      </c>
      <c r="Y42" s="122"/>
      <c r="Z42" s="122"/>
      <c r="AA42" s="122"/>
      <c r="AB42" s="122">
        <f t="shared" ref="AB42:AB44" si="95">AC42+AD42</f>
        <v>605909.9</v>
      </c>
      <c r="AC42" s="122">
        <v>0</v>
      </c>
      <c r="AD42" s="122">
        <v>605909.9</v>
      </c>
      <c r="AE42" s="122"/>
      <c r="AF42" s="122"/>
      <c r="AG42" s="122"/>
      <c r="AH42" s="122">
        <f t="shared" si="74"/>
        <v>605909.9</v>
      </c>
      <c r="AI42" s="122">
        <f t="shared" si="92"/>
        <v>0</v>
      </c>
      <c r="AJ42" s="122">
        <f t="shared" si="93"/>
        <v>605909.9</v>
      </c>
      <c r="AK42" s="141"/>
      <c r="AL42" s="141"/>
      <c r="AM42" s="141"/>
      <c r="AN42" s="141"/>
      <c r="AO42" s="141"/>
      <c r="AP42" s="141"/>
      <c r="AQ42" s="142"/>
      <c r="AR42" s="142"/>
      <c r="AS42" s="142"/>
      <c r="AT42" s="141"/>
      <c r="AU42" s="141"/>
      <c r="AV42" s="143"/>
      <c r="AW42" s="148" t="s">
        <v>939</v>
      </c>
      <c r="AX42" s="41"/>
    </row>
    <row r="43" spans="1:50" s="42" customFormat="1" ht="93.75" x14ac:dyDescent="0.2">
      <c r="A43" s="120" t="s">
        <v>96</v>
      </c>
      <c r="B43" s="131" t="s">
        <v>69</v>
      </c>
      <c r="C43" s="154"/>
      <c r="D43" s="120" t="s">
        <v>81</v>
      </c>
      <c r="E43" s="120" t="s">
        <v>51</v>
      </c>
      <c r="F43" s="120" t="s">
        <v>52</v>
      </c>
      <c r="G43" s="120" t="s">
        <v>70</v>
      </c>
      <c r="H43" s="120" t="s">
        <v>66</v>
      </c>
      <c r="I43" s="119">
        <v>363067.46</v>
      </c>
      <c r="J43" s="120" t="s">
        <v>55</v>
      </c>
      <c r="K43" s="120" t="s">
        <v>56</v>
      </c>
      <c r="L43" s="126" t="s">
        <v>82</v>
      </c>
      <c r="M43" s="122">
        <f t="shared" si="69"/>
        <v>181533.7</v>
      </c>
      <c r="N43" s="122">
        <v>0</v>
      </c>
      <c r="O43" s="122">
        <v>181533.7</v>
      </c>
      <c r="P43" s="122"/>
      <c r="Q43" s="122"/>
      <c r="R43" s="122"/>
      <c r="S43" s="122"/>
      <c r="T43" s="122"/>
      <c r="U43" s="122"/>
      <c r="V43" s="122">
        <f t="shared" si="70"/>
        <v>181533.7</v>
      </c>
      <c r="W43" s="122">
        <f t="shared" si="90"/>
        <v>0</v>
      </c>
      <c r="X43" s="122">
        <f t="shared" si="91"/>
        <v>181533.7</v>
      </c>
      <c r="Y43" s="122">
        <f t="shared" si="82"/>
        <v>181533.7</v>
      </c>
      <c r="Z43" s="122">
        <v>0</v>
      </c>
      <c r="AA43" s="122">
        <f>181533.7</f>
        <v>181533.7</v>
      </c>
      <c r="AB43" s="122">
        <f t="shared" si="95"/>
        <v>-40272.699999999997</v>
      </c>
      <c r="AC43" s="122">
        <v>0</v>
      </c>
      <c r="AD43" s="122">
        <v>-40272.699999999997</v>
      </c>
      <c r="AE43" s="122"/>
      <c r="AF43" s="122"/>
      <c r="AG43" s="122"/>
      <c r="AH43" s="122">
        <f t="shared" si="74"/>
        <v>141261</v>
      </c>
      <c r="AI43" s="122">
        <f t="shared" si="92"/>
        <v>0</v>
      </c>
      <c r="AJ43" s="122">
        <f t="shared" si="93"/>
        <v>141261</v>
      </c>
      <c r="AK43" s="141"/>
      <c r="AL43" s="141"/>
      <c r="AM43" s="141"/>
      <c r="AN43" s="141"/>
      <c r="AO43" s="141"/>
      <c r="AP43" s="141"/>
      <c r="AQ43" s="142"/>
      <c r="AR43" s="142"/>
      <c r="AS43" s="142"/>
      <c r="AT43" s="141"/>
      <c r="AU43" s="141"/>
      <c r="AV43" s="143"/>
      <c r="AW43" s="130" t="s">
        <v>940</v>
      </c>
      <c r="AX43" s="41"/>
    </row>
    <row r="44" spans="1:50" s="42" customFormat="1" ht="136.5" customHeight="1" x14ac:dyDescent="0.2">
      <c r="A44" s="120" t="s">
        <v>97</v>
      </c>
      <c r="B44" s="132" t="s">
        <v>71</v>
      </c>
      <c r="C44" s="155"/>
      <c r="D44" s="156" t="s">
        <v>81</v>
      </c>
      <c r="E44" s="156" t="s">
        <v>51</v>
      </c>
      <c r="F44" s="156" t="s">
        <v>52</v>
      </c>
      <c r="G44" s="120" t="s">
        <v>70</v>
      </c>
      <c r="H44" s="156" t="s">
        <v>66</v>
      </c>
      <c r="I44" s="119" t="s">
        <v>72</v>
      </c>
      <c r="J44" s="120" t="s">
        <v>55</v>
      </c>
      <c r="K44" s="120" t="s">
        <v>56</v>
      </c>
      <c r="L44" s="126" t="s">
        <v>98</v>
      </c>
      <c r="M44" s="122">
        <f t="shared" si="69"/>
        <v>458086.6</v>
      </c>
      <c r="N44" s="122">
        <v>0</v>
      </c>
      <c r="O44" s="122">
        <f>15946.8+442139.8</f>
        <v>458086.6</v>
      </c>
      <c r="P44" s="122"/>
      <c r="Q44" s="122"/>
      <c r="R44" s="122"/>
      <c r="S44" s="122"/>
      <c r="T44" s="122"/>
      <c r="U44" s="122"/>
      <c r="V44" s="122">
        <f t="shared" si="70"/>
        <v>458086.6</v>
      </c>
      <c r="W44" s="122">
        <f t="shared" si="90"/>
        <v>0</v>
      </c>
      <c r="X44" s="122">
        <f t="shared" si="91"/>
        <v>458086.6</v>
      </c>
      <c r="Y44" s="122">
        <f t="shared" si="82"/>
        <v>884279.8</v>
      </c>
      <c r="Z44" s="122">
        <v>0</v>
      </c>
      <c r="AA44" s="122">
        <f>884279.8</f>
        <v>884279.8</v>
      </c>
      <c r="AB44" s="122">
        <f t="shared" si="95"/>
        <v>-118723</v>
      </c>
      <c r="AC44" s="122">
        <v>0</v>
      </c>
      <c r="AD44" s="122">
        <v>-118723</v>
      </c>
      <c r="AE44" s="122"/>
      <c r="AF44" s="122"/>
      <c r="AG44" s="122"/>
      <c r="AH44" s="122">
        <f t="shared" si="74"/>
        <v>765556.8</v>
      </c>
      <c r="AI44" s="122">
        <f t="shared" si="92"/>
        <v>0</v>
      </c>
      <c r="AJ44" s="122">
        <f t="shared" si="93"/>
        <v>765556.8</v>
      </c>
      <c r="AK44" s="122">
        <f>AL44+AM44</f>
        <v>147380</v>
      </c>
      <c r="AL44" s="122">
        <v>0</v>
      </c>
      <c r="AM44" s="122">
        <f>147380</f>
        <v>147380</v>
      </c>
      <c r="AN44" s="122"/>
      <c r="AO44" s="122"/>
      <c r="AP44" s="122"/>
      <c r="AQ44" s="130"/>
      <c r="AR44" s="130"/>
      <c r="AS44" s="130"/>
      <c r="AT44" s="122">
        <f t="shared" si="87"/>
        <v>147380</v>
      </c>
      <c r="AU44" s="122">
        <f t="shared" ref="AU44" si="96">AL44+AO44+AR44</f>
        <v>0</v>
      </c>
      <c r="AV44" s="123">
        <f t="shared" ref="AV44" si="97">AM44+AP44+AS44</f>
        <v>147380</v>
      </c>
      <c r="AW44" s="130" t="s">
        <v>940</v>
      </c>
      <c r="AX44" s="41"/>
    </row>
    <row r="45" spans="1:50" s="46" customFormat="1" x14ac:dyDescent="0.2">
      <c r="A45" s="120"/>
      <c r="B45" s="157" t="s">
        <v>99</v>
      </c>
      <c r="C45" s="158"/>
      <c r="D45" s="159"/>
      <c r="E45" s="159"/>
      <c r="F45" s="159"/>
      <c r="G45" s="159"/>
      <c r="H45" s="159"/>
      <c r="I45" s="108"/>
      <c r="J45" s="109"/>
      <c r="K45" s="109"/>
      <c r="L45" s="160"/>
      <c r="M45" s="136">
        <f t="shared" si="69"/>
        <v>15946.8</v>
      </c>
      <c r="N45" s="136">
        <v>0</v>
      </c>
      <c r="O45" s="136">
        <v>15946.8</v>
      </c>
      <c r="P45" s="136"/>
      <c r="Q45" s="136"/>
      <c r="R45" s="136"/>
      <c r="S45" s="136"/>
      <c r="T45" s="136"/>
      <c r="U45" s="136"/>
      <c r="V45" s="136">
        <f t="shared" si="70"/>
        <v>15946.8</v>
      </c>
      <c r="W45" s="136">
        <f>N45+Q45+T45</f>
        <v>0</v>
      </c>
      <c r="X45" s="136">
        <f>O45+R45+U45</f>
        <v>15946.8</v>
      </c>
      <c r="Y45" s="136"/>
      <c r="Z45" s="136"/>
      <c r="AA45" s="136"/>
      <c r="AB45" s="136"/>
      <c r="AC45" s="136"/>
      <c r="AD45" s="136"/>
      <c r="AE45" s="136"/>
      <c r="AF45" s="136"/>
      <c r="AG45" s="136"/>
      <c r="AH45" s="136"/>
      <c r="AI45" s="136"/>
      <c r="AJ45" s="137"/>
      <c r="AK45" s="161"/>
      <c r="AL45" s="161"/>
      <c r="AM45" s="161"/>
      <c r="AN45" s="161"/>
      <c r="AO45" s="161"/>
      <c r="AP45" s="161"/>
      <c r="AQ45" s="162"/>
      <c r="AR45" s="162"/>
      <c r="AS45" s="162"/>
      <c r="AT45" s="161"/>
      <c r="AU45" s="161"/>
      <c r="AV45" s="163"/>
      <c r="AW45" s="162"/>
      <c r="AX45" s="45"/>
    </row>
    <row r="46" spans="1:50" s="42" customFormat="1" ht="75" x14ac:dyDescent="0.2">
      <c r="A46" s="120" t="s">
        <v>100</v>
      </c>
      <c r="B46" s="132" t="s">
        <v>101</v>
      </c>
      <c r="C46" s="155"/>
      <c r="D46" s="156" t="s">
        <v>81</v>
      </c>
      <c r="E46" s="156" t="s">
        <v>51</v>
      </c>
      <c r="F46" s="156" t="s">
        <v>52</v>
      </c>
      <c r="G46" s="120" t="s">
        <v>70</v>
      </c>
      <c r="H46" s="156" t="s">
        <v>66</v>
      </c>
      <c r="I46" s="120" t="s">
        <v>56</v>
      </c>
      <c r="J46" s="120" t="s">
        <v>56</v>
      </c>
      <c r="K46" s="120" t="s">
        <v>56</v>
      </c>
      <c r="L46" s="126">
        <v>2024</v>
      </c>
      <c r="M46" s="122">
        <f t="shared" si="69"/>
        <v>18358.400000000001</v>
      </c>
      <c r="N46" s="122">
        <v>0</v>
      </c>
      <c r="O46" s="122">
        <v>18358.400000000001</v>
      </c>
      <c r="P46" s="122"/>
      <c r="Q46" s="122"/>
      <c r="R46" s="122"/>
      <c r="S46" s="122"/>
      <c r="T46" s="122"/>
      <c r="U46" s="122"/>
      <c r="V46" s="122">
        <f t="shared" si="70"/>
        <v>18358.400000000001</v>
      </c>
      <c r="W46" s="122">
        <f t="shared" ref="W46:W47" si="98">N46+Q46+T46</f>
        <v>0</v>
      </c>
      <c r="X46" s="122">
        <f t="shared" ref="X46:X47" si="99">O46+R46+U46</f>
        <v>18358.400000000001</v>
      </c>
      <c r="Y46" s="122"/>
      <c r="Z46" s="122"/>
      <c r="AA46" s="122"/>
      <c r="AB46" s="122"/>
      <c r="AC46" s="122"/>
      <c r="AD46" s="122"/>
      <c r="AE46" s="122"/>
      <c r="AF46" s="122"/>
      <c r="AG46" s="122"/>
      <c r="AH46" s="122"/>
      <c r="AI46" s="122"/>
      <c r="AJ46" s="123"/>
      <c r="AK46" s="141"/>
      <c r="AL46" s="141"/>
      <c r="AM46" s="141"/>
      <c r="AN46" s="141"/>
      <c r="AO46" s="141"/>
      <c r="AP46" s="141"/>
      <c r="AQ46" s="142"/>
      <c r="AR46" s="142"/>
      <c r="AS46" s="142"/>
      <c r="AT46" s="141"/>
      <c r="AU46" s="141"/>
      <c r="AV46" s="143"/>
      <c r="AW46" s="148" t="s">
        <v>58</v>
      </c>
      <c r="AX46" s="41"/>
    </row>
    <row r="47" spans="1:50" s="46" customFormat="1" x14ac:dyDescent="0.2">
      <c r="A47" s="120"/>
      <c r="B47" s="157" t="s">
        <v>99</v>
      </c>
      <c r="C47" s="158"/>
      <c r="D47" s="159"/>
      <c r="E47" s="159"/>
      <c r="F47" s="159"/>
      <c r="G47" s="159"/>
      <c r="H47" s="159"/>
      <c r="I47" s="108"/>
      <c r="J47" s="109"/>
      <c r="K47" s="109"/>
      <c r="L47" s="160"/>
      <c r="M47" s="136">
        <f t="shared" si="69"/>
        <v>18358.400000000001</v>
      </c>
      <c r="N47" s="136">
        <v>0</v>
      </c>
      <c r="O47" s="136">
        <v>18358.400000000001</v>
      </c>
      <c r="P47" s="136"/>
      <c r="Q47" s="136"/>
      <c r="R47" s="136"/>
      <c r="S47" s="136"/>
      <c r="T47" s="136"/>
      <c r="U47" s="136"/>
      <c r="V47" s="136">
        <f t="shared" si="70"/>
        <v>18358.400000000001</v>
      </c>
      <c r="W47" s="136">
        <f t="shared" si="98"/>
        <v>0</v>
      </c>
      <c r="X47" s="136">
        <f t="shared" si="99"/>
        <v>18358.400000000001</v>
      </c>
      <c r="Y47" s="136"/>
      <c r="Z47" s="136"/>
      <c r="AA47" s="136"/>
      <c r="AB47" s="136"/>
      <c r="AC47" s="136"/>
      <c r="AD47" s="136"/>
      <c r="AE47" s="136"/>
      <c r="AF47" s="136"/>
      <c r="AG47" s="136"/>
      <c r="AH47" s="136"/>
      <c r="AI47" s="136"/>
      <c r="AJ47" s="137"/>
      <c r="AK47" s="161"/>
      <c r="AL47" s="161"/>
      <c r="AM47" s="161"/>
      <c r="AN47" s="161"/>
      <c r="AO47" s="161"/>
      <c r="AP47" s="161"/>
      <c r="AQ47" s="162"/>
      <c r="AR47" s="162"/>
      <c r="AS47" s="162"/>
      <c r="AT47" s="161"/>
      <c r="AU47" s="161"/>
      <c r="AV47" s="163"/>
      <c r="AW47" s="148"/>
      <c r="AX47" s="45"/>
    </row>
    <row r="48" spans="1:50" s="42" customFormat="1" ht="47.25" customHeight="1" x14ac:dyDescent="0.2">
      <c r="A48" s="120" t="s">
        <v>102</v>
      </c>
      <c r="B48" s="132" t="s">
        <v>873</v>
      </c>
      <c r="C48" s="155"/>
      <c r="D48" s="156" t="s">
        <v>81</v>
      </c>
      <c r="E48" s="156" t="s">
        <v>51</v>
      </c>
      <c r="F48" s="156" t="s">
        <v>52</v>
      </c>
      <c r="G48" s="120" t="s">
        <v>70</v>
      </c>
      <c r="H48" s="156" t="s">
        <v>66</v>
      </c>
      <c r="I48" s="120" t="s">
        <v>56</v>
      </c>
      <c r="J48" s="120" t="s">
        <v>56</v>
      </c>
      <c r="K48" s="120" t="s">
        <v>56</v>
      </c>
      <c r="L48" s="126">
        <v>2025</v>
      </c>
      <c r="M48" s="122"/>
      <c r="N48" s="122"/>
      <c r="O48" s="122"/>
      <c r="P48" s="122"/>
      <c r="Q48" s="122"/>
      <c r="R48" s="122"/>
      <c r="S48" s="122"/>
      <c r="T48" s="122"/>
      <c r="U48" s="122"/>
      <c r="V48" s="122"/>
      <c r="W48" s="122"/>
      <c r="X48" s="122"/>
      <c r="Y48" s="122">
        <f t="shared" si="82"/>
        <v>27262.799999999999</v>
      </c>
      <c r="Z48" s="122">
        <v>0</v>
      </c>
      <c r="AA48" s="122">
        <v>27262.799999999999</v>
      </c>
      <c r="AB48" s="122">
        <f t="shared" ref="AB48:AB49" si="100">AC48+AD48</f>
        <v>-1262.8</v>
      </c>
      <c r="AC48" s="122">
        <v>0</v>
      </c>
      <c r="AD48" s="122">
        <v>-1262.8</v>
      </c>
      <c r="AE48" s="122"/>
      <c r="AF48" s="122"/>
      <c r="AG48" s="122"/>
      <c r="AH48" s="122">
        <f t="shared" si="74"/>
        <v>26000</v>
      </c>
      <c r="AI48" s="122">
        <f t="shared" ref="AI48:AI49" si="101">Z48+AC48+AF48</f>
        <v>0</v>
      </c>
      <c r="AJ48" s="122">
        <f t="shared" ref="AJ48:AJ49" si="102">AA48+AD48+AG48</f>
        <v>26000</v>
      </c>
      <c r="AK48" s="141"/>
      <c r="AL48" s="141"/>
      <c r="AM48" s="141"/>
      <c r="AN48" s="141"/>
      <c r="AO48" s="141"/>
      <c r="AP48" s="141"/>
      <c r="AQ48" s="142"/>
      <c r="AR48" s="142"/>
      <c r="AS48" s="142"/>
      <c r="AT48" s="141"/>
      <c r="AU48" s="141"/>
      <c r="AV48" s="143"/>
      <c r="AW48" s="148" t="s">
        <v>942</v>
      </c>
      <c r="AX48" s="41"/>
    </row>
    <row r="49" spans="1:50" s="46" customFormat="1" x14ac:dyDescent="0.2">
      <c r="A49" s="120"/>
      <c r="B49" s="157" t="s">
        <v>99</v>
      </c>
      <c r="C49" s="158"/>
      <c r="D49" s="159"/>
      <c r="E49" s="159"/>
      <c r="F49" s="159"/>
      <c r="G49" s="159"/>
      <c r="H49" s="159"/>
      <c r="I49" s="108"/>
      <c r="J49" s="109"/>
      <c r="K49" s="109"/>
      <c r="L49" s="160"/>
      <c r="M49" s="136"/>
      <c r="N49" s="136"/>
      <c r="O49" s="136"/>
      <c r="P49" s="136"/>
      <c r="Q49" s="136"/>
      <c r="R49" s="136"/>
      <c r="S49" s="136"/>
      <c r="T49" s="136"/>
      <c r="U49" s="136"/>
      <c r="V49" s="136"/>
      <c r="W49" s="136"/>
      <c r="X49" s="136"/>
      <c r="Y49" s="136">
        <f t="shared" si="82"/>
        <v>27262.799999999999</v>
      </c>
      <c r="Z49" s="136">
        <v>0</v>
      </c>
      <c r="AA49" s="136">
        <v>27262.799999999999</v>
      </c>
      <c r="AB49" s="136">
        <f t="shared" si="100"/>
        <v>-1262.8</v>
      </c>
      <c r="AC49" s="136">
        <v>0</v>
      </c>
      <c r="AD49" s="136">
        <v>-1262.8</v>
      </c>
      <c r="AE49" s="136"/>
      <c r="AF49" s="136"/>
      <c r="AG49" s="136"/>
      <c r="AH49" s="136">
        <f t="shared" si="74"/>
        <v>26000</v>
      </c>
      <c r="AI49" s="136">
        <f t="shared" si="101"/>
        <v>0</v>
      </c>
      <c r="AJ49" s="136">
        <f t="shared" si="102"/>
        <v>26000</v>
      </c>
      <c r="AK49" s="161"/>
      <c r="AL49" s="161"/>
      <c r="AM49" s="161"/>
      <c r="AN49" s="161"/>
      <c r="AO49" s="161"/>
      <c r="AP49" s="161"/>
      <c r="AQ49" s="162"/>
      <c r="AR49" s="162"/>
      <c r="AS49" s="162"/>
      <c r="AT49" s="161"/>
      <c r="AU49" s="161"/>
      <c r="AV49" s="163"/>
      <c r="AW49" s="148"/>
      <c r="AX49" s="45"/>
    </row>
    <row r="50" spans="1:50" s="42" customFormat="1" ht="39" x14ac:dyDescent="0.2">
      <c r="A50" s="120"/>
      <c r="B50" s="133" t="s">
        <v>103</v>
      </c>
      <c r="C50" s="134"/>
      <c r="D50" s="107"/>
      <c r="E50" s="107"/>
      <c r="F50" s="107"/>
      <c r="G50" s="107"/>
      <c r="H50" s="107"/>
      <c r="I50" s="108"/>
      <c r="J50" s="109"/>
      <c r="K50" s="109"/>
      <c r="L50" s="121"/>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3"/>
      <c r="AK50" s="141"/>
      <c r="AL50" s="141"/>
      <c r="AM50" s="141"/>
      <c r="AN50" s="141"/>
      <c r="AO50" s="141"/>
      <c r="AP50" s="141"/>
      <c r="AQ50" s="142"/>
      <c r="AR50" s="142"/>
      <c r="AS50" s="142"/>
      <c r="AT50" s="141"/>
      <c r="AU50" s="141"/>
      <c r="AV50" s="143"/>
      <c r="AW50" s="148"/>
      <c r="AX50" s="41"/>
    </row>
    <row r="51" spans="1:50" s="42" customFormat="1" ht="80.25" customHeight="1" x14ac:dyDescent="0.2">
      <c r="A51" s="120" t="s">
        <v>104</v>
      </c>
      <c r="B51" s="132" t="s">
        <v>105</v>
      </c>
      <c r="C51" s="155"/>
      <c r="D51" s="156" t="s">
        <v>81</v>
      </c>
      <c r="E51" s="156" t="s">
        <v>51</v>
      </c>
      <c r="F51" s="156" t="s">
        <v>68</v>
      </c>
      <c r="G51" s="120" t="s">
        <v>106</v>
      </c>
      <c r="H51" s="156" t="s">
        <v>107</v>
      </c>
      <c r="I51" s="119">
        <v>6316.2</v>
      </c>
      <c r="J51" s="120" t="s">
        <v>55</v>
      </c>
      <c r="K51" s="120" t="s">
        <v>56</v>
      </c>
      <c r="L51" s="126">
        <v>2024</v>
      </c>
      <c r="M51" s="122">
        <f t="shared" si="69"/>
        <v>6316.2</v>
      </c>
      <c r="N51" s="122">
        <v>0</v>
      </c>
      <c r="O51" s="122">
        <v>6316.2</v>
      </c>
      <c r="P51" s="122"/>
      <c r="Q51" s="122"/>
      <c r="R51" s="122"/>
      <c r="S51" s="122"/>
      <c r="T51" s="122"/>
      <c r="U51" s="122"/>
      <c r="V51" s="122">
        <f t="shared" si="70"/>
        <v>6316.2</v>
      </c>
      <c r="W51" s="122">
        <f t="shared" ref="W51:W52" si="103">N51+Q51+T51</f>
        <v>0</v>
      </c>
      <c r="X51" s="122">
        <f t="shared" ref="X51:X52" si="104">O51+R51+U51</f>
        <v>6316.2</v>
      </c>
      <c r="Y51" s="122"/>
      <c r="Z51" s="122"/>
      <c r="AA51" s="122"/>
      <c r="AB51" s="122"/>
      <c r="AC51" s="122"/>
      <c r="AD51" s="122"/>
      <c r="AE51" s="122"/>
      <c r="AF51" s="122"/>
      <c r="AG51" s="122"/>
      <c r="AH51" s="122"/>
      <c r="AI51" s="122"/>
      <c r="AJ51" s="123"/>
      <c r="AK51" s="141"/>
      <c r="AL51" s="141"/>
      <c r="AM51" s="141"/>
      <c r="AN51" s="141"/>
      <c r="AO51" s="141"/>
      <c r="AP51" s="141"/>
      <c r="AQ51" s="142"/>
      <c r="AR51" s="142"/>
      <c r="AS51" s="142"/>
      <c r="AT51" s="141"/>
      <c r="AU51" s="141"/>
      <c r="AV51" s="143"/>
      <c r="AW51" s="148" t="s">
        <v>58</v>
      </c>
      <c r="AX51" s="41"/>
    </row>
    <row r="52" spans="1:50" s="42" customFormat="1" ht="62.25" customHeight="1" x14ac:dyDescent="0.2">
      <c r="A52" s="120" t="s">
        <v>108</v>
      </c>
      <c r="B52" s="132" t="s">
        <v>109</v>
      </c>
      <c r="C52" s="155"/>
      <c r="D52" s="156" t="s">
        <v>81</v>
      </c>
      <c r="E52" s="156" t="s">
        <v>51</v>
      </c>
      <c r="F52" s="156" t="s">
        <v>110</v>
      </c>
      <c r="G52" s="120" t="s">
        <v>962</v>
      </c>
      <c r="H52" s="146" t="s">
        <v>107</v>
      </c>
      <c r="I52" s="119">
        <v>30548.9</v>
      </c>
      <c r="J52" s="120" t="s">
        <v>55</v>
      </c>
      <c r="K52" s="120" t="s">
        <v>56</v>
      </c>
      <c r="L52" s="126">
        <v>2024</v>
      </c>
      <c r="M52" s="122"/>
      <c r="N52" s="122"/>
      <c r="O52" s="122"/>
      <c r="P52" s="122"/>
      <c r="Q52" s="122"/>
      <c r="R52" s="122"/>
      <c r="S52" s="122">
        <f t="shared" ref="S52" si="105">T52+U52</f>
        <v>30548.94</v>
      </c>
      <c r="T52" s="122">
        <v>0</v>
      </c>
      <c r="U52" s="122">
        <v>30548.94</v>
      </c>
      <c r="V52" s="122">
        <f t="shared" si="70"/>
        <v>30548.94</v>
      </c>
      <c r="W52" s="122">
        <f t="shared" si="103"/>
        <v>0</v>
      </c>
      <c r="X52" s="122">
        <f t="shared" si="104"/>
        <v>30548.94</v>
      </c>
      <c r="Y52" s="122"/>
      <c r="Z52" s="122"/>
      <c r="AA52" s="122"/>
      <c r="AB52" s="122"/>
      <c r="AC52" s="122"/>
      <c r="AD52" s="122"/>
      <c r="AE52" s="122"/>
      <c r="AF52" s="122"/>
      <c r="AG52" s="122"/>
      <c r="AH52" s="122"/>
      <c r="AI52" s="122"/>
      <c r="AJ52" s="123"/>
      <c r="AK52" s="141"/>
      <c r="AL52" s="141"/>
      <c r="AM52" s="141"/>
      <c r="AN52" s="141"/>
      <c r="AO52" s="141"/>
      <c r="AP52" s="141"/>
      <c r="AQ52" s="142"/>
      <c r="AR52" s="142"/>
      <c r="AS52" s="142"/>
      <c r="AT52" s="141"/>
      <c r="AU52" s="141"/>
      <c r="AV52" s="143"/>
      <c r="AW52" s="148" t="s">
        <v>943</v>
      </c>
      <c r="AX52" s="41"/>
    </row>
    <row r="53" spans="1:50" s="36" customFormat="1" ht="58.5" x14ac:dyDescent="0.2">
      <c r="A53" s="104"/>
      <c r="B53" s="105" t="s">
        <v>111</v>
      </c>
      <c r="C53" s="164"/>
      <c r="D53" s="165"/>
      <c r="E53" s="107"/>
      <c r="F53" s="107"/>
      <c r="G53" s="107"/>
      <c r="H53" s="107"/>
      <c r="I53" s="108"/>
      <c r="J53" s="109"/>
      <c r="K53" s="109"/>
      <c r="L53" s="110"/>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2"/>
      <c r="AK53" s="113"/>
      <c r="AL53" s="113"/>
      <c r="AM53" s="113"/>
      <c r="AN53" s="113"/>
      <c r="AO53" s="113"/>
      <c r="AP53" s="113"/>
      <c r="AQ53" s="114"/>
      <c r="AR53" s="114"/>
      <c r="AS53" s="114"/>
      <c r="AT53" s="113"/>
      <c r="AU53" s="113"/>
      <c r="AV53" s="115"/>
      <c r="AW53" s="148"/>
      <c r="AX53" s="35"/>
    </row>
    <row r="54" spans="1:50" s="36" customFormat="1" ht="56.25" x14ac:dyDescent="0.2">
      <c r="A54" s="104"/>
      <c r="B54" s="166" t="s">
        <v>78</v>
      </c>
      <c r="C54" s="167"/>
      <c r="D54" s="118"/>
      <c r="E54" s="118"/>
      <c r="F54" s="118"/>
      <c r="G54" s="118"/>
      <c r="H54" s="118"/>
      <c r="I54" s="119"/>
      <c r="J54" s="120"/>
      <c r="K54" s="120"/>
      <c r="L54" s="121"/>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3"/>
      <c r="AK54" s="113"/>
      <c r="AL54" s="113"/>
      <c r="AM54" s="113"/>
      <c r="AN54" s="113"/>
      <c r="AO54" s="113"/>
      <c r="AP54" s="113"/>
      <c r="AQ54" s="114"/>
      <c r="AR54" s="114"/>
      <c r="AS54" s="114"/>
      <c r="AT54" s="113"/>
      <c r="AU54" s="113"/>
      <c r="AV54" s="115"/>
      <c r="AW54" s="148"/>
      <c r="AX54" s="35"/>
    </row>
    <row r="55" spans="1:50" s="42" customFormat="1" ht="39" x14ac:dyDescent="0.2">
      <c r="A55" s="120"/>
      <c r="B55" s="133" t="s">
        <v>113</v>
      </c>
      <c r="C55" s="125"/>
      <c r="D55" s="120"/>
      <c r="E55" s="120"/>
      <c r="F55" s="120"/>
      <c r="G55" s="120"/>
      <c r="H55" s="120"/>
      <c r="I55" s="119"/>
      <c r="J55" s="120"/>
      <c r="K55" s="120"/>
      <c r="L55" s="126"/>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3"/>
      <c r="AK55" s="141"/>
      <c r="AL55" s="141"/>
      <c r="AM55" s="141"/>
      <c r="AN55" s="141"/>
      <c r="AO55" s="141"/>
      <c r="AP55" s="141"/>
      <c r="AQ55" s="142"/>
      <c r="AR55" s="142"/>
      <c r="AS55" s="142"/>
      <c r="AT55" s="141"/>
      <c r="AU55" s="141"/>
      <c r="AV55" s="143"/>
      <c r="AW55" s="148"/>
      <c r="AX55" s="41"/>
    </row>
    <row r="56" spans="1:50" s="42" customFormat="1" ht="63.75" customHeight="1" x14ac:dyDescent="0.2">
      <c r="A56" s="120" t="s">
        <v>114</v>
      </c>
      <c r="B56" s="124" t="s">
        <v>115</v>
      </c>
      <c r="C56" s="125"/>
      <c r="D56" s="120" t="s">
        <v>81</v>
      </c>
      <c r="E56" s="120" t="s">
        <v>51</v>
      </c>
      <c r="F56" s="120" t="s">
        <v>52</v>
      </c>
      <c r="G56" s="120" t="s">
        <v>116</v>
      </c>
      <c r="H56" s="120" t="s">
        <v>76</v>
      </c>
      <c r="I56" s="119">
        <v>340557.14</v>
      </c>
      <c r="J56" s="120" t="s">
        <v>55</v>
      </c>
      <c r="K56" s="120" t="s">
        <v>56</v>
      </c>
      <c r="L56" s="126" t="s">
        <v>57</v>
      </c>
      <c r="M56" s="122">
        <f t="shared" si="69"/>
        <v>245666.2</v>
      </c>
      <c r="N56" s="122">
        <v>151098</v>
      </c>
      <c r="O56" s="122">
        <v>94568.2</v>
      </c>
      <c r="P56" s="122"/>
      <c r="Q56" s="122"/>
      <c r="R56" s="122"/>
      <c r="S56" s="122"/>
      <c r="T56" s="122"/>
      <c r="U56" s="122"/>
      <c r="V56" s="122">
        <f t="shared" si="70"/>
        <v>245666.2</v>
      </c>
      <c r="W56" s="122">
        <f t="shared" ref="W56" si="106">N56+Q56+T56</f>
        <v>151098</v>
      </c>
      <c r="X56" s="122">
        <f t="shared" ref="X56" si="107">O56+R56+U56</f>
        <v>94568.2</v>
      </c>
      <c r="Y56" s="147"/>
      <c r="Z56" s="147"/>
      <c r="AA56" s="147"/>
      <c r="AB56" s="147"/>
      <c r="AC56" s="147"/>
      <c r="AD56" s="147"/>
      <c r="AE56" s="147"/>
      <c r="AF56" s="147"/>
      <c r="AG56" s="147"/>
      <c r="AH56" s="122"/>
      <c r="AI56" s="122"/>
      <c r="AJ56" s="123"/>
      <c r="AK56" s="141"/>
      <c r="AL56" s="141"/>
      <c r="AM56" s="141"/>
      <c r="AN56" s="141"/>
      <c r="AO56" s="141"/>
      <c r="AP56" s="141"/>
      <c r="AQ56" s="142"/>
      <c r="AR56" s="142"/>
      <c r="AS56" s="142"/>
      <c r="AT56" s="141"/>
      <c r="AU56" s="141"/>
      <c r="AV56" s="143"/>
      <c r="AW56" s="148" t="s">
        <v>58</v>
      </c>
      <c r="AX56" s="41"/>
    </row>
    <row r="57" spans="1:50" s="42" customFormat="1" ht="39" x14ac:dyDescent="0.2">
      <c r="A57" s="120"/>
      <c r="B57" s="168" t="s">
        <v>117</v>
      </c>
      <c r="C57" s="125"/>
      <c r="D57" s="120"/>
      <c r="E57" s="120"/>
      <c r="F57" s="120"/>
      <c r="G57" s="120"/>
      <c r="H57" s="120"/>
      <c r="I57" s="119"/>
      <c r="J57" s="120"/>
      <c r="K57" s="120"/>
      <c r="L57" s="126"/>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3"/>
      <c r="AK57" s="141"/>
      <c r="AL57" s="141"/>
      <c r="AM57" s="141"/>
      <c r="AN57" s="141"/>
      <c r="AO57" s="141"/>
      <c r="AP57" s="141"/>
      <c r="AQ57" s="142"/>
      <c r="AR57" s="142"/>
      <c r="AS57" s="142"/>
      <c r="AT57" s="141"/>
      <c r="AU57" s="141"/>
      <c r="AV57" s="143"/>
      <c r="AW57" s="148"/>
      <c r="AX57" s="41"/>
    </row>
    <row r="58" spans="1:50" s="42" customFormat="1" ht="75" x14ac:dyDescent="0.2">
      <c r="A58" s="120" t="s">
        <v>118</v>
      </c>
      <c r="B58" s="169" t="s">
        <v>119</v>
      </c>
      <c r="C58" s="125"/>
      <c r="D58" s="120" t="s">
        <v>81</v>
      </c>
      <c r="E58" s="120" t="s">
        <v>51</v>
      </c>
      <c r="F58" s="120" t="s">
        <v>52</v>
      </c>
      <c r="G58" s="120" t="s">
        <v>116</v>
      </c>
      <c r="H58" s="120" t="s">
        <v>76</v>
      </c>
      <c r="I58" s="119">
        <v>275564.65999999997</v>
      </c>
      <c r="J58" s="120" t="s">
        <v>55</v>
      </c>
      <c r="K58" s="120" t="s">
        <v>56</v>
      </c>
      <c r="L58" s="126" t="s">
        <v>57</v>
      </c>
      <c r="M58" s="122">
        <f t="shared" si="69"/>
        <v>235553.65000000002</v>
      </c>
      <c r="N58" s="122">
        <v>122699.35</v>
      </c>
      <c r="O58" s="122">
        <v>112854.3</v>
      </c>
      <c r="P58" s="122"/>
      <c r="Q58" s="122"/>
      <c r="R58" s="122"/>
      <c r="S58" s="122"/>
      <c r="T58" s="122"/>
      <c r="U58" s="122"/>
      <c r="V58" s="122">
        <f t="shared" si="70"/>
        <v>235553.65000000002</v>
      </c>
      <c r="W58" s="122">
        <f t="shared" ref="W58" si="108">N58+Q58+T58</f>
        <v>122699.35</v>
      </c>
      <c r="X58" s="122">
        <f t="shared" ref="X58" si="109">O58+R58+U58</f>
        <v>112854.3</v>
      </c>
      <c r="Y58" s="147"/>
      <c r="Z58" s="147"/>
      <c r="AA58" s="147"/>
      <c r="AB58" s="147"/>
      <c r="AC58" s="147"/>
      <c r="AD58" s="147"/>
      <c r="AE58" s="147"/>
      <c r="AF58" s="147"/>
      <c r="AG58" s="147"/>
      <c r="AH58" s="122"/>
      <c r="AI58" s="122"/>
      <c r="AJ58" s="123"/>
      <c r="AK58" s="141"/>
      <c r="AL58" s="141"/>
      <c r="AM58" s="141"/>
      <c r="AN58" s="141"/>
      <c r="AO58" s="141"/>
      <c r="AP58" s="141"/>
      <c r="AQ58" s="142"/>
      <c r="AR58" s="142"/>
      <c r="AS58" s="142"/>
      <c r="AT58" s="141"/>
      <c r="AU58" s="141"/>
      <c r="AV58" s="143"/>
      <c r="AW58" s="148" t="s">
        <v>58</v>
      </c>
      <c r="AX58" s="41"/>
    </row>
    <row r="59" spans="1:50" s="48" customFormat="1" x14ac:dyDescent="0.2">
      <c r="A59" s="99"/>
      <c r="B59" s="170" t="s">
        <v>120</v>
      </c>
      <c r="C59" s="171"/>
      <c r="D59" s="172"/>
      <c r="E59" s="172"/>
      <c r="F59" s="172"/>
      <c r="G59" s="172"/>
      <c r="H59" s="172"/>
      <c r="I59" s="173"/>
      <c r="J59" s="174"/>
      <c r="K59" s="174"/>
      <c r="L59" s="170"/>
      <c r="M59" s="101">
        <f t="shared" ref="M59:AV59" si="110">M63+M66+M68+M69+M70+M71+M72+M73+M74+M75+M76+M77+M79+M81+M85+M86+M87+M88+M89+M91+M93+M95+M97+M99+M101+M103+M105+M110</f>
        <v>300141.10000000003</v>
      </c>
      <c r="N59" s="101">
        <f t="shared" si="110"/>
        <v>64711.4</v>
      </c>
      <c r="O59" s="101">
        <f t="shared" si="110"/>
        <v>235429.7</v>
      </c>
      <c r="P59" s="101">
        <f t="shared" ref="P59:R59" si="111">P63+P66+P68+P69+P70+P71+P72+P73+P74+P75+P76+P77+P79+P81+P85+P86+P87+P88+P89+P91+P93+P95+P97+P99+P101+P103+P105+P110</f>
        <v>-464.6</v>
      </c>
      <c r="Q59" s="101">
        <f t="shared" si="111"/>
        <v>0</v>
      </c>
      <c r="R59" s="101">
        <f t="shared" si="111"/>
        <v>-464.6</v>
      </c>
      <c r="S59" s="101">
        <f t="shared" si="110"/>
        <v>-34277.800000000003</v>
      </c>
      <c r="T59" s="101">
        <f t="shared" si="110"/>
        <v>0</v>
      </c>
      <c r="U59" s="101">
        <f t="shared" si="110"/>
        <v>-34277.800000000003</v>
      </c>
      <c r="V59" s="101">
        <f t="shared" si="110"/>
        <v>265398.70000000007</v>
      </c>
      <c r="W59" s="101">
        <f t="shared" si="110"/>
        <v>64711.4</v>
      </c>
      <c r="X59" s="101">
        <f t="shared" si="110"/>
        <v>200687.30000000002</v>
      </c>
      <c r="Y59" s="101">
        <f t="shared" si="110"/>
        <v>0</v>
      </c>
      <c r="Z59" s="101">
        <f t="shared" si="110"/>
        <v>0</v>
      </c>
      <c r="AA59" s="101">
        <f t="shared" si="110"/>
        <v>0</v>
      </c>
      <c r="AB59" s="101">
        <f t="shared" ref="AB59:AD59" si="112">AB63+AB66+AB68+AB69+AB70+AB71+AB72+AB73+AB74+AB75+AB76+AB77+AB79+AB81+AB85+AB86+AB87+AB88+AB89+AB91+AB93+AB95+AB97+AB99+AB101+AB103+AB105+AB110</f>
        <v>840668.19000000018</v>
      </c>
      <c r="AC59" s="101">
        <f t="shared" si="112"/>
        <v>609188.64</v>
      </c>
      <c r="AD59" s="101">
        <f t="shared" si="112"/>
        <v>231479.55</v>
      </c>
      <c r="AE59" s="101">
        <f t="shared" si="110"/>
        <v>62609.41</v>
      </c>
      <c r="AF59" s="101">
        <f t="shared" si="110"/>
        <v>0</v>
      </c>
      <c r="AG59" s="101">
        <f t="shared" si="110"/>
        <v>62609.41</v>
      </c>
      <c r="AH59" s="101">
        <f t="shared" si="110"/>
        <v>903277.60000000021</v>
      </c>
      <c r="AI59" s="101">
        <f t="shared" si="110"/>
        <v>609188.64</v>
      </c>
      <c r="AJ59" s="101">
        <f t="shared" si="110"/>
        <v>294088.96000000002</v>
      </c>
      <c r="AK59" s="101">
        <f t="shared" si="110"/>
        <v>200000</v>
      </c>
      <c r="AL59" s="101">
        <f t="shared" si="110"/>
        <v>186000</v>
      </c>
      <c r="AM59" s="101">
        <f t="shared" si="110"/>
        <v>14000</v>
      </c>
      <c r="AN59" s="101">
        <f t="shared" ref="AN59:AP59" si="113">AN63+AN66+AN68+AN69+AN70+AN71+AN72+AN73+AN74+AN75+AN76+AN77+AN79+AN81+AN85+AN86+AN87+AN88+AN89+AN91+AN93+AN95+AN97+AN99+AN101+AN103+AN105+AN110</f>
        <v>1268903.8</v>
      </c>
      <c r="AO59" s="101">
        <f t="shared" si="113"/>
        <v>1184226.19</v>
      </c>
      <c r="AP59" s="101">
        <f t="shared" si="113"/>
        <v>84677.61</v>
      </c>
      <c r="AQ59" s="101">
        <f t="shared" si="110"/>
        <v>0</v>
      </c>
      <c r="AR59" s="101">
        <f t="shared" si="110"/>
        <v>0</v>
      </c>
      <c r="AS59" s="101">
        <f t="shared" si="110"/>
        <v>0</v>
      </c>
      <c r="AT59" s="101">
        <f t="shared" si="110"/>
        <v>1468903.8</v>
      </c>
      <c r="AU59" s="101">
        <f t="shared" si="110"/>
        <v>1370226.19</v>
      </c>
      <c r="AV59" s="102">
        <f t="shared" si="110"/>
        <v>98677.61</v>
      </c>
      <c r="AW59" s="103"/>
      <c r="AX59" s="47"/>
    </row>
    <row r="60" spans="1:50" s="50" customFormat="1" ht="39" x14ac:dyDescent="0.2">
      <c r="A60" s="175"/>
      <c r="B60" s="105" t="s">
        <v>121</v>
      </c>
      <c r="C60" s="106"/>
      <c r="D60" s="107"/>
      <c r="E60" s="107"/>
      <c r="F60" s="107"/>
      <c r="G60" s="107"/>
      <c r="H60" s="107"/>
      <c r="I60" s="108"/>
      <c r="J60" s="109"/>
      <c r="K60" s="109"/>
      <c r="L60" s="12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2"/>
      <c r="AK60" s="176"/>
      <c r="AL60" s="176"/>
      <c r="AM60" s="176"/>
      <c r="AN60" s="176"/>
      <c r="AO60" s="176"/>
      <c r="AP60" s="176"/>
      <c r="AQ60" s="177"/>
      <c r="AR60" s="177"/>
      <c r="AS60" s="177"/>
      <c r="AT60" s="176"/>
      <c r="AU60" s="176"/>
      <c r="AV60" s="178"/>
      <c r="AW60" s="148"/>
      <c r="AX60" s="49"/>
    </row>
    <row r="61" spans="1:50" s="36" customFormat="1" ht="56.25" x14ac:dyDescent="0.2">
      <c r="A61" s="104"/>
      <c r="B61" s="166" t="s">
        <v>122</v>
      </c>
      <c r="C61" s="167"/>
      <c r="D61" s="118"/>
      <c r="E61" s="118"/>
      <c r="F61" s="118"/>
      <c r="G61" s="118"/>
      <c r="H61" s="118"/>
      <c r="I61" s="119"/>
      <c r="J61" s="120"/>
      <c r="K61" s="120"/>
      <c r="L61" s="121"/>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3"/>
      <c r="AK61" s="113"/>
      <c r="AL61" s="113"/>
      <c r="AM61" s="113"/>
      <c r="AN61" s="113"/>
      <c r="AO61" s="113"/>
      <c r="AP61" s="113"/>
      <c r="AQ61" s="114"/>
      <c r="AR61" s="114"/>
      <c r="AS61" s="114"/>
      <c r="AT61" s="113"/>
      <c r="AU61" s="113"/>
      <c r="AV61" s="115"/>
      <c r="AW61" s="148"/>
      <c r="AX61" s="35"/>
    </row>
    <row r="62" spans="1:50" s="36" customFormat="1" ht="39" x14ac:dyDescent="0.2">
      <c r="A62" s="104"/>
      <c r="B62" s="133" t="s">
        <v>123</v>
      </c>
      <c r="C62" s="179"/>
      <c r="D62" s="118"/>
      <c r="E62" s="118"/>
      <c r="F62" s="118"/>
      <c r="G62" s="118"/>
      <c r="H62" s="118"/>
      <c r="I62" s="119"/>
      <c r="J62" s="120"/>
      <c r="K62" s="120"/>
      <c r="L62" s="121"/>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3"/>
      <c r="AK62" s="113"/>
      <c r="AL62" s="113"/>
      <c r="AM62" s="113"/>
      <c r="AN62" s="113"/>
      <c r="AO62" s="113"/>
      <c r="AP62" s="113"/>
      <c r="AQ62" s="114"/>
      <c r="AR62" s="114"/>
      <c r="AS62" s="114"/>
      <c r="AT62" s="113"/>
      <c r="AU62" s="113"/>
      <c r="AV62" s="115"/>
      <c r="AW62" s="148"/>
      <c r="AX62" s="35"/>
    </row>
    <row r="63" spans="1:50" s="42" customFormat="1" ht="80.25" customHeight="1" x14ac:dyDescent="0.2">
      <c r="A63" s="104" t="s">
        <v>124</v>
      </c>
      <c r="B63" s="180" t="s">
        <v>874</v>
      </c>
      <c r="C63" s="181"/>
      <c r="D63" s="120" t="s">
        <v>125</v>
      </c>
      <c r="E63" s="120" t="s">
        <v>126</v>
      </c>
      <c r="F63" s="120" t="s">
        <v>68</v>
      </c>
      <c r="G63" s="120" t="s">
        <v>127</v>
      </c>
      <c r="H63" s="120" t="s">
        <v>76</v>
      </c>
      <c r="I63" s="119">
        <v>45681.26</v>
      </c>
      <c r="J63" s="120" t="s">
        <v>55</v>
      </c>
      <c r="K63" s="120" t="s">
        <v>56</v>
      </c>
      <c r="L63" s="126" t="s">
        <v>57</v>
      </c>
      <c r="M63" s="122">
        <f t="shared" ref="M63:M100" si="114">N63+O63</f>
        <v>25952.799999999999</v>
      </c>
      <c r="N63" s="122">
        <v>0</v>
      </c>
      <c r="O63" s="122">
        <v>25952.799999999999</v>
      </c>
      <c r="P63" s="122"/>
      <c r="Q63" s="122"/>
      <c r="R63" s="122"/>
      <c r="S63" s="122"/>
      <c r="T63" s="122"/>
      <c r="U63" s="122"/>
      <c r="V63" s="122">
        <f>W63+X63</f>
        <v>25952.799999999999</v>
      </c>
      <c r="W63" s="122">
        <f t="shared" ref="W63" si="115">N63+Q63+T63</f>
        <v>0</v>
      </c>
      <c r="X63" s="122">
        <f t="shared" ref="X63" si="116">O63+R63+U63</f>
        <v>25952.799999999999</v>
      </c>
      <c r="Y63" s="122"/>
      <c r="Z63" s="122"/>
      <c r="AA63" s="122"/>
      <c r="AB63" s="122"/>
      <c r="AC63" s="122"/>
      <c r="AD63" s="122"/>
      <c r="AE63" s="122"/>
      <c r="AF63" s="122"/>
      <c r="AG63" s="122"/>
      <c r="AH63" s="122"/>
      <c r="AI63" s="122"/>
      <c r="AJ63" s="123"/>
      <c r="AK63" s="141"/>
      <c r="AL63" s="141"/>
      <c r="AM63" s="141"/>
      <c r="AN63" s="141"/>
      <c r="AO63" s="141"/>
      <c r="AP63" s="141"/>
      <c r="AQ63" s="142"/>
      <c r="AR63" s="142"/>
      <c r="AS63" s="142"/>
      <c r="AT63" s="141"/>
      <c r="AU63" s="141"/>
      <c r="AV63" s="143"/>
      <c r="AW63" s="148" t="s">
        <v>58</v>
      </c>
      <c r="AX63" s="41"/>
    </row>
    <row r="64" spans="1:50" s="36" customFormat="1" ht="56.25" x14ac:dyDescent="0.2">
      <c r="A64" s="104"/>
      <c r="B64" s="166" t="s">
        <v>78</v>
      </c>
      <c r="C64" s="167"/>
      <c r="D64" s="118"/>
      <c r="E64" s="118"/>
      <c r="F64" s="118"/>
      <c r="G64" s="118"/>
      <c r="H64" s="118"/>
      <c r="I64" s="119"/>
      <c r="J64" s="120"/>
      <c r="K64" s="120"/>
      <c r="L64" s="121"/>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3"/>
      <c r="AK64" s="113"/>
      <c r="AL64" s="113"/>
      <c r="AM64" s="113"/>
      <c r="AN64" s="113"/>
      <c r="AO64" s="113"/>
      <c r="AP64" s="113"/>
      <c r="AQ64" s="114"/>
      <c r="AR64" s="114"/>
      <c r="AS64" s="114"/>
      <c r="AT64" s="113"/>
      <c r="AU64" s="113"/>
      <c r="AV64" s="115"/>
      <c r="AW64" s="148"/>
      <c r="AX64" s="35"/>
    </row>
    <row r="65" spans="1:50" s="36" customFormat="1" ht="39" x14ac:dyDescent="0.2">
      <c r="A65" s="104"/>
      <c r="B65" s="133" t="s">
        <v>103</v>
      </c>
      <c r="C65" s="179"/>
      <c r="D65" s="118"/>
      <c r="E65" s="118"/>
      <c r="F65" s="118"/>
      <c r="G65" s="118"/>
      <c r="H65" s="118"/>
      <c r="I65" s="119"/>
      <c r="J65" s="120"/>
      <c r="K65" s="120"/>
      <c r="L65" s="121"/>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3"/>
      <c r="AK65" s="113"/>
      <c r="AL65" s="113"/>
      <c r="AM65" s="113"/>
      <c r="AN65" s="113"/>
      <c r="AO65" s="113"/>
      <c r="AP65" s="113"/>
      <c r="AQ65" s="114"/>
      <c r="AR65" s="114"/>
      <c r="AS65" s="114"/>
      <c r="AT65" s="113"/>
      <c r="AU65" s="113"/>
      <c r="AV65" s="115"/>
      <c r="AW65" s="148"/>
      <c r="AX65" s="35"/>
    </row>
    <row r="66" spans="1:50" s="36" customFormat="1" ht="75" x14ac:dyDescent="0.2">
      <c r="A66" s="104" t="s">
        <v>128</v>
      </c>
      <c r="B66" s="132" t="s">
        <v>129</v>
      </c>
      <c r="C66" s="181"/>
      <c r="D66" s="120" t="s">
        <v>81</v>
      </c>
      <c r="E66" s="120" t="s">
        <v>126</v>
      </c>
      <c r="F66" s="120" t="s">
        <v>68</v>
      </c>
      <c r="G66" s="120" t="s">
        <v>106</v>
      </c>
      <c r="H66" s="120" t="s">
        <v>107</v>
      </c>
      <c r="I66" s="119">
        <v>6190.3</v>
      </c>
      <c r="J66" s="120" t="s">
        <v>55</v>
      </c>
      <c r="K66" s="120" t="s">
        <v>56</v>
      </c>
      <c r="L66" s="126">
        <v>2024</v>
      </c>
      <c r="M66" s="122">
        <f t="shared" si="114"/>
        <v>1544.5</v>
      </c>
      <c r="N66" s="122">
        <v>0</v>
      </c>
      <c r="O66" s="122">
        <v>1544.5</v>
      </c>
      <c r="P66" s="122"/>
      <c r="Q66" s="122"/>
      <c r="R66" s="122"/>
      <c r="S66" s="122"/>
      <c r="T66" s="122"/>
      <c r="U66" s="122"/>
      <c r="V66" s="122">
        <f>W66+X66</f>
        <v>1544.5</v>
      </c>
      <c r="W66" s="122">
        <f t="shared" ref="W66" si="117">N66+Q66+T66</f>
        <v>0</v>
      </c>
      <c r="X66" s="122">
        <f t="shared" ref="X66" si="118">O66+R66+U66</f>
        <v>1544.5</v>
      </c>
      <c r="Y66" s="147"/>
      <c r="Z66" s="147"/>
      <c r="AA66" s="147"/>
      <c r="AB66" s="147"/>
      <c r="AC66" s="147"/>
      <c r="AD66" s="147"/>
      <c r="AE66" s="147"/>
      <c r="AF66" s="147"/>
      <c r="AG66" s="147"/>
      <c r="AH66" s="122"/>
      <c r="AI66" s="122"/>
      <c r="AJ66" s="123"/>
      <c r="AK66" s="113"/>
      <c r="AL66" s="113"/>
      <c r="AM66" s="113"/>
      <c r="AN66" s="113"/>
      <c r="AO66" s="113"/>
      <c r="AP66" s="113"/>
      <c r="AQ66" s="114"/>
      <c r="AR66" s="114"/>
      <c r="AS66" s="114"/>
      <c r="AT66" s="113"/>
      <c r="AU66" s="113"/>
      <c r="AV66" s="115"/>
      <c r="AW66" s="148" t="s">
        <v>58</v>
      </c>
      <c r="AX66" s="35"/>
    </row>
    <row r="67" spans="1:50" s="36" customFormat="1" x14ac:dyDescent="0.2">
      <c r="A67" s="104"/>
      <c r="B67" s="133" t="s">
        <v>79</v>
      </c>
      <c r="C67" s="179"/>
      <c r="D67" s="118"/>
      <c r="E67" s="118"/>
      <c r="F67" s="118"/>
      <c r="G67" s="118"/>
      <c r="H67" s="118"/>
      <c r="I67" s="119"/>
      <c r="J67" s="120"/>
      <c r="K67" s="120"/>
      <c r="L67" s="121"/>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3"/>
      <c r="AK67" s="113"/>
      <c r="AL67" s="113"/>
      <c r="AM67" s="113"/>
      <c r="AN67" s="113"/>
      <c r="AO67" s="113"/>
      <c r="AP67" s="113"/>
      <c r="AQ67" s="114"/>
      <c r="AR67" s="114"/>
      <c r="AS67" s="114"/>
      <c r="AT67" s="113"/>
      <c r="AU67" s="113"/>
      <c r="AV67" s="115"/>
      <c r="AW67" s="148"/>
      <c r="AX67" s="35"/>
    </row>
    <row r="68" spans="1:50" s="36" customFormat="1" ht="66.75" customHeight="1" x14ac:dyDescent="0.2">
      <c r="A68" s="104" t="s">
        <v>130</v>
      </c>
      <c r="B68" s="132" t="s">
        <v>131</v>
      </c>
      <c r="C68" s="181" t="s">
        <v>132</v>
      </c>
      <c r="D68" s="120" t="s">
        <v>81</v>
      </c>
      <c r="E68" s="120" t="s">
        <v>126</v>
      </c>
      <c r="F68" s="120" t="s">
        <v>68</v>
      </c>
      <c r="G68" s="146" t="s">
        <v>155</v>
      </c>
      <c r="H68" s="120" t="s">
        <v>66</v>
      </c>
      <c r="I68" s="119">
        <v>1716066.07</v>
      </c>
      <c r="J68" s="120" t="s">
        <v>55</v>
      </c>
      <c r="K68" s="120" t="s">
        <v>56</v>
      </c>
      <c r="L68" s="182" t="s">
        <v>133</v>
      </c>
      <c r="M68" s="183"/>
      <c r="N68" s="183"/>
      <c r="O68" s="183"/>
      <c r="P68" s="183"/>
      <c r="Q68" s="183"/>
      <c r="R68" s="183"/>
      <c r="S68" s="183"/>
      <c r="T68" s="183"/>
      <c r="U68" s="183"/>
      <c r="V68" s="183"/>
      <c r="W68" s="183"/>
      <c r="X68" s="183"/>
      <c r="Y68" s="183"/>
      <c r="Z68" s="183"/>
      <c r="AA68" s="183"/>
      <c r="AB68" s="147">
        <f>AC68+AD68</f>
        <v>551772.02</v>
      </c>
      <c r="AC68" s="147">
        <v>535218.84</v>
      </c>
      <c r="AD68" s="147">
        <v>16553.18</v>
      </c>
      <c r="AE68" s="147"/>
      <c r="AF68" s="147"/>
      <c r="AG68" s="147"/>
      <c r="AH68" s="147">
        <f t="shared" ref="AH68:AH73" si="119">AI68+AJ68</f>
        <v>551772.02</v>
      </c>
      <c r="AI68" s="122">
        <f t="shared" ref="AI68:AI73" si="120">Z68+AC68+AF68</f>
        <v>535218.84</v>
      </c>
      <c r="AJ68" s="122">
        <f t="shared" ref="AJ68:AJ73" si="121">AA68+AD68+AG68</f>
        <v>16553.18</v>
      </c>
      <c r="AK68" s="113"/>
      <c r="AL68" s="113"/>
      <c r="AM68" s="113"/>
      <c r="AN68" s="147">
        <f>AO68+AP68</f>
        <v>1199010.53</v>
      </c>
      <c r="AO68" s="147">
        <v>1115079.79</v>
      </c>
      <c r="AP68" s="147">
        <v>83930.74</v>
      </c>
      <c r="AQ68" s="114"/>
      <c r="AR68" s="114"/>
      <c r="AS68" s="114"/>
      <c r="AT68" s="147">
        <f t="shared" ref="AT68:AT76" si="122">AU68+AV68</f>
        <v>1199010.53</v>
      </c>
      <c r="AU68" s="122">
        <f t="shared" ref="AU68" si="123">AL68+AO68+AR68</f>
        <v>1115079.79</v>
      </c>
      <c r="AV68" s="123">
        <f t="shared" ref="AV68" si="124">AM68+AP68+AS68</f>
        <v>83930.74</v>
      </c>
      <c r="AW68" s="148" t="s">
        <v>944</v>
      </c>
      <c r="AX68" s="35"/>
    </row>
    <row r="69" spans="1:50" s="44" customFormat="1" ht="81" customHeight="1" x14ac:dyDescent="0.2">
      <c r="A69" s="146" t="s">
        <v>134</v>
      </c>
      <c r="B69" s="184" t="s">
        <v>135</v>
      </c>
      <c r="C69" s="181"/>
      <c r="D69" s="146" t="s">
        <v>81</v>
      </c>
      <c r="E69" s="146" t="s">
        <v>126</v>
      </c>
      <c r="F69" s="146" t="s">
        <v>68</v>
      </c>
      <c r="G69" s="146" t="s">
        <v>136</v>
      </c>
      <c r="H69" s="146" t="s">
        <v>66</v>
      </c>
      <c r="I69" s="145">
        <v>14202.76</v>
      </c>
      <c r="J69" s="146" t="s">
        <v>55</v>
      </c>
      <c r="K69" s="146" t="s">
        <v>56</v>
      </c>
      <c r="L69" s="151">
        <v>2025</v>
      </c>
      <c r="M69" s="147"/>
      <c r="N69" s="147"/>
      <c r="O69" s="147"/>
      <c r="P69" s="147"/>
      <c r="Q69" s="147"/>
      <c r="R69" s="147"/>
      <c r="S69" s="147"/>
      <c r="T69" s="147"/>
      <c r="U69" s="147"/>
      <c r="V69" s="147"/>
      <c r="W69" s="147"/>
      <c r="X69" s="147"/>
      <c r="Y69" s="152"/>
      <c r="Z69" s="152"/>
      <c r="AA69" s="152"/>
      <c r="AB69" s="147">
        <f t="shared" ref="AB69:AB73" si="125">AC69+AD69</f>
        <v>14202.8</v>
      </c>
      <c r="AC69" s="147">
        <v>0</v>
      </c>
      <c r="AD69" s="147">
        <v>14202.8</v>
      </c>
      <c r="AE69" s="147"/>
      <c r="AF69" s="147"/>
      <c r="AG69" s="147"/>
      <c r="AH69" s="147">
        <f t="shared" si="119"/>
        <v>14202.8</v>
      </c>
      <c r="AI69" s="122">
        <f t="shared" si="120"/>
        <v>0</v>
      </c>
      <c r="AJ69" s="122">
        <f t="shared" si="121"/>
        <v>14202.8</v>
      </c>
      <c r="AK69" s="152"/>
      <c r="AL69" s="152"/>
      <c r="AM69" s="152"/>
      <c r="AN69" s="152"/>
      <c r="AO69" s="152"/>
      <c r="AP69" s="152"/>
      <c r="AQ69" s="153"/>
      <c r="AR69" s="153"/>
      <c r="AS69" s="153"/>
      <c r="AT69" s="152"/>
      <c r="AU69" s="152"/>
      <c r="AV69" s="185"/>
      <c r="AW69" s="148" t="s">
        <v>944</v>
      </c>
      <c r="AX69" s="51"/>
    </row>
    <row r="70" spans="1:50" s="44" customFormat="1" ht="75" x14ac:dyDescent="0.2">
      <c r="A70" s="146" t="s">
        <v>137</v>
      </c>
      <c r="B70" s="184" t="s">
        <v>138</v>
      </c>
      <c r="C70" s="181"/>
      <c r="D70" s="146" t="s">
        <v>81</v>
      </c>
      <c r="E70" s="146" t="s">
        <v>126</v>
      </c>
      <c r="F70" s="146" t="s">
        <v>68</v>
      </c>
      <c r="G70" s="146" t="s">
        <v>127</v>
      </c>
      <c r="H70" s="146" t="s">
        <v>66</v>
      </c>
      <c r="I70" s="145">
        <v>118419.4</v>
      </c>
      <c r="J70" s="146" t="s">
        <v>55</v>
      </c>
      <c r="K70" s="146" t="s">
        <v>56</v>
      </c>
      <c r="L70" s="151">
        <v>2025</v>
      </c>
      <c r="M70" s="147"/>
      <c r="N70" s="147"/>
      <c r="O70" s="147"/>
      <c r="P70" s="147"/>
      <c r="Q70" s="147"/>
      <c r="R70" s="147"/>
      <c r="S70" s="147"/>
      <c r="T70" s="147"/>
      <c r="U70" s="147"/>
      <c r="V70" s="147"/>
      <c r="W70" s="147"/>
      <c r="X70" s="147"/>
      <c r="Y70" s="152"/>
      <c r="Z70" s="152"/>
      <c r="AA70" s="152"/>
      <c r="AB70" s="147">
        <f t="shared" si="125"/>
        <v>65383.6</v>
      </c>
      <c r="AC70" s="147">
        <v>0</v>
      </c>
      <c r="AD70" s="147">
        <v>65383.6</v>
      </c>
      <c r="AE70" s="147">
        <f>AF70+AG70</f>
        <v>12710.21</v>
      </c>
      <c r="AF70" s="147">
        <v>0</v>
      </c>
      <c r="AG70" s="147">
        <v>12710.21</v>
      </c>
      <c r="AH70" s="147">
        <f t="shared" si="119"/>
        <v>78093.81</v>
      </c>
      <c r="AI70" s="122">
        <f t="shared" si="120"/>
        <v>0</v>
      </c>
      <c r="AJ70" s="122">
        <f t="shared" si="121"/>
        <v>78093.81</v>
      </c>
      <c r="AK70" s="152"/>
      <c r="AL70" s="152"/>
      <c r="AM70" s="152"/>
      <c r="AN70" s="152"/>
      <c r="AO70" s="152"/>
      <c r="AP70" s="152"/>
      <c r="AQ70" s="153"/>
      <c r="AR70" s="153"/>
      <c r="AS70" s="153"/>
      <c r="AT70" s="152"/>
      <c r="AU70" s="152"/>
      <c r="AV70" s="185"/>
      <c r="AW70" s="148" t="s">
        <v>945</v>
      </c>
      <c r="AX70" s="51"/>
    </row>
    <row r="71" spans="1:50" s="44" customFormat="1" ht="75" x14ac:dyDescent="0.2">
      <c r="A71" s="146" t="s">
        <v>139</v>
      </c>
      <c r="B71" s="184" t="s">
        <v>140</v>
      </c>
      <c r="C71" s="181"/>
      <c r="D71" s="146" t="s">
        <v>81</v>
      </c>
      <c r="E71" s="146" t="s">
        <v>126</v>
      </c>
      <c r="F71" s="146" t="s">
        <v>68</v>
      </c>
      <c r="G71" s="146" t="s">
        <v>127</v>
      </c>
      <c r="H71" s="146" t="s">
        <v>66</v>
      </c>
      <c r="I71" s="145">
        <v>40761.199999999997</v>
      </c>
      <c r="J71" s="146" t="s">
        <v>55</v>
      </c>
      <c r="K71" s="146" t="s">
        <v>56</v>
      </c>
      <c r="L71" s="151">
        <v>2025</v>
      </c>
      <c r="M71" s="147"/>
      <c r="N71" s="147"/>
      <c r="O71" s="147"/>
      <c r="P71" s="147"/>
      <c r="Q71" s="147"/>
      <c r="R71" s="147"/>
      <c r="S71" s="147"/>
      <c r="T71" s="147"/>
      <c r="U71" s="147"/>
      <c r="V71" s="147"/>
      <c r="W71" s="147"/>
      <c r="X71" s="147"/>
      <c r="Y71" s="152"/>
      <c r="Z71" s="152"/>
      <c r="AA71" s="152"/>
      <c r="AB71" s="147">
        <f t="shared" si="125"/>
        <v>23461.5</v>
      </c>
      <c r="AC71" s="147">
        <v>0</v>
      </c>
      <c r="AD71" s="147">
        <v>23461.5</v>
      </c>
      <c r="AE71" s="147">
        <f t="shared" ref="AE71:AE73" si="126">AF71+AG71</f>
        <v>4986.8999999999996</v>
      </c>
      <c r="AF71" s="147">
        <v>0</v>
      </c>
      <c r="AG71" s="147">
        <v>4986.8999999999996</v>
      </c>
      <c r="AH71" s="147">
        <f t="shared" si="119"/>
        <v>28448.400000000001</v>
      </c>
      <c r="AI71" s="122">
        <f t="shared" si="120"/>
        <v>0</v>
      </c>
      <c r="AJ71" s="122">
        <f t="shared" si="121"/>
        <v>28448.400000000001</v>
      </c>
      <c r="AK71" s="152"/>
      <c r="AL71" s="152"/>
      <c r="AM71" s="152"/>
      <c r="AN71" s="152"/>
      <c r="AO71" s="152"/>
      <c r="AP71" s="152"/>
      <c r="AQ71" s="153"/>
      <c r="AR71" s="153"/>
      <c r="AS71" s="153"/>
      <c r="AT71" s="152"/>
      <c r="AU71" s="152"/>
      <c r="AV71" s="185"/>
      <c r="AW71" s="148" t="s">
        <v>945</v>
      </c>
      <c r="AX71" s="51"/>
    </row>
    <row r="72" spans="1:50" s="44" customFormat="1" ht="75" x14ac:dyDescent="0.2">
      <c r="A72" s="146" t="s">
        <v>141</v>
      </c>
      <c r="B72" s="184" t="s">
        <v>142</v>
      </c>
      <c r="C72" s="181"/>
      <c r="D72" s="146" t="s">
        <v>81</v>
      </c>
      <c r="E72" s="146" t="s">
        <v>126</v>
      </c>
      <c r="F72" s="146" t="s">
        <v>68</v>
      </c>
      <c r="G72" s="146" t="s">
        <v>127</v>
      </c>
      <c r="H72" s="146" t="s">
        <v>66</v>
      </c>
      <c r="I72" s="145">
        <v>108990.71</v>
      </c>
      <c r="J72" s="146" t="s">
        <v>55</v>
      </c>
      <c r="K72" s="146" t="s">
        <v>56</v>
      </c>
      <c r="L72" s="151">
        <v>2025</v>
      </c>
      <c r="M72" s="147"/>
      <c r="N72" s="147"/>
      <c r="O72" s="147"/>
      <c r="P72" s="147"/>
      <c r="Q72" s="147"/>
      <c r="R72" s="147"/>
      <c r="S72" s="147"/>
      <c r="T72" s="147"/>
      <c r="U72" s="147"/>
      <c r="V72" s="147"/>
      <c r="W72" s="147"/>
      <c r="X72" s="147"/>
      <c r="Y72" s="152"/>
      <c r="Z72" s="152"/>
      <c r="AA72" s="152"/>
      <c r="AB72" s="147">
        <f t="shared" si="125"/>
        <v>54101.3</v>
      </c>
      <c r="AC72" s="147">
        <v>0</v>
      </c>
      <c r="AD72" s="147">
        <v>54101.3</v>
      </c>
      <c r="AE72" s="147">
        <f t="shared" si="126"/>
        <v>20858.8</v>
      </c>
      <c r="AF72" s="147">
        <v>0</v>
      </c>
      <c r="AG72" s="147">
        <v>20858.8</v>
      </c>
      <c r="AH72" s="147">
        <f t="shared" si="119"/>
        <v>74960.100000000006</v>
      </c>
      <c r="AI72" s="122">
        <f t="shared" si="120"/>
        <v>0</v>
      </c>
      <c r="AJ72" s="122">
        <f t="shared" si="121"/>
        <v>74960.100000000006</v>
      </c>
      <c r="AK72" s="152"/>
      <c r="AL72" s="152"/>
      <c r="AM72" s="152"/>
      <c r="AN72" s="152"/>
      <c r="AO72" s="152"/>
      <c r="AP72" s="152"/>
      <c r="AQ72" s="153"/>
      <c r="AR72" s="153"/>
      <c r="AS72" s="153"/>
      <c r="AT72" s="152"/>
      <c r="AU72" s="152"/>
      <c r="AV72" s="185"/>
      <c r="AW72" s="148" t="s">
        <v>945</v>
      </c>
      <c r="AX72" s="52"/>
    </row>
    <row r="73" spans="1:50" s="44" customFormat="1" ht="75" x14ac:dyDescent="0.2">
      <c r="A73" s="146" t="s">
        <v>143</v>
      </c>
      <c r="B73" s="184" t="s">
        <v>144</v>
      </c>
      <c r="C73" s="181"/>
      <c r="D73" s="146" t="s">
        <v>81</v>
      </c>
      <c r="E73" s="146" t="s">
        <v>126</v>
      </c>
      <c r="F73" s="146" t="s">
        <v>68</v>
      </c>
      <c r="G73" s="146" t="s">
        <v>127</v>
      </c>
      <c r="H73" s="146" t="s">
        <v>66</v>
      </c>
      <c r="I73" s="147">
        <v>115465.8</v>
      </c>
      <c r="J73" s="146" t="s">
        <v>56</v>
      </c>
      <c r="K73" s="146" t="s">
        <v>56</v>
      </c>
      <c r="L73" s="151">
        <v>2025</v>
      </c>
      <c r="M73" s="147"/>
      <c r="N73" s="147"/>
      <c r="O73" s="147"/>
      <c r="P73" s="147"/>
      <c r="Q73" s="147"/>
      <c r="R73" s="147"/>
      <c r="S73" s="147"/>
      <c r="T73" s="147"/>
      <c r="U73" s="147"/>
      <c r="V73" s="147"/>
      <c r="W73" s="147"/>
      <c r="X73" s="186"/>
      <c r="Y73" s="152"/>
      <c r="Z73" s="152"/>
      <c r="AA73" s="152"/>
      <c r="AB73" s="147">
        <f t="shared" si="125"/>
        <v>57030.3</v>
      </c>
      <c r="AC73" s="147">
        <v>0</v>
      </c>
      <c r="AD73" s="147">
        <v>57030.3</v>
      </c>
      <c r="AE73" s="147">
        <f t="shared" si="126"/>
        <v>24053.5</v>
      </c>
      <c r="AF73" s="147">
        <v>0</v>
      </c>
      <c r="AG73" s="147">
        <v>24053.5</v>
      </c>
      <c r="AH73" s="147">
        <f t="shared" si="119"/>
        <v>81083.8</v>
      </c>
      <c r="AI73" s="122">
        <f t="shared" si="120"/>
        <v>0</v>
      </c>
      <c r="AJ73" s="122">
        <f t="shared" si="121"/>
        <v>81083.8</v>
      </c>
      <c r="AK73" s="152"/>
      <c r="AL73" s="152"/>
      <c r="AM73" s="152"/>
      <c r="AN73" s="152"/>
      <c r="AO73" s="152"/>
      <c r="AP73" s="152"/>
      <c r="AQ73" s="153"/>
      <c r="AR73" s="153"/>
      <c r="AS73" s="153"/>
      <c r="AT73" s="152"/>
      <c r="AU73" s="152"/>
      <c r="AV73" s="185"/>
      <c r="AW73" s="148" t="s">
        <v>945</v>
      </c>
      <c r="AX73" s="52"/>
    </row>
    <row r="74" spans="1:50" s="36" customFormat="1" ht="69.75" customHeight="1" x14ac:dyDescent="0.2">
      <c r="A74" s="104" t="s">
        <v>145</v>
      </c>
      <c r="B74" s="132" t="s">
        <v>146</v>
      </c>
      <c r="C74" s="181" t="s">
        <v>132</v>
      </c>
      <c r="D74" s="120" t="s">
        <v>81</v>
      </c>
      <c r="E74" s="120" t="s">
        <v>126</v>
      </c>
      <c r="F74" s="120" t="s">
        <v>68</v>
      </c>
      <c r="G74" s="120" t="s">
        <v>147</v>
      </c>
      <c r="H74" s="120" t="s">
        <v>66</v>
      </c>
      <c r="I74" s="119">
        <v>65878.23</v>
      </c>
      <c r="J74" s="120" t="s">
        <v>55</v>
      </c>
      <c r="K74" s="120" t="s">
        <v>56</v>
      </c>
      <c r="L74" s="182" t="s">
        <v>57</v>
      </c>
      <c r="M74" s="122">
        <f t="shared" si="114"/>
        <v>31549.5</v>
      </c>
      <c r="N74" s="122">
        <v>25111.4</v>
      </c>
      <c r="O74" s="122">
        <v>6438.1</v>
      </c>
      <c r="P74" s="122"/>
      <c r="Q74" s="122"/>
      <c r="R74" s="122"/>
      <c r="S74" s="122">
        <f>T74+U74</f>
        <v>-1169.9000000000001</v>
      </c>
      <c r="T74" s="122">
        <v>0</v>
      </c>
      <c r="U74" s="122">
        <v>-1169.9000000000001</v>
      </c>
      <c r="V74" s="122">
        <f t="shared" ref="V74:V75" si="127">W74+X74</f>
        <v>30379.600000000002</v>
      </c>
      <c r="W74" s="122">
        <f t="shared" ref="W74:W75" si="128">N74+Q74+T74</f>
        <v>25111.4</v>
      </c>
      <c r="X74" s="122">
        <f t="shared" ref="X74:X75" si="129">O74+R74+U74</f>
        <v>5268.2000000000007</v>
      </c>
      <c r="Y74" s="147"/>
      <c r="Z74" s="147"/>
      <c r="AA74" s="147"/>
      <c r="AB74" s="147"/>
      <c r="AC74" s="147"/>
      <c r="AD74" s="147"/>
      <c r="AE74" s="147"/>
      <c r="AF74" s="147"/>
      <c r="AG74" s="147"/>
      <c r="AH74" s="122"/>
      <c r="AI74" s="122"/>
      <c r="AJ74" s="123"/>
      <c r="AK74" s="113"/>
      <c r="AL74" s="113"/>
      <c r="AM74" s="113"/>
      <c r="AN74" s="113"/>
      <c r="AO74" s="113"/>
      <c r="AP74" s="113"/>
      <c r="AQ74" s="114"/>
      <c r="AR74" s="114"/>
      <c r="AS74" s="114"/>
      <c r="AT74" s="113"/>
      <c r="AU74" s="113"/>
      <c r="AV74" s="115"/>
      <c r="AW74" s="148" t="s">
        <v>946</v>
      </c>
      <c r="AX74" s="35"/>
    </row>
    <row r="75" spans="1:50" s="42" customFormat="1" ht="68.25" customHeight="1" x14ac:dyDescent="0.2">
      <c r="A75" s="104" t="s">
        <v>148</v>
      </c>
      <c r="B75" s="180" t="s">
        <v>149</v>
      </c>
      <c r="C75" s="181" t="s">
        <v>132</v>
      </c>
      <c r="D75" s="120" t="s">
        <v>81</v>
      </c>
      <c r="E75" s="120" t="s">
        <v>51</v>
      </c>
      <c r="F75" s="120" t="s">
        <v>110</v>
      </c>
      <c r="G75" s="120" t="s">
        <v>150</v>
      </c>
      <c r="H75" s="120" t="s">
        <v>66</v>
      </c>
      <c r="I75" s="119">
        <v>65389.5</v>
      </c>
      <c r="J75" s="120" t="s">
        <v>55</v>
      </c>
      <c r="K75" s="120" t="s">
        <v>56</v>
      </c>
      <c r="L75" s="126" t="s">
        <v>57</v>
      </c>
      <c r="M75" s="122">
        <f t="shared" si="114"/>
        <v>43912.4</v>
      </c>
      <c r="N75" s="122">
        <v>39600</v>
      </c>
      <c r="O75" s="122">
        <v>4312.3999999999996</v>
      </c>
      <c r="P75" s="122"/>
      <c r="Q75" s="122"/>
      <c r="R75" s="122"/>
      <c r="S75" s="122"/>
      <c r="T75" s="122"/>
      <c r="U75" s="122"/>
      <c r="V75" s="122">
        <f t="shared" si="127"/>
        <v>43912.4</v>
      </c>
      <c r="W75" s="122">
        <f t="shared" si="128"/>
        <v>39600</v>
      </c>
      <c r="X75" s="122">
        <f t="shared" si="129"/>
        <v>4312.3999999999996</v>
      </c>
      <c r="Y75" s="147"/>
      <c r="Z75" s="147"/>
      <c r="AA75" s="147"/>
      <c r="AB75" s="147"/>
      <c r="AC75" s="147"/>
      <c r="AD75" s="147"/>
      <c r="AE75" s="147"/>
      <c r="AF75" s="147"/>
      <c r="AG75" s="147"/>
      <c r="AH75" s="122"/>
      <c r="AI75" s="122"/>
      <c r="AJ75" s="123"/>
      <c r="AK75" s="141"/>
      <c r="AL75" s="141"/>
      <c r="AM75" s="141"/>
      <c r="AN75" s="141"/>
      <c r="AO75" s="141"/>
      <c r="AP75" s="141"/>
      <c r="AQ75" s="142"/>
      <c r="AR75" s="142"/>
      <c r="AS75" s="142"/>
      <c r="AT75" s="141"/>
      <c r="AU75" s="141"/>
      <c r="AV75" s="143"/>
      <c r="AW75" s="148" t="s">
        <v>58</v>
      </c>
      <c r="AX75" s="41"/>
    </row>
    <row r="76" spans="1:50" s="42" customFormat="1" ht="56.25" x14ac:dyDescent="0.2">
      <c r="A76" s="104" t="s">
        <v>151</v>
      </c>
      <c r="B76" s="180" t="s">
        <v>152</v>
      </c>
      <c r="C76" s="181" t="s">
        <v>132</v>
      </c>
      <c r="D76" s="120" t="s">
        <v>81</v>
      </c>
      <c r="E76" s="120" t="s">
        <v>51</v>
      </c>
      <c r="F76" s="120" t="s">
        <v>110</v>
      </c>
      <c r="G76" s="120" t="s">
        <v>150</v>
      </c>
      <c r="H76" s="120" t="s">
        <v>66</v>
      </c>
      <c r="I76" s="119">
        <v>186007.98</v>
      </c>
      <c r="J76" s="120" t="s">
        <v>55</v>
      </c>
      <c r="K76" s="120" t="s">
        <v>56</v>
      </c>
      <c r="L76" s="126">
        <v>2026</v>
      </c>
      <c r="M76" s="122"/>
      <c r="N76" s="122"/>
      <c r="O76" s="122"/>
      <c r="P76" s="122"/>
      <c r="Q76" s="122"/>
      <c r="R76" s="122"/>
      <c r="S76" s="122"/>
      <c r="T76" s="122"/>
      <c r="U76" s="122"/>
      <c r="V76" s="122"/>
      <c r="W76" s="147"/>
      <c r="X76" s="147"/>
      <c r="Y76" s="147"/>
      <c r="Z76" s="147"/>
      <c r="AA76" s="147"/>
      <c r="AB76" s="147"/>
      <c r="AC76" s="147"/>
      <c r="AD76" s="147"/>
      <c r="AE76" s="147"/>
      <c r="AF76" s="147"/>
      <c r="AG76" s="147"/>
      <c r="AH76" s="122"/>
      <c r="AI76" s="122"/>
      <c r="AJ76" s="123"/>
      <c r="AK76" s="122">
        <f>AL76+AM76</f>
        <v>200000</v>
      </c>
      <c r="AL76" s="122">
        <v>186000</v>
      </c>
      <c r="AM76" s="122">
        <v>14000</v>
      </c>
      <c r="AN76" s="122"/>
      <c r="AO76" s="122"/>
      <c r="AP76" s="122"/>
      <c r="AQ76" s="130"/>
      <c r="AR76" s="130"/>
      <c r="AS76" s="130"/>
      <c r="AT76" s="122">
        <f t="shared" si="122"/>
        <v>200000</v>
      </c>
      <c r="AU76" s="122">
        <f t="shared" ref="AU76" si="130">AL76+AO76+AR76</f>
        <v>186000</v>
      </c>
      <c r="AV76" s="123">
        <f t="shared" ref="AV76" si="131">AM76+AP76+AS76</f>
        <v>14000</v>
      </c>
      <c r="AW76" s="148" t="s">
        <v>58</v>
      </c>
      <c r="AX76" s="41"/>
    </row>
    <row r="77" spans="1:50" s="42" customFormat="1" ht="63.75" customHeight="1" x14ac:dyDescent="0.2">
      <c r="A77" s="104" t="s">
        <v>153</v>
      </c>
      <c r="B77" s="180" t="s">
        <v>154</v>
      </c>
      <c r="C77" s="181"/>
      <c r="D77" s="120" t="s">
        <v>81</v>
      </c>
      <c r="E77" s="120" t="s">
        <v>126</v>
      </c>
      <c r="F77" s="120" t="s">
        <v>68</v>
      </c>
      <c r="G77" s="120" t="s">
        <v>155</v>
      </c>
      <c r="H77" s="120" t="s">
        <v>66</v>
      </c>
      <c r="I77" s="120" t="s">
        <v>56</v>
      </c>
      <c r="J77" s="120" t="s">
        <v>56</v>
      </c>
      <c r="K77" s="120" t="s">
        <v>56</v>
      </c>
      <c r="L77" s="126">
        <v>2024</v>
      </c>
      <c r="M77" s="122">
        <f t="shared" si="114"/>
        <v>26471.1</v>
      </c>
      <c r="N77" s="122">
        <v>0</v>
      </c>
      <c r="O77" s="122">
        <v>26471.1</v>
      </c>
      <c r="P77" s="122"/>
      <c r="Q77" s="122"/>
      <c r="R77" s="122"/>
      <c r="S77" s="122">
        <f t="shared" ref="S77:S87" si="132">T77+U77</f>
        <v>-26471.1</v>
      </c>
      <c r="T77" s="122">
        <v>0</v>
      </c>
      <c r="U77" s="122">
        <v>-26471.1</v>
      </c>
      <c r="V77" s="122">
        <f t="shared" ref="V77:V78" si="133">W77+X77</f>
        <v>0</v>
      </c>
      <c r="W77" s="122">
        <f t="shared" ref="W77:W78" si="134">N77+Q77+T77</f>
        <v>0</v>
      </c>
      <c r="X77" s="122">
        <f t="shared" ref="X77:X78" si="135">O77+R77+U77</f>
        <v>0</v>
      </c>
      <c r="Y77" s="122"/>
      <c r="Z77" s="122"/>
      <c r="AA77" s="122"/>
      <c r="AB77" s="122"/>
      <c r="AC77" s="122"/>
      <c r="AD77" s="122"/>
      <c r="AE77" s="122"/>
      <c r="AF77" s="122"/>
      <c r="AG77" s="122"/>
      <c r="AH77" s="122"/>
      <c r="AI77" s="122"/>
      <c r="AJ77" s="123"/>
      <c r="AK77" s="141"/>
      <c r="AL77" s="141"/>
      <c r="AM77" s="141"/>
      <c r="AN77" s="141"/>
      <c r="AO77" s="141"/>
      <c r="AP77" s="141"/>
      <c r="AQ77" s="142"/>
      <c r="AR77" s="142"/>
      <c r="AS77" s="142"/>
      <c r="AT77" s="141"/>
      <c r="AU77" s="141"/>
      <c r="AV77" s="143"/>
      <c r="AW77" s="148" t="s">
        <v>156</v>
      </c>
      <c r="AX77" s="41"/>
    </row>
    <row r="78" spans="1:50" s="54" customFormat="1" x14ac:dyDescent="0.2">
      <c r="A78" s="146"/>
      <c r="B78" s="187" t="s">
        <v>99</v>
      </c>
      <c r="C78" s="188"/>
      <c r="D78" s="189"/>
      <c r="E78" s="189"/>
      <c r="F78" s="189"/>
      <c r="G78" s="189"/>
      <c r="H78" s="189"/>
      <c r="I78" s="189"/>
      <c r="J78" s="189"/>
      <c r="K78" s="189"/>
      <c r="L78" s="189"/>
      <c r="M78" s="189">
        <f t="shared" si="114"/>
        <v>26471.1</v>
      </c>
      <c r="N78" s="189">
        <v>0</v>
      </c>
      <c r="O78" s="189">
        <v>26471.1</v>
      </c>
      <c r="P78" s="189"/>
      <c r="Q78" s="189"/>
      <c r="R78" s="189"/>
      <c r="S78" s="189">
        <f t="shared" si="132"/>
        <v>-26471.1</v>
      </c>
      <c r="T78" s="189">
        <v>0</v>
      </c>
      <c r="U78" s="189">
        <v>-26471.1</v>
      </c>
      <c r="V78" s="136">
        <f t="shared" si="133"/>
        <v>0</v>
      </c>
      <c r="W78" s="136">
        <f t="shared" si="134"/>
        <v>0</v>
      </c>
      <c r="X78" s="136">
        <f t="shared" si="135"/>
        <v>0</v>
      </c>
      <c r="Y78" s="189"/>
      <c r="Z78" s="189"/>
      <c r="AA78" s="189"/>
      <c r="AB78" s="189"/>
      <c r="AC78" s="189"/>
      <c r="AD78" s="189"/>
      <c r="AE78" s="189"/>
      <c r="AF78" s="189"/>
      <c r="AG78" s="189"/>
      <c r="AH78" s="189"/>
      <c r="AI78" s="189"/>
      <c r="AJ78" s="190"/>
      <c r="AK78" s="191"/>
      <c r="AL78" s="191"/>
      <c r="AM78" s="191"/>
      <c r="AN78" s="191"/>
      <c r="AO78" s="191"/>
      <c r="AP78" s="191"/>
      <c r="AQ78" s="192"/>
      <c r="AR78" s="192"/>
      <c r="AS78" s="192"/>
      <c r="AT78" s="191"/>
      <c r="AU78" s="191"/>
      <c r="AV78" s="193"/>
      <c r="AW78" s="148"/>
      <c r="AX78" s="53"/>
    </row>
    <row r="79" spans="1:50" s="44" customFormat="1" ht="48" customHeight="1" x14ac:dyDescent="0.2">
      <c r="A79" s="146" t="s">
        <v>157</v>
      </c>
      <c r="B79" s="194" t="s">
        <v>158</v>
      </c>
      <c r="C79" s="181"/>
      <c r="D79" s="146" t="s">
        <v>81</v>
      </c>
      <c r="E79" s="146" t="s">
        <v>126</v>
      </c>
      <c r="F79" s="146" t="s">
        <v>68</v>
      </c>
      <c r="G79" s="146" t="s">
        <v>159</v>
      </c>
      <c r="H79" s="146" t="s">
        <v>66</v>
      </c>
      <c r="I79" s="146" t="s">
        <v>56</v>
      </c>
      <c r="J79" s="146" t="s">
        <v>56</v>
      </c>
      <c r="K79" s="146" t="s">
        <v>56</v>
      </c>
      <c r="L79" s="151">
        <v>2024</v>
      </c>
      <c r="M79" s="147">
        <f t="shared" si="114"/>
        <v>2700</v>
      </c>
      <c r="N79" s="147">
        <v>0</v>
      </c>
      <c r="O79" s="147">
        <v>2700</v>
      </c>
      <c r="P79" s="147"/>
      <c r="Q79" s="147"/>
      <c r="R79" s="147"/>
      <c r="S79" s="147"/>
      <c r="T79" s="147"/>
      <c r="U79" s="147"/>
      <c r="V79" s="122">
        <f t="shared" ref="V79" si="136">W79+X79</f>
        <v>2700</v>
      </c>
      <c r="W79" s="122">
        <f t="shared" ref="W79:W82" si="137">N79+Q79+T79</f>
        <v>0</v>
      </c>
      <c r="X79" s="122">
        <f t="shared" ref="X79:X82" si="138">O79+R79+U79</f>
        <v>2700</v>
      </c>
      <c r="Y79" s="147"/>
      <c r="Z79" s="147"/>
      <c r="AA79" s="147"/>
      <c r="AB79" s="147"/>
      <c r="AC79" s="147"/>
      <c r="AD79" s="147"/>
      <c r="AE79" s="147"/>
      <c r="AF79" s="147"/>
      <c r="AG79" s="147"/>
      <c r="AH79" s="147"/>
      <c r="AI79" s="147"/>
      <c r="AJ79" s="186"/>
      <c r="AK79" s="152"/>
      <c r="AL79" s="152"/>
      <c r="AM79" s="152"/>
      <c r="AN79" s="152"/>
      <c r="AO79" s="152"/>
      <c r="AP79" s="152"/>
      <c r="AQ79" s="153"/>
      <c r="AR79" s="153"/>
      <c r="AS79" s="153"/>
      <c r="AT79" s="152"/>
      <c r="AU79" s="152"/>
      <c r="AV79" s="185"/>
      <c r="AW79" s="148" t="s">
        <v>58</v>
      </c>
      <c r="AX79" s="43"/>
    </row>
    <row r="80" spans="1:50" s="54" customFormat="1" x14ac:dyDescent="0.2">
      <c r="A80" s="146"/>
      <c r="B80" s="187" t="s">
        <v>99</v>
      </c>
      <c r="C80" s="188"/>
      <c r="D80" s="189"/>
      <c r="E80" s="189"/>
      <c r="F80" s="189"/>
      <c r="G80" s="189"/>
      <c r="H80" s="189"/>
      <c r="I80" s="189"/>
      <c r="J80" s="189"/>
      <c r="K80" s="189"/>
      <c r="L80" s="189"/>
      <c r="M80" s="189">
        <f t="shared" si="114"/>
        <v>2700</v>
      </c>
      <c r="N80" s="189">
        <v>0</v>
      </c>
      <c r="O80" s="189">
        <v>2700</v>
      </c>
      <c r="P80" s="189"/>
      <c r="Q80" s="189"/>
      <c r="R80" s="189"/>
      <c r="S80" s="189"/>
      <c r="T80" s="189"/>
      <c r="U80" s="189"/>
      <c r="V80" s="189">
        <f>W80+X80</f>
        <v>2700</v>
      </c>
      <c r="W80" s="136">
        <f t="shared" si="137"/>
        <v>0</v>
      </c>
      <c r="X80" s="136">
        <f t="shared" si="138"/>
        <v>2700</v>
      </c>
      <c r="Y80" s="189"/>
      <c r="Z80" s="189"/>
      <c r="AA80" s="189"/>
      <c r="AB80" s="189"/>
      <c r="AC80" s="189"/>
      <c r="AD80" s="189"/>
      <c r="AE80" s="189"/>
      <c r="AF80" s="189"/>
      <c r="AG80" s="189"/>
      <c r="AH80" s="189"/>
      <c r="AI80" s="189"/>
      <c r="AJ80" s="190"/>
      <c r="AK80" s="191"/>
      <c r="AL80" s="191"/>
      <c r="AM80" s="191"/>
      <c r="AN80" s="191"/>
      <c r="AO80" s="191"/>
      <c r="AP80" s="191"/>
      <c r="AQ80" s="192"/>
      <c r="AR80" s="192"/>
      <c r="AS80" s="192"/>
      <c r="AT80" s="191"/>
      <c r="AU80" s="191"/>
      <c r="AV80" s="193"/>
      <c r="AW80" s="148"/>
      <c r="AX80" s="53"/>
    </row>
    <row r="81" spans="1:50" s="42" customFormat="1" ht="93.75" x14ac:dyDescent="0.2">
      <c r="A81" s="104" t="s">
        <v>160</v>
      </c>
      <c r="B81" s="180" t="s">
        <v>161</v>
      </c>
      <c r="C81" s="181"/>
      <c r="D81" s="120" t="s">
        <v>81</v>
      </c>
      <c r="E81" s="120" t="s">
        <v>126</v>
      </c>
      <c r="F81" s="120" t="s">
        <v>68</v>
      </c>
      <c r="G81" s="120" t="s">
        <v>162</v>
      </c>
      <c r="H81" s="120" t="s">
        <v>66</v>
      </c>
      <c r="I81" s="120" t="s">
        <v>56</v>
      </c>
      <c r="J81" s="120" t="s">
        <v>56</v>
      </c>
      <c r="K81" s="120" t="s">
        <v>56</v>
      </c>
      <c r="L81" s="126">
        <v>2024</v>
      </c>
      <c r="M81" s="122">
        <f t="shared" si="114"/>
        <v>1565.1</v>
      </c>
      <c r="N81" s="122">
        <v>0</v>
      </c>
      <c r="O81" s="122">
        <v>1565.1</v>
      </c>
      <c r="P81" s="122"/>
      <c r="Q81" s="122"/>
      <c r="R81" s="122"/>
      <c r="S81" s="122"/>
      <c r="T81" s="122"/>
      <c r="U81" s="122"/>
      <c r="V81" s="122">
        <f t="shared" ref="V81" si="139">W81+X81</f>
        <v>1565.1</v>
      </c>
      <c r="W81" s="122">
        <f t="shared" si="137"/>
        <v>0</v>
      </c>
      <c r="X81" s="122">
        <f t="shared" si="138"/>
        <v>1565.1</v>
      </c>
      <c r="Y81" s="122"/>
      <c r="Z81" s="122"/>
      <c r="AA81" s="122"/>
      <c r="AB81" s="122"/>
      <c r="AC81" s="122"/>
      <c r="AD81" s="122"/>
      <c r="AE81" s="122"/>
      <c r="AF81" s="122"/>
      <c r="AG81" s="122"/>
      <c r="AH81" s="122"/>
      <c r="AI81" s="122"/>
      <c r="AJ81" s="123"/>
      <c r="AK81" s="141"/>
      <c r="AL81" s="141"/>
      <c r="AM81" s="141"/>
      <c r="AN81" s="141"/>
      <c r="AO81" s="141"/>
      <c r="AP81" s="141"/>
      <c r="AQ81" s="142"/>
      <c r="AR81" s="142"/>
      <c r="AS81" s="142"/>
      <c r="AT81" s="141"/>
      <c r="AU81" s="141"/>
      <c r="AV81" s="143"/>
      <c r="AW81" s="148" t="s">
        <v>58</v>
      </c>
      <c r="AX81" s="41"/>
    </row>
    <row r="82" spans="1:50" s="46" customFormat="1" x14ac:dyDescent="0.2">
      <c r="A82" s="104"/>
      <c r="B82" s="157" t="s">
        <v>99</v>
      </c>
      <c r="C82" s="195"/>
      <c r="D82" s="136"/>
      <c r="E82" s="136"/>
      <c r="F82" s="136"/>
      <c r="G82" s="136"/>
      <c r="H82" s="136"/>
      <c r="I82" s="136"/>
      <c r="J82" s="136"/>
      <c r="K82" s="136"/>
      <c r="L82" s="136"/>
      <c r="M82" s="136">
        <f t="shared" si="114"/>
        <v>1565.1</v>
      </c>
      <c r="N82" s="136">
        <v>0</v>
      </c>
      <c r="O82" s="136">
        <v>1565.1</v>
      </c>
      <c r="P82" s="136"/>
      <c r="Q82" s="136"/>
      <c r="R82" s="136"/>
      <c r="S82" s="136"/>
      <c r="T82" s="136"/>
      <c r="U82" s="136"/>
      <c r="V82" s="189">
        <f>W82+X82</f>
        <v>1565.1</v>
      </c>
      <c r="W82" s="136">
        <f t="shared" si="137"/>
        <v>0</v>
      </c>
      <c r="X82" s="136">
        <f t="shared" si="138"/>
        <v>1565.1</v>
      </c>
      <c r="Y82" s="136"/>
      <c r="Z82" s="136"/>
      <c r="AA82" s="136"/>
      <c r="AB82" s="136"/>
      <c r="AC82" s="136"/>
      <c r="AD82" s="136"/>
      <c r="AE82" s="136"/>
      <c r="AF82" s="136"/>
      <c r="AG82" s="136"/>
      <c r="AH82" s="136"/>
      <c r="AI82" s="136"/>
      <c r="AJ82" s="137"/>
      <c r="AK82" s="161"/>
      <c r="AL82" s="161"/>
      <c r="AM82" s="161"/>
      <c r="AN82" s="161"/>
      <c r="AO82" s="161"/>
      <c r="AP82" s="161"/>
      <c r="AQ82" s="162"/>
      <c r="AR82" s="162"/>
      <c r="AS82" s="162"/>
      <c r="AT82" s="161"/>
      <c r="AU82" s="161"/>
      <c r="AV82" s="163"/>
      <c r="AW82" s="148"/>
      <c r="AX82" s="45"/>
    </row>
    <row r="83" spans="1:50" s="36" customFormat="1" ht="56.25" x14ac:dyDescent="0.2">
      <c r="A83" s="104"/>
      <c r="B83" s="166" t="s">
        <v>112</v>
      </c>
      <c r="C83" s="167"/>
      <c r="D83" s="118"/>
      <c r="E83" s="118"/>
      <c r="F83" s="118"/>
      <c r="G83" s="118"/>
      <c r="H83" s="118"/>
      <c r="I83" s="119"/>
      <c r="J83" s="120"/>
      <c r="K83" s="120"/>
      <c r="L83" s="121"/>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3"/>
      <c r="AK83" s="113"/>
      <c r="AL83" s="113"/>
      <c r="AM83" s="113"/>
      <c r="AN83" s="113"/>
      <c r="AO83" s="113"/>
      <c r="AP83" s="113"/>
      <c r="AQ83" s="114"/>
      <c r="AR83" s="114"/>
      <c r="AS83" s="114"/>
      <c r="AT83" s="113"/>
      <c r="AU83" s="113"/>
      <c r="AV83" s="115"/>
      <c r="AW83" s="148"/>
      <c r="AX83" s="35"/>
    </row>
    <row r="84" spans="1:50" s="36" customFormat="1" x14ac:dyDescent="0.2">
      <c r="A84" s="104"/>
      <c r="B84" s="133" t="s">
        <v>79</v>
      </c>
      <c r="C84" s="179"/>
      <c r="D84" s="118"/>
      <c r="E84" s="118"/>
      <c r="F84" s="118"/>
      <c r="G84" s="118"/>
      <c r="H84" s="118"/>
      <c r="I84" s="119"/>
      <c r="J84" s="120"/>
      <c r="K84" s="120"/>
      <c r="L84" s="121"/>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3"/>
      <c r="AK84" s="113"/>
      <c r="AL84" s="113"/>
      <c r="AM84" s="113"/>
      <c r="AN84" s="113"/>
      <c r="AO84" s="113"/>
      <c r="AP84" s="113"/>
      <c r="AQ84" s="114"/>
      <c r="AR84" s="114"/>
      <c r="AS84" s="114"/>
      <c r="AT84" s="113"/>
      <c r="AU84" s="113"/>
      <c r="AV84" s="115"/>
      <c r="AW84" s="148"/>
      <c r="AX84" s="35"/>
    </row>
    <row r="85" spans="1:50" s="42" customFormat="1" ht="56.25" x14ac:dyDescent="0.2">
      <c r="A85" s="146" t="s">
        <v>163</v>
      </c>
      <c r="B85" s="194" t="s">
        <v>164</v>
      </c>
      <c r="C85" s="196"/>
      <c r="D85" s="146" t="s">
        <v>81</v>
      </c>
      <c r="E85" s="146" t="s">
        <v>126</v>
      </c>
      <c r="F85" s="146" t="s">
        <v>68</v>
      </c>
      <c r="G85" s="146" t="s">
        <v>127</v>
      </c>
      <c r="H85" s="146" t="s">
        <v>66</v>
      </c>
      <c r="I85" s="145">
        <v>35720.26</v>
      </c>
      <c r="J85" s="120" t="s">
        <v>55</v>
      </c>
      <c r="K85" s="120" t="s">
        <v>56</v>
      </c>
      <c r="L85" s="151">
        <v>2024</v>
      </c>
      <c r="M85" s="147">
        <f t="shared" si="114"/>
        <v>32521.5</v>
      </c>
      <c r="N85" s="147">
        <v>0</v>
      </c>
      <c r="O85" s="147">
        <v>32521.5</v>
      </c>
      <c r="P85" s="147"/>
      <c r="Q85" s="147"/>
      <c r="R85" s="147"/>
      <c r="S85" s="147">
        <f t="shared" si="132"/>
        <v>-3414.7</v>
      </c>
      <c r="T85" s="147">
        <v>0</v>
      </c>
      <c r="U85" s="147">
        <v>-3414.7</v>
      </c>
      <c r="V85" s="122">
        <f t="shared" ref="V85:V106" si="140">W85+X85</f>
        <v>29106.799999999999</v>
      </c>
      <c r="W85" s="122">
        <f t="shared" ref="W85:W100" si="141">N85+Q85+T85</f>
        <v>0</v>
      </c>
      <c r="X85" s="122">
        <f t="shared" ref="X85:X106" si="142">O85+R85+U85</f>
        <v>29106.799999999999</v>
      </c>
      <c r="Y85" s="147"/>
      <c r="Z85" s="147"/>
      <c r="AA85" s="147"/>
      <c r="AB85" s="147"/>
      <c r="AC85" s="147"/>
      <c r="AD85" s="147"/>
      <c r="AE85" s="147"/>
      <c r="AF85" s="147"/>
      <c r="AG85" s="147"/>
      <c r="AH85" s="147"/>
      <c r="AI85" s="147"/>
      <c r="AJ85" s="186"/>
      <c r="AK85" s="141"/>
      <c r="AL85" s="141"/>
      <c r="AM85" s="141"/>
      <c r="AN85" s="141"/>
      <c r="AO85" s="141"/>
      <c r="AP85" s="141"/>
      <c r="AQ85" s="142"/>
      <c r="AR85" s="142"/>
      <c r="AS85" s="142"/>
      <c r="AT85" s="141"/>
      <c r="AU85" s="141"/>
      <c r="AV85" s="143"/>
      <c r="AW85" s="148" t="s">
        <v>942</v>
      </c>
      <c r="AX85" s="41"/>
    </row>
    <row r="86" spans="1:50" s="42" customFormat="1" ht="63.75" customHeight="1" x14ac:dyDescent="0.2">
      <c r="A86" s="104" t="s">
        <v>166</v>
      </c>
      <c r="B86" s="180" t="s">
        <v>167</v>
      </c>
      <c r="C86" s="144"/>
      <c r="D86" s="120" t="s">
        <v>81</v>
      </c>
      <c r="E86" s="120" t="s">
        <v>126</v>
      </c>
      <c r="F86" s="120" t="s">
        <v>68</v>
      </c>
      <c r="G86" s="146" t="s">
        <v>127</v>
      </c>
      <c r="H86" s="120" t="s">
        <v>66</v>
      </c>
      <c r="I86" s="119">
        <v>31524.92</v>
      </c>
      <c r="J86" s="120" t="s">
        <v>55</v>
      </c>
      <c r="K86" s="120" t="s">
        <v>56</v>
      </c>
      <c r="L86" s="151">
        <v>2024</v>
      </c>
      <c r="M86" s="122">
        <f t="shared" si="114"/>
        <v>29130.1</v>
      </c>
      <c r="N86" s="122">
        <v>0</v>
      </c>
      <c r="O86" s="122">
        <v>29130.1</v>
      </c>
      <c r="P86" s="122"/>
      <c r="Q86" s="122"/>
      <c r="R86" s="122"/>
      <c r="S86" s="122"/>
      <c r="T86" s="122"/>
      <c r="U86" s="122"/>
      <c r="V86" s="122">
        <f t="shared" si="140"/>
        <v>29130.1</v>
      </c>
      <c r="W86" s="122">
        <f t="shared" si="141"/>
        <v>0</v>
      </c>
      <c r="X86" s="122">
        <f t="shared" si="142"/>
        <v>29130.1</v>
      </c>
      <c r="Y86" s="122"/>
      <c r="Z86" s="122"/>
      <c r="AA86" s="122"/>
      <c r="AB86" s="122"/>
      <c r="AC86" s="122"/>
      <c r="AD86" s="122"/>
      <c r="AE86" s="122"/>
      <c r="AF86" s="122"/>
      <c r="AG86" s="122"/>
      <c r="AH86" s="122"/>
      <c r="AI86" s="122"/>
      <c r="AJ86" s="123"/>
      <c r="AK86" s="141"/>
      <c r="AL86" s="141"/>
      <c r="AM86" s="141"/>
      <c r="AN86" s="141"/>
      <c r="AO86" s="141"/>
      <c r="AP86" s="141"/>
      <c r="AQ86" s="142"/>
      <c r="AR86" s="142"/>
      <c r="AS86" s="142"/>
      <c r="AT86" s="141"/>
      <c r="AU86" s="141"/>
      <c r="AV86" s="143"/>
      <c r="AW86" s="148" t="s">
        <v>58</v>
      </c>
      <c r="AX86" s="41"/>
    </row>
    <row r="87" spans="1:50" s="42" customFormat="1" ht="65.25" customHeight="1" x14ac:dyDescent="0.2">
      <c r="A87" s="104" t="s">
        <v>168</v>
      </c>
      <c r="B87" s="180" t="s">
        <v>169</v>
      </c>
      <c r="C87" s="144"/>
      <c r="D87" s="120" t="s">
        <v>81</v>
      </c>
      <c r="E87" s="120" t="s">
        <v>126</v>
      </c>
      <c r="F87" s="120" t="s">
        <v>68</v>
      </c>
      <c r="G87" s="146" t="s">
        <v>127</v>
      </c>
      <c r="H87" s="120" t="s">
        <v>66</v>
      </c>
      <c r="I87" s="119">
        <v>33047.35</v>
      </c>
      <c r="J87" s="120" t="s">
        <v>55</v>
      </c>
      <c r="K87" s="120" t="s">
        <v>56</v>
      </c>
      <c r="L87" s="151">
        <v>2024</v>
      </c>
      <c r="M87" s="122">
        <f t="shared" si="114"/>
        <v>29291.599999999999</v>
      </c>
      <c r="N87" s="122">
        <v>0</v>
      </c>
      <c r="O87" s="122">
        <v>29291.599999999999</v>
      </c>
      <c r="P87" s="122"/>
      <c r="Q87" s="122"/>
      <c r="R87" s="122"/>
      <c r="S87" s="122">
        <f t="shared" si="132"/>
        <v>-3222.1</v>
      </c>
      <c r="T87" s="122">
        <v>0</v>
      </c>
      <c r="U87" s="122">
        <v>-3222.1</v>
      </c>
      <c r="V87" s="122">
        <f t="shared" si="140"/>
        <v>26069.5</v>
      </c>
      <c r="W87" s="122">
        <f t="shared" si="141"/>
        <v>0</v>
      </c>
      <c r="X87" s="122">
        <f t="shared" si="142"/>
        <v>26069.5</v>
      </c>
      <c r="Y87" s="122"/>
      <c r="Z87" s="122"/>
      <c r="AA87" s="122"/>
      <c r="AB87" s="122"/>
      <c r="AC87" s="122"/>
      <c r="AD87" s="122"/>
      <c r="AE87" s="122"/>
      <c r="AF87" s="122"/>
      <c r="AG87" s="122"/>
      <c r="AH87" s="122"/>
      <c r="AI87" s="122"/>
      <c r="AJ87" s="123"/>
      <c r="AK87" s="141"/>
      <c r="AL87" s="141"/>
      <c r="AM87" s="141"/>
      <c r="AN87" s="141"/>
      <c r="AO87" s="141"/>
      <c r="AP87" s="141"/>
      <c r="AQ87" s="142"/>
      <c r="AR87" s="142"/>
      <c r="AS87" s="142"/>
      <c r="AT87" s="141"/>
      <c r="AU87" s="141"/>
      <c r="AV87" s="143"/>
      <c r="AW87" s="148" t="s">
        <v>942</v>
      </c>
      <c r="AX87" s="41"/>
    </row>
    <row r="88" spans="1:50" s="42" customFormat="1" ht="72.75" customHeight="1" x14ac:dyDescent="0.2">
      <c r="A88" s="104" t="s">
        <v>170</v>
      </c>
      <c r="B88" s="180" t="s">
        <v>171</v>
      </c>
      <c r="C88" s="144"/>
      <c r="D88" s="120" t="s">
        <v>81</v>
      </c>
      <c r="E88" s="120" t="s">
        <v>126</v>
      </c>
      <c r="F88" s="120" t="s">
        <v>68</v>
      </c>
      <c r="G88" s="146" t="s">
        <v>127</v>
      </c>
      <c r="H88" s="120" t="s">
        <v>66</v>
      </c>
      <c r="I88" s="119">
        <v>61541.15</v>
      </c>
      <c r="J88" s="120" t="s">
        <v>55</v>
      </c>
      <c r="K88" s="120" t="s">
        <v>56</v>
      </c>
      <c r="L88" s="151">
        <v>2024</v>
      </c>
      <c r="M88" s="122">
        <f t="shared" si="114"/>
        <v>53819.9</v>
      </c>
      <c r="N88" s="122">
        <v>0</v>
      </c>
      <c r="O88" s="122">
        <v>53819.9</v>
      </c>
      <c r="P88" s="122"/>
      <c r="Q88" s="122"/>
      <c r="R88" s="122"/>
      <c r="S88" s="122"/>
      <c r="T88" s="122"/>
      <c r="U88" s="122"/>
      <c r="V88" s="122">
        <f t="shared" si="140"/>
        <v>53819.9</v>
      </c>
      <c r="W88" s="122">
        <f t="shared" si="141"/>
        <v>0</v>
      </c>
      <c r="X88" s="122">
        <f t="shared" si="142"/>
        <v>53819.9</v>
      </c>
      <c r="Y88" s="122"/>
      <c r="Z88" s="122"/>
      <c r="AA88" s="122"/>
      <c r="AB88" s="122"/>
      <c r="AC88" s="122"/>
      <c r="AD88" s="122"/>
      <c r="AE88" s="122"/>
      <c r="AF88" s="122"/>
      <c r="AG88" s="122"/>
      <c r="AH88" s="122"/>
      <c r="AI88" s="122"/>
      <c r="AJ88" s="123"/>
      <c r="AK88" s="141"/>
      <c r="AL88" s="141"/>
      <c r="AM88" s="141"/>
      <c r="AN88" s="141"/>
      <c r="AO88" s="141"/>
      <c r="AP88" s="141"/>
      <c r="AQ88" s="142"/>
      <c r="AR88" s="142"/>
      <c r="AS88" s="142"/>
      <c r="AT88" s="141"/>
      <c r="AU88" s="141"/>
      <c r="AV88" s="143"/>
      <c r="AW88" s="148" t="s">
        <v>58</v>
      </c>
      <c r="AX88" s="41"/>
    </row>
    <row r="89" spans="1:50" s="42" customFormat="1" ht="75" x14ac:dyDescent="0.2">
      <c r="A89" s="104" t="s">
        <v>172</v>
      </c>
      <c r="B89" s="180" t="s">
        <v>173</v>
      </c>
      <c r="C89" s="144"/>
      <c r="D89" s="120" t="s">
        <v>81</v>
      </c>
      <c r="E89" s="120" t="s">
        <v>126</v>
      </c>
      <c r="F89" s="120" t="s">
        <v>68</v>
      </c>
      <c r="G89" s="146" t="s">
        <v>127</v>
      </c>
      <c r="H89" s="120" t="s">
        <v>66</v>
      </c>
      <c r="I89" s="120" t="s">
        <v>56</v>
      </c>
      <c r="J89" s="120" t="s">
        <v>56</v>
      </c>
      <c r="K89" s="120" t="s">
        <v>56</v>
      </c>
      <c r="L89" s="126">
        <v>2024</v>
      </c>
      <c r="M89" s="122">
        <f t="shared" si="114"/>
        <v>2753.5</v>
      </c>
      <c r="N89" s="122">
        <v>0</v>
      </c>
      <c r="O89" s="122">
        <v>2753.5</v>
      </c>
      <c r="P89" s="122">
        <f t="shared" ref="P89:P92" si="143">Q89+R89</f>
        <v>-53.5</v>
      </c>
      <c r="Q89" s="122">
        <v>0</v>
      </c>
      <c r="R89" s="122">
        <v>-53.5</v>
      </c>
      <c r="S89" s="122"/>
      <c r="T89" s="122"/>
      <c r="U89" s="122"/>
      <c r="V89" s="122">
        <f t="shared" si="140"/>
        <v>2700</v>
      </c>
      <c r="W89" s="122">
        <f t="shared" si="141"/>
        <v>0</v>
      </c>
      <c r="X89" s="122">
        <f t="shared" si="142"/>
        <v>2700</v>
      </c>
      <c r="Y89" s="122"/>
      <c r="Z89" s="122"/>
      <c r="AA89" s="122"/>
      <c r="AB89" s="122"/>
      <c r="AC89" s="122"/>
      <c r="AD89" s="122"/>
      <c r="AE89" s="122"/>
      <c r="AF89" s="122"/>
      <c r="AG89" s="122"/>
      <c r="AH89" s="122"/>
      <c r="AI89" s="122"/>
      <c r="AJ89" s="123"/>
      <c r="AK89" s="141"/>
      <c r="AL89" s="141"/>
      <c r="AM89" s="141"/>
      <c r="AN89" s="141"/>
      <c r="AO89" s="141"/>
      <c r="AP89" s="141"/>
      <c r="AQ89" s="142"/>
      <c r="AR89" s="142"/>
      <c r="AS89" s="142"/>
      <c r="AT89" s="141"/>
      <c r="AU89" s="141"/>
      <c r="AV89" s="143"/>
      <c r="AW89" s="148" t="s">
        <v>947</v>
      </c>
      <c r="AX89" s="41"/>
    </row>
    <row r="90" spans="1:50" s="46" customFormat="1" x14ac:dyDescent="0.2">
      <c r="A90" s="104"/>
      <c r="B90" s="157" t="s">
        <v>99</v>
      </c>
      <c r="C90" s="197"/>
      <c r="D90" s="109"/>
      <c r="E90" s="109"/>
      <c r="F90" s="109"/>
      <c r="G90" s="109"/>
      <c r="H90" s="109"/>
      <c r="I90" s="108"/>
      <c r="J90" s="109"/>
      <c r="K90" s="109"/>
      <c r="L90" s="160"/>
      <c r="M90" s="136">
        <f t="shared" si="114"/>
        <v>2753.5</v>
      </c>
      <c r="N90" s="136">
        <v>0</v>
      </c>
      <c r="O90" s="136">
        <v>2753.5</v>
      </c>
      <c r="P90" s="136">
        <f t="shared" si="143"/>
        <v>-53.5</v>
      </c>
      <c r="Q90" s="136">
        <v>0</v>
      </c>
      <c r="R90" s="136">
        <v>-53.5</v>
      </c>
      <c r="S90" s="136"/>
      <c r="T90" s="136"/>
      <c r="U90" s="136"/>
      <c r="V90" s="189">
        <f t="shared" si="140"/>
        <v>2700</v>
      </c>
      <c r="W90" s="136">
        <f t="shared" si="141"/>
        <v>0</v>
      </c>
      <c r="X90" s="136">
        <f t="shared" si="142"/>
        <v>2700</v>
      </c>
      <c r="Y90" s="136"/>
      <c r="Z90" s="136"/>
      <c r="AA90" s="136"/>
      <c r="AB90" s="136"/>
      <c r="AC90" s="136"/>
      <c r="AD90" s="136"/>
      <c r="AE90" s="136"/>
      <c r="AF90" s="136"/>
      <c r="AG90" s="136"/>
      <c r="AH90" s="136"/>
      <c r="AI90" s="136"/>
      <c r="AJ90" s="137"/>
      <c r="AK90" s="161"/>
      <c r="AL90" s="161"/>
      <c r="AM90" s="161"/>
      <c r="AN90" s="161"/>
      <c r="AO90" s="161"/>
      <c r="AP90" s="161"/>
      <c r="AQ90" s="162"/>
      <c r="AR90" s="162"/>
      <c r="AS90" s="162"/>
      <c r="AT90" s="161"/>
      <c r="AU90" s="161"/>
      <c r="AV90" s="163"/>
      <c r="AW90" s="148"/>
      <c r="AX90" s="45"/>
    </row>
    <row r="91" spans="1:50" s="42" customFormat="1" ht="83.25" customHeight="1" x14ac:dyDescent="0.2">
      <c r="A91" s="104" t="s">
        <v>174</v>
      </c>
      <c r="B91" s="180" t="s">
        <v>175</v>
      </c>
      <c r="C91" s="144"/>
      <c r="D91" s="120" t="s">
        <v>81</v>
      </c>
      <c r="E91" s="120" t="s">
        <v>126</v>
      </c>
      <c r="F91" s="120" t="s">
        <v>68</v>
      </c>
      <c r="G91" s="146" t="s">
        <v>127</v>
      </c>
      <c r="H91" s="120" t="s">
        <v>66</v>
      </c>
      <c r="I91" s="120" t="s">
        <v>56</v>
      </c>
      <c r="J91" s="120" t="s">
        <v>56</v>
      </c>
      <c r="K91" s="120" t="s">
        <v>56</v>
      </c>
      <c r="L91" s="126">
        <v>2024</v>
      </c>
      <c r="M91" s="122">
        <f t="shared" si="114"/>
        <v>1703.8</v>
      </c>
      <c r="N91" s="122">
        <v>0</v>
      </c>
      <c r="O91" s="122">
        <v>1703.8</v>
      </c>
      <c r="P91" s="122">
        <f t="shared" si="143"/>
        <v>-3.8</v>
      </c>
      <c r="Q91" s="122">
        <v>0</v>
      </c>
      <c r="R91" s="122">
        <v>-3.8</v>
      </c>
      <c r="S91" s="122"/>
      <c r="T91" s="122"/>
      <c r="U91" s="122"/>
      <c r="V91" s="122">
        <f t="shared" si="140"/>
        <v>1700</v>
      </c>
      <c r="W91" s="122">
        <f t="shared" si="141"/>
        <v>0</v>
      </c>
      <c r="X91" s="122">
        <f t="shared" si="142"/>
        <v>1700</v>
      </c>
      <c r="Y91" s="122"/>
      <c r="Z91" s="122"/>
      <c r="AA91" s="122"/>
      <c r="AB91" s="122"/>
      <c r="AC91" s="122"/>
      <c r="AD91" s="122"/>
      <c r="AE91" s="122"/>
      <c r="AF91" s="122"/>
      <c r="AG91" s="122"/>
      <c r="AH91" s="122"/>
      <c r="AI91" s="122"/>
      <c r="AJ91" s="123"/>
      <c r="AK91" s="141"/>
      <c r="AL91" s="141"/>
      <c r="AM91" s="141"/>
      <c r="AN91" s="141"/>
      <c r="AO91" s="141"/>
      <c r="AP91" s="141"/>
      <c r="AQ91" s="142"/>
      <c r="AR91" s="142"/>
      <c r="AS91" s="142"/>
      <c r="AT91" s="141"/>
      <c r="AU91" s="141"/>
      <c r="AV91" s="143"/>
      <c r="AW91" s="148" t="s">
        <v>947</v>
      </c>
      <c r="AX91" s="41"/>
    </row>
    <row r="92" spans="1:50" s="46" customFormat="1" x14ac:dyDescent="0.2">
      <c r="A92" s="104"/>
      <c r="B92" s="157" t="s">
        <v>99</v>
      </c>
      <c r="C92" s="197"/>
      <c r="D92" s="109"/>
      <c r="E92" s="109"/>
      <c r="F92" s="109"/>
      <c r="G92" s="109"/>
      <c r="H92" s="109"/>
      <c r="I92" s="108"/>
      <c r="J92" s="109"/>
      <c r="K92" s="109"/>
      <c r="L92" s="160"/>
      <c r="M92" s="136">
        <f t="shared" si="114"/>
        <v>1703.8</v>
      </c>
      <c r="N92" s="136">
        <v>0</v>
      </c>
      <c r="O92" s="136">
        <v>1703.8</v>
      </c>
      <c r="P92" s="136">
        <f t="shared" si="143"/>
        <v>-3.8</v>
      </c>
      <c r="Q92" s="136">
        <v>0</v>
      </c>
      <c r="R92" s="136">
        <v>-3.8</v>
      </c>
      <c r="S92" s="136"/>
      <c r="T92" s="136"/>
      <c r="U92" s="136"/>
      <c r="V92" s="189">
        <f t="shared" si="140"/>
        <v>1700</v>
      </c>
      <c r="W92" s="136">
        <f t="shared" si="141"/>
        <v>0</v>
      </c>
      <c r="X92" s="136">
        <f t="shared" si="142"/>
        <v>1700</v>
      </c>
      <c r="Y92" s="136"/>
      <c r="Z92" s="136"/>
      <c r="AA92" s="136"/>
      <c r="AB92" s="136"/>
      <c r="AC92" s="136"/>
      <c r="AD92" s="136"/>
      <c r="AE92" s="136"/>
      <c r="AF92" s="136"/>
      <c r="AG92" s="136"/>
      <c r="AH92" s="136"/>
      <c r="AI92" s="136"/>
      <c r="AJ92" s="137"/>
      <c r="AK92" s="161"/>
      <c r="AL92" s="161"/>
      <c r="AM92" s="161"/>
      <c r="AN92" s="161"/>
      <c r="AO92" s="161"/>
      <c r="AP92" s="161"/>
      <c r="AQ92" s="162"/>
      <c r="AR92" s="162"/>
      <c r="AS92" s="162"/>
      <c r="AT92" s="161"/>
      <c r="AU92" s="161"/>
      <c r="AV92" s="163"/>
      <c r="AW92" s="148"/>
      <c r="AX92" s="45"/>
    </row>
    <row r="93" spans="1:50" s="42" customFormat="1" ht="63.75" customHeight="1" x14ac:dyDescent="0.2">
      <c r="A93" s="104" t="s">
        <v>176</v>
      </c>
      <c r="B93" s="180" t="s">
        <v>177</v>
      </c>
      <c r="C93" s="144"/>
      <c r="D93" s="120" t="s">
        <v>81</v>
      </c>
      <c r="E93" s="120" t="s">
        <v>126</v>
      </c>
      <c r="F93" s="120" t="s">
        <v>68</v>
      </c>
      <c r="G93" s="146" t="s">
        <v>127</v>
      </c>
      <c r="H93" s="120" t="s">
        <v>66</v>
      </c>
      <c r="I93" s="120" t="s">
        <v>56</v>
      </c>
      <c r="J93" s="120" t="s">
        <v>56</v>
      </c>
      <c r="K93" s="120" t="s">
        <v>56</v>
      </c>
      <c r="L93" s="126">
        <v>2024</v>
      </c>
      <c r="M93" s="122">
        <f t="shared" si="114"/>
        <v>2516.1999999999998</v>
      </c>
      <c r="N93" s="122">
        <v>0</v>
      </c>
      <c r="O93" s="122">
        <v>2516.1999999999998</v>
      </c>
      <c r="P93" s="122"/>
      <c r="Q93" s="122"/>
      <c r="R93" s="122"/>
      <c r="S93" s="122"/>
      <c r="T93" s="122"/>
      <c r="U93" s="122"/>
      <c r="V93" s="122">
        <f t="shared" si="140"/>
        <v>2516.1999999999998</v>
      </c>
      <c r="W93" s="122">
        <f t="shared" si="141"/>
        <v>0</v>
      </c>
      <c r="X93" s="122">
        <f t="shared" si="142"/>
        <v>2516.1999999999998</v>
      </c>
      <c r="Y93" s="122"/>
      <c r="Z93" s="122"/>
      <c r="AA93" s="122"/>
      <c r="AB93" s="122"/>
      <c r="AC93" s="122"/>
      <c r="AD93" s="122"/>
      <c r="AE93" s="122"/>
      <c r="AF93" s="122"/>
      <c r="AG93" s="122"/>
      <c r="AH93" s="122"/>
      <c r="AI93" s="122"/>
      <c r="AJ93" s="123"/>
      <c r="AK93" s="141"/>
      <c r="AL93" s="141"/>
      <c r="AM93" s="141"/>
      <c r="AN93" s="141"/>
      <c r="AO93" s="141"/>
      <c r="AP93" s="141"/>
      <c r="AQ93" s="142"/>
      <c r="AR93" s="142"/>
      <c r="AS93" s="142"/>
      <c r="AT93" s="141"/>
      <c r="AU93" s="141"/>
      <c r="AV93" s="143"/>
      <c r="AW93" s="148" t="s">
        <v>58</v>
      </c>
      <c r="AX93" s="41"/>
    </row>
    <row r="94" spans="1:50" s="46" customFormat="1" x14ac:dyDescent="0.2">
      <c r="A94" s="104"/>
      <c r="B94" s="157" t="s">
        <v>99</v>
      </c>
      <c r="C94" s="197"/>
      <c r="D94" s="109"/>
      <c r="E94" s="109"/>
      <c r="F94" s="109"/>
      <c r="G94" s="109"/>
      <c r="H94" s="109"/>
      <c r="I94" s="108"/>
      <c r="J94" s="109"/>
      <c r="K94" s="109"/>
      <c r="L94" s="160"/>
      <c r="M94" s="136">
        <f t="shared" si="114"/>
        <v>2516.1999999999998</v>
      </c>
      <c r="N94" s="136">
        <v>0</v>
      </c>
      <c r="O94" s="136">
        <v>2516.1999999999998</v>
      </c>
      <c r="P94" s="136"/>
      <c r="Q94" s="136"/>
      <c r="R94" s="136"/>
      <c r="S94" s="136"/>
      <c r="T94" s="136"/>
      <c r="U94" s="136"/>
      <c r="V94" s="189">
        <f t="shared" si="140"/>
        <v>2516.1999999999998</v>
      </c>
      <c r="W94" s="136">
        <f t="shared" si="141"/>
        <v>0</v>
      </c>
      <c r="X94" s="136">
        <f t="shared" si="142"/>
        <v>2516.1999999999998</v>
      </c>
      <c r="Y94" s="136"/>
      <c r="Z94" s="136"/>
      <c r="AA94" s="136"/>
      <c r="AB94" s="136"/>
      <c r="AC94" s="136"/>
      <c r="AD94" s="136"/>
      <c r="AE94" s="136"/>
      <c r="AF94" s="136"/>
      <c r="AG94" s="136"/>
      <c r="AH94" s="136"/>
      <c r="AI94" s="136"/>
      <c r="AJ94" s="137"/>
      <c r="AK94" s="161"/>
      <c r="AL94" s="161"/>
      <c r="AM94" s="161"/>
      <c r="AN94" s="161"/>
      <c r="AO94" s="161"/>
      <c r="AP94" s="161"/>
      <c r="AQ94" s="162"/>
      <c r="AR94" s="162"/>
      <c r="AS94" s="162"/>
      <c r="AT94" s="161"/>
      <c r="AU94" s="161"/>
      <c r="AV94" s="163"/>
      <c r="AW94" s="148"/>
      <c r="AX94" s="45"/>
    </row>
    <row r="95" spans="1:50" s="42" customFormat="1" ht="78.75" customHeight="1" x14ac:dyDescent="0.2">
      <c r="A95" s="104" t="s">
        <v>178</v>
      </c>
      <c r="B95" s="180" t="s">
        <v>179</v>
      </c>
      <c r="C95" s="144"/>
      <c r="D95" s="120" t="s">
        <v>81</v>
      </c>
      <c r="E95" s="120" t="s">
        <v>126</v>
      </c>
      <c r="F95" s="120" t="s">
        <v>68</v>
      </c>
      <c r="G95" s="146" t="s">
        <v>127</v>
      </c>
      <c r="H95" s="120" t="s">
        <v>66</v>
      </c>
      <c r="I95" s="120" t="s">
        <v>56</v>
      </c>
      <c r="J95" s="120" t="s">
        <v>56</v>
      </c>
      <c r="K95" s="120" t="s">
        <v>56</v>
      </c>
      <c r="L95" s="126">
        <v>2024</v>
      </c>
      <c r="M95" s="122">
        <f t="shared" si="114"/>
        <v>2753.5</v>
      </c>
      <c r="N95" s="122">
        <v>0</v>
      </c>
      <c r="O95" s="122">
        <v>2753.5</v>
      </c>
      <c r="P95" s="122">
        <f t="shared" ref="P95:P96" si="144">Q95+R95</f>
        <v>-403.5</v>
      </c>
      <c r="Q95" s="122">
        <v>0</v>
      </c>
      <c r="R95" s="122">
        <v>-403.5</v>
      </c>
      <c r="S95" s="122"/>
      <c r="T95" s="122"/>
      <c r="U95" s="122"/>
      <c r="V95" s="122">
        <f t="shared" si="140"/>
        <v>2350</v>
      </c>
      <c r="W95" s="122">
        <f t="shared" si="141"/>
        <v>0</v>
      </c>
      <c r="X95" s="122">
        <f t="shared" si="142"/>
        <v>2350</v>
      </c>
      <c r="Y95" s="122"/>
      <c r="Z95" s="122"/>
      <c r="AA95" s="122"/>
      <c r="AB95" s="122"/>
      <c r="AC95" s="122"/>
      <c r="AD95" s="122"/>
      <c r="AE95" s="122"/>
      <c r="AF95" s="122"/>
      <c r="AG95" s="122"/>
      <c r="AH95" s="122"/>
      <c r="AI95" s="122"/>
      <c r="AJ95" s="123"/>
      <c r="AK95" s="141"/>
      <c r="AL95" s="141"/>
      <c r="AM95" s="141"/>
      <c r="AN95" s="141"/>
      <c r="AO95" s="141"/>
      <c r="AP95" s="141"/>
      <c r="AQ95" s="142"/>
      <c r="AR95" s="142"/>
      <c r="AS95" s="142"/>
      <c r="AT95" s="141"/>
      <c r="AU95" s="141"/>
      <c r="AV95" s="143"/>
      <c r="AW95" s="148" t="s">
        <v>947</v>
      </c>
      <c r="AX95" s="41"/>
    </row>
    <row r="96" spans="1:50" s="46" customFormat="1" x14ac:dyDescent="0.2">
      <c r="A96" s="104"/>
      <c r="B96" s="157" t="s">
        <v>99</v>
      </c>
      <c r="C96" s="197"/>
      <c r="D96" s="109"/>
      <c r="E96" s="109"/>
      <c r="F96" s="109"/>
      <c r="G96" s="109"/>
      <c r="H96" s="109"/>
      <c r="I96" s="108"/>
      <c r="J96" s="109"/>
      <c r="K96" s="109"/>
      <c r="L96" s="160"/>
      <c r="M96" s="136">
        <f t="shared" si="114"/>
        <v>2753.5</v>
      </c>
      <c r="N96" s="136">
        <v>0</v>
      </c>
      <c r="O96" s="136">
        <v>2753.5</v>
      </c>
      <c r="P96" s="136">
        <f t="shared" si="144"/>
        <v>-403.5</v>
      </c>
      <c r="Q96" s="136">
        <v>0</v>
      </c>
      <c r="R96" s="136">
        <v>-403.5</v>
      </c>
      <c r="S96" s="136"/>
      <c r="T96" s="136"/>
      <c r="U96" s="136"/>
      <c r="V96" s="189">
        <f t="shared" si="140"/>
        <v>2350</v>
      </c>
      <c r="W96" s="136">
        <f t="shared" si="141"/>
        <v>0</v>
      </c>
      <c r="X96" s="136">
        <f t="shared" si="142"/>
        <v>2350</v>
      </c>
      <c r="Y96" s="136"/>
      <c r="Z96" s="136"/>
      <c r="AA96" s="136"/>
      <c r="AB96" s="136"/>
      <c r="AC96" s="136"/>
      <c r="AD96" s="136"/>
      <c r="AE96" s="136"/>
      <c r="AF96" s="136"/>
      <c r="AG96" s="136"/>
      <c r="AH96" s="136"/>
      <c r="AI96" s="136"/>
      <c r="AJ96" s="137"/>
      <c r="AK96" s="161"/>
      <c r="AL96" s="161"/>
      <c r="AM96" s="161"/>
      <c r="AN96" s="161"/>
      <c r="AO96" s="161"/>
      <c r="AP96" s="161"/>
      <c r="AQ96" s="162"/>
      <c r="AR96" s="162"/>
      <c r="AS96" s="162"/>
      <c r="AT96" s="161"/>
      <c r="AU96" s="161"/>
      <c r="AV96" s="163"/>
      <c r="AW96" s="148"/>
      <c r="AX96" s="45"/>
    </row>
    <row r="97" spans="1:50" s="42" customFormat="1" ht="63.75" customHeight="1" x14ac:dyDescent="0.2">
      <c r="A97" s="104" t="s">
        <v>180</v>
      </c>
      <c r="B97" s="180" t="s">
        <v>181</v>
      </c>
      <c r="C97" s="144"/>
      <c r="D97" s="120" t="s">
        <v>81</v>
      </c>
      <c r="E97" s="120" t="s">
        <v>126</v>
      </c>
      <c r="F97" s="120" t="s">
        <v>68</v>
      </c>
      <c r="G97" s="146" t="s">
        <v>127</v>
      </c>
      <c r="H97" s="120" t="s">
        <v>66</v>
      </c>
      <c r="I97" s="120" t="s">
        <v>56</v>
      </c>
      <c r="J97" s="120" t="s">
        <v>56</v>
      </c>
      <c r="K97" s="120" t="s">
        <v>56</v>
      </c>
      <c r="L97" s="126">
        <v>2024</v>
      </c>
      <c r="M97" s="122">
        <f t="shared" si="114"/>
        <v>2516.1999999999998</v>
      </c>
      <c r="N97" s="122">
        <v>0</v>
      </c>
      <c r="O97" s="122">
        <v>2516.1999999999998</v>
      </c>
      <c r="P97" s="122"/>
      <c r="Q97" s="122"/>
      <c r="R97" s="122"/>
      <c r="S97" s="122"/>
      <c r="T97" s="122"/>
      <c r="U97" s="122"/>
      <c r="V97" s="122">
        <f t="shared" si="140"/>
        <v>2516.1999999999998</v>
      </c>
      <c r="W97" s="122">
        <f t="shared" si="141"/>
        <v>0</v>
      </c>
      <c r="X97" s="122">
        <f t="shared" si="142"/>
        <v>2516.1999999999998</v>
      </c>
      <c r="Y97" s="122"/>
      <c r="Z97" s="122"/>
      <c r="AA97" s="122"/>
      <c r="AB97" s="122"/>
      <c r="AC97" s="122"/>
      <c r="AD97" s="122"/>
      <c r="AE97" s="122"/>
      <c r="AF97" s="122"/>
      <c r="AG97" s="122"/>
      <c r="AH97" s="122"/>
      <c r="AI97" s="122"/>
      <c r="AJ97" s="123"/>
      <c r="AK97" s="141"/>
      <c r="AL97" s="141"/>
      <c r="AM97" s="141"/>
      <c r="AN97" s="141"/>
      <c r="AO97" s="141"/>
      <c r="AP97" s="141"/>
      <c r="AQ97" s="142"/>
      <c r="AR97" s="142"/>
      <c r="AS97" s="142"/>
      <c r="AT97" s="141"/>
      <c r="AU97" s="141"/>
      <c r="AV97" s="143"/>
      <c r="AW97" s="148" t="s">
        <v>58</v>
      </c>
      <c r="AX97" s="41"/>
    </row>
    <row r="98" spans="1:50" s="46" customFormat="1" x14ac:dyDescent="0.2">
      <c r="A98" s="104"/>
      <c r="B98" s="157" t="s">
        <v>99</v>
      </c>
      <c r="C98" s="197"/>
      <c r="D98" s="109"/>
      <c r="E98" s="109"/>
      <c r="F98" s="109"/>
      <c r="G98" s="109"/>
      <c r="H98" s="109"/>
      <c r="I98" s="108"/>
      <c r="J98" s="109"/>
      <c r="K98" s="109"/>
      <c r="L98" s="160"/>
      <c r="M98" s="136">
        <f t="shared" si="114"/>
        <v>2516.1999999999998</v>
      </c>
      <c r="N98" s="136">
        <v>0</v>
      </c>
      <c r="O98" s="136">
        <v>2516.1999999999998</v>
      </c>
      <c r="P98" s="136"/>
      <c r="Q98" s="136"/>
      <c r="R98" s="136"/>
      <c r="S98" s="136"/>
      <c r="T98" s="136"/>
      <c r="U98" s="136"/>
      <c r="V98" s="189">
        <f t="shared" si="140"/>
        <v>2516.1999999999998</v>
      </c>
      <c r="W98" s="136">
        <f t="shared" si="141"/>
        <v>0</v>
      </c>
      <c r="X98" s="136">
        <f t="shared" si="142"/>
        <v>2516.1999999999998</v>
      </c>
      <c r="Y98" s="136"/>
      <c r="Z98" s="136"/>
      <c r="AA98" s="136"/>
      <c r="AB98" s="136"/>
      <c r="AC98" s="136"/>
      <c r="AD98" s="136"/>
      <c r="AE98" s="136"/>
      <c r="AF98" s="136"/>
      <c r="AG98" s="136"/>
      <c r="AH98" s="136"/>
      <c r="AI98" s="136"/>
      <c r="AJ98" s="137"/>
      <c r="AK98" s="161"/>
      <c r="AL98" s="161"/>
      <c r="AM98" s="161"/>
      <c r="AN98" s="161"/>
      <c r="AO98" s="161"/>
      <c r="AP98" s="161"/>
      <c r="AQ98" s="162"/>
      <c r="AR98" s="162"/>
      <c r="AS98" s="162"/>
      <c r="AT98" s="161"/>
      <c r="AU98" s="161"/>
      <c r="AV98" s="163"/>
      <c r="AW98" s="148"/>
      <c r="AX98" s="45"/>
    </row>
    <row r="99" spans="1:50" s="42" customFormat="1" ht="84" customHeight="1" x14ac:dyDescent="0.2">
      <c r="A99" s="104" t="s">
        <v>182</v>
      </c>
      <c r="B99" s="180" t="s">
        <v>183</v>
      </c>
      <c r="C99" s="144"/>
      <c r="D99" s="120" t="s">
        <v>81</v>
      </c>
      <c r="E99" s="120" t="s">
        <v>126</v>
      </c>
      <c r="F99" s="120" t="s">
        <v>68</v>
      </c>
      <c r="G99" s="146" t="s">
        <v>127</v>
      </c>
      <c r="H99" s="120" t="s">
        <v>66</v>
      </c>
      <c r="I99" s="120" t="s">
        <v>56</v>
      </c>
      <c r="J99" s="120" t="s">
        <v>56</v>
      </c>
      <c r="K99" s="120" t="s">
        <v>56</v>
      </c>
      <c r="L99" s="126">
        <v>2024</v>
      </c>
      <c r="M99" s="122">
        <f t="shared" si="114"/>
        <v>1703.8</v>
      </c>
      <c r="N99" s="122">
        <v>0</v>
      </c>
      <c r="O99" s="122">
        <v>1703.8</v>
      </c>
      <c r="P99" s="122">
        <f t="shared" ref="P99" si="145">Q99+R99</f>
        <v>-3.8</v>
      </c>
      <c r="Q99" s="122">
        <v>0</v>
      </c>
      <c r="R99" s="122">
        <v>-3.8</v>
      </c>
      <c r="S99" s="122"/>
      <c r="T99" s="122"/>
      <c r="U99" s="122"/>
      <c r="V99" s="122">
        <f t="shared" si="140"/>
        <v>1700</v>
      </c>
      <c r="W99" s="122">
        <f t="shared" si="141"/>
        <v>0</v>
      </c>
      <c r="X99" s="122">
        <f t="shared" si="142"/>
        <v>1700</v>
      </c>
      <c r="Y99" s="122"/>
      <c r="Z99" s="122"/>
      <c r="AA99" s="122"/>
      <c r="AB99" s="122"/>
      <c r="AC99" s="122"/>
      <c r="AD99" s="122"/>
      <c r="AE99" s="122"/>
      <c r="AF99" s="122"/>
      <c r="AG99" s="122"/>
      <c r="AH99" s="122"/>
      <c r="AI99" s="122"/>
      <c r="AJ99" s="123"/>
      <c r="AK99" s="141"/>
      <c r="AL99" s="141"/>
      <c r="AM99" s="141"/>
      <c r="AN99" s="141"/>
      <c r="AO99" s="141"/>
      <c r="AP99" s="141"/>
      <c r="AQ99" s="142"/>
      <c r="AR99" s="142"/>
      <c r="AS99" s="142"/>
      <c r="AT99" s="141"/>
      <c r="AU99" s="141"/>
      <c r="AV99" s="143"/>
      <c r="AW99" s="148" t="s">
        <v>947</v>
      </c>
      <c r="AX99" s="41"/>
    </row>
    <row r="100" spans="1:50" s="46" customFormat="1" x14ac:dyDescent="0.2">
      <c r="A100" s="104"/>
      <c r="B100" s="157" t="s">
        <v>99</v>
      </c>
      <c r="C100" s="197"/>
      <c r="D100" s="109"/>
      <c r="E100" s="109"/>
      <c r="F100" s="109"/>
      <c r="G100" s="109"/>
      <c r="H100" s="109"/>
      <c r="I100" s="108"/>
      <c r="J100" s="109"/>
      <c r="K100" s="109"/>
      <c r="L100" s="198"/>
      <c r="M100" s="136">
        <f t="shared" si="114"/>
        <v>1703.8</v>
      </c>
      <c r="N100" s="136">
        <v>0</v>
      </c>
      <c r="O100" s="136">
        <v>1703.8</v>
      </c>
      <c r="P100" s="136">
        <f>Q100+R100</f>
        <v>-3.8</v>
      </c>
      <c r="Q100" s="136">
        <v>0</v>
      </c>
      <c r="R100" s="136">
        <v>-3.8</v>
      </c>
      <c r="S100" s="136"/>
      <c r="T100" s="136"/>
      <c r="U100" s="136"/>
      <c r="V100" s="189">
        <f t="shared" si="140"/>
        <v>1700</v>
      </c>
      <c r="W100" s="136">
        <f t="shared" si="141"/>
        <v>0</v>
      </c>
      <c r="X100" s="136">
        <f t="shared" si="142"/>
        <v>1700</v>
      </c>
      <c r="Y100" s="136"/>
      <c r="Z100" s="136"/>
      <c r="AA100" s="136"/>
      <c r="AB100" s="136"/>
      <c r="AC100" s="136"/>
      <c r="AD100" s="136"/>
      <c r="AE100" s="136"/>
      <c r="AF100" s="136"/>
      <c r="AG100" s="136"/>
      <c r="AH100" s="136"/>
      <c r="AI100" s="136"/>
      <c r="AJ100" s="137"/>
      <c r="AK100" s="161"/>
      <c r="AL100" s="161"/>
      <c r="AM100" s="161"/>
      <c r="AN100" s="161"/>
      <c r="AO100" s="161"/>
      <c r="AP100" s="161"/>
      <c r="AQ100" s="162"/>
      <c r="AR100" s="162"/>
      <c r="AS100" s="162"/>
      <c r="AT100" s="161"/>
      <c r="AU100" s="161"/>
      <c r="AV100" s="163"/>
      <c r="AW100" s="148"/>
      <c r="AX100" s="45"/>
    </row>
    <row r="101" spans="1:50" s="42" customFormat="1" ht="62.25" customHeight="1" x14ac:dyDescent="0.2">
      <c r="A101" s="104" t="s">
        <v>184</v>
      </c>
      <c r="B101" s="180" t="s">
        <v>185</v>
      </c>
      <c r="C101" s="181"/>
      <c r="D101" s="120" t="s">
        <v>81</v>
      </c>
      <c r="E101" s="120" t="s">
        <v>126</v>
      </c>
      <c r="F101" s="120" t="s">
        <v>68</v>
      </c>
      <c r="G101" s="120" t="s">
        <v>155</v>
      </c>
      <c r="H101" s="120" t="s">
        <v>66</v>
      </c>
      <c r="I101" s="120" t="s">
        <v>56</v>
      </c>
      <c r="J101" s="120" t="s">
        <v>56</v>
      </c>
      <c r="K101" s="120" t="s">
        <v>56</v>
      </c>
      <c r="L101" s="126">
        <v>2024</v>
      </c>
      <c r="M101" s="122">
        <f t="shared" ref="M101:M106" si="146">N101+O101</f>
        <v>2666.6</v>
      </c>
      <c r="N101" s="122">
        <v>0</v>
      </c>
      <c r="O101" s="122">
        <v>2666.6</v>
      </c>
      <c r="P101" s="122"/>
      <c r="Q101" s="122"/>
      <c r="R101" s="122"/>
      <c r="S101" s="122"/>
      <c r="T101" s="122"/>
      <c r="U101" s="122"/>
      <c r="V101" s="122">
        <f t="shared" si="140"/>
        <v>2666.6</v>
      </c>
      <c r="W101" s="122">
        <f t="shared" ref="W101:W106" si="147">N101+Q101+T101</f>
        <v>0</v>
      </c>
      <c r="X101" s="122">
        <f t="shared" si="142"/>
        <v>2666.6</v>
      </c>
      <c r="Y101" s="122"/>
      <c r="Z101" s="122"/>
      <c r="AA101" s="122"/>
      <c r="AB101" s="122"/>
      <c r="AC101" s="122"/>
      <c r="AD101" s="122"/>
      <c r="AE101" s="122"/>
      <c r="AF101" s="122"/>
      <c r="AG101" s="122"/>
      <c r="AH101" s="122"/>
      <c r="AI101" s="122"/>
      <c r="AJ101" s="123"/>
      <c r="AK101" s="141"/>
      <c r="AL101" s="141"/>
      <c r="AM101" s="141"/>
      <c r="AN101" s="141"/>
      <c r="AO101" s="141"/>
      <c r="AP101" s="141"/>
      <c r="AQ101" s="142"/>
      <c r="AR101" s="142"/>
      <c r="AS101" s="142"/>
      <c r="AT101" s="141"/>
      <c r="AU101" s="141"/>
      <c r="AV101" s="143"/>
      <c r="AW101" s="148" t="s">
        <v>58</v>
      </c>
      <c r="AX101" s="41"/>
    </row>
    <row r="102" spans="1:50" s="46" customFormat="1" x14ac:dyDescent="0.2">
      <c r="A102" s="104"/>
      <c r="B102" s="157" t="s">
        <v>99</v>
      </c>
      <c r="C102" s="195"/>
      <c r="D102" s="136"/>
      <c r="E102" s="136"/>
      <c r="F102" s="136"/>
      <c r="G102" s="136"/>
      <c r="H102" s="136"/>
      <c r="I102" s="136"/>
      <c r="J102" s="136"/>
      <c r="K102" s="136"/>
      <c r="L102" s="136"/>
      <c r="M102" s="136">
        <f t="shared" si="146"/>
        <v>2666.6</v>
      </c>
      <c r="N102" s="136">
        <v>0</v>
      </c>
      <c r="O102" s="136">
        <v>2666.6</v>
      </c>
      <c r="P102" s="136"/>
      <c r="Q102" s="136"/>
      <c r="R102" s="136"/>
      <c r="S102" s="136"/>
      <c r="T102" s="136"/>
      <c r="U102" s="136"/>
      <c r="V102" s="189">
        <f t="shared" si="140"/>
        <v>2666.6</v>
      </c>
      <c r="W102" s="136">
        <f t="shared" si="147"/>
        <v>0</v>
      </c>
      <c r="X102" s="136">
        <f t="shared" si="142"/>
        <v>2666.6</v>
      </c>
      <c r="Y102" s="136"/>
      <c r="Z102" s="136"/>
      <c r="AA102" s="136"/>
      <c r="AB102" s="136"/>
      <c r="AC102" s="136"/>
      <c r="AD102" s="136"/>
      <c r="AE102" s="136"/>
      <c r="AF102" s="136"/>
      <c r="AG102" s="136"/>
      <c r="AH102" s="136"/>
      <c r="AI102" s="136"/>
      <c r="AJ102" s="137"/>
      <c r="AK102" s="161"/>
      <c r="AL102" s="161"/>
      <c r="AM102" s="161"/>
      <c r="AN102" s="161"/>
      <c r="AO102" s="161"/>
      <c r="AP102" s="161"/>
      <c r="AQ102" s="162"/>
      <c r="AR102" s="162"/>
      <c r="AS102" s="162"/>
      <c r="AT102" s="161"/>
      <c r="AU102" s="161"/>
      <c r="AV102" s="163"/>
      <c r="AW102" s="148"/>
      <c r="AX102" s="45"/>
    </row>
    <row r="103" spans="1:50" s="42" customFormat="1" ht="63.75" customHeight="1" x14ac:dyDescent="0.2">
      <c r="A103" s="104" t="s">
        <v>186</v>
      </c>
      <c r="B103" s="180" t="s">
        <v>187</v>
      </c>
      <c r="C103" s="181"/>
      <c r="D103" s="120" t="s">
        <v>81</v>
      </c>
      <c r="E103" s="120" t="s">
        <v>126</v>
      </c>
      <c r="F103" s="120" t="s">
        <v>68</v>
      </c>
      <c r="G103" s="120" t="s">
        <v>155</v>
      </c>
      <c r="H103" s="120" t="s">
        <v>66</v>
      </c>
      <c r="I103" s="120" t="s">
        <v>56</v>
      </c>
      <c r="J103" s="120" t="s">
        <v>56</v>
      </c>
      <c r="K103" s="120" t="s">
        <v>56</v>
      </c>
      <c r="L103" s="126">
        <v>2024</v>
      </c>
      <c r="M103" s="122">
        <f t="shared" si="146"/>
        <v>2419</v>
      </c>
      <c r="N103" s="122">
        <v>0</v>
      </c>
      <c r="O103" s="122">
        <v>2419</v>
      </c>
      <c r="P103" s="122"/>
      <c r="Q103" s="122"/>
      <c r="R103" s="122"/>
      <c r="S103" s="122"/>
      <c r="T103" s="122"/>
      <c r="U103" s="122"/>
      <c r="V103" s="122">
        <f t="shared" si="140"/>
        <v>2419</v>
      </c>
      <c r="W103" s="122">
        <f t="shared" si="147"/>
        <v>0</v>
      </c>
      <c r="X103" s="122">
        <f t="shared" si="142"/>
        <v>2419</v>
      </c>
      <c r="Y103" s="122"/>
      <c r="Z103" s="122"/>
      <c r="AA103" s="122"/>
      <c r="AB103" s="122"/>
      <c r="AC103" s="122"/>
      <c r="AD103" s="122"/>
      <c r="AE103" s="122"/>
      <c r="AF103" s="122"/>
      <c r="AG103" s="122"/>
      <c r="AH103" s="122"/>
      <c r="AI103" s="122"/>
      <c r="AJ103" s="123"/>
      <c r="AK103" s="141"/>
      <c r="AL103" s="141"/>
      <c r="AM103" s="141"/>
      <c r="AN103" s="141"/>
      <c r="AO103" s="141"/>
      <c r="AP103" s="141"/>
      <c r="AQ103" s="142"/>
      <c r="AR103" s="142"/>
      <c r="AS103" s="142"/>
      <c r="AT103" s="141"/>
      <c r="AU103" s="141"/>
      <c r="AV103" s="143"/>
      <c r="AW103" s="148" t="s">
        <v>58</v>
      </c>
      <c r="AX103" s="41"/>
    </row>
    <row r="104" spans="1:50" s="46" customFormat="1" x14ac:dyDescent="0.2">
      <c r="A104" s="104"/>
      <c r="B104" s="157" t="s">
        <v>99</v>
      </c>
      <c r="C104" s="195"/>
      <c r="D104" s="136"/>
      <c r="E104" s="136"/>
      <c r="F104" s="136"/>
      <c r="G104" s="136"/>
      <c r="H104" s="136"/>
      <c r="I104" s="136"/>
      <c r="J104" s="136"/>
      <c r="K104" s="136"/>
      <c r="L104" s="136"/>
      <c r="M104" s="136">
        <f t="shared" si="146"/>
        <v>2419</v>
      </c>
      <c r="N104" s="136">
        <v>0</v>
      </c>
      <c r="O104" s="136">
        <v>2419</v>
      </c>
      <c r="P104" s="136"/>
      <c r="Q104" s="136"/>
      <c r="R104" s="136"/>
      <c r="S104" s="136"/>
      <c r="T104" s="136"/>
      <c r="U104" s="136"/>
      <c r="V104" s="189">
        <f t="shared" si="140"/>
        <v>2419</v>
      </c>
      <c r="W104" s="136">
        <f t="shared" si="147"/>
        <v>0</v>
      </c>
      <c r="X104" s="136">
        <f t="shared" si="142"/>
        <v>2419</v>
      </c>
      <c r="Y104" s="136"/>
      <c r="Z104" s="136"/>
      <c r="AA104" s="136"/>
      <c r="AB104" s="136"/>
      <c r="AC104" s="136"/>
      <c r="AD104" s="136"/>
      <c r="AE104" s="136"/>
      <c r="AF104" s="136"/>
      <c r="AG104" s="136"/>
      <c r="AH104" s="136"/>
      <c r="AI104" s="136"/>
      <c r="AJ104" s="137"/>
      <c r="AK104" s="161"/>
      <c r="AL104" s="161"/>
      <c r="AM104" s="161"/>
      <c r="AN104" s="161"/>
      <c r="AO104" s="161"/>
      <c r="AP104" s="161"/>
      <c r="AQ104" s="162"/>
      <c r="AR104" s="162"/>
      <c r="AS104" s="162"/>
      <c r="AT104" s="161"/>
      <c r="AU104" s="161"/>
      <c r="AV104" s="163"/>
      <c r="AW104" s="148"/>
      <c r="AX104" s="45"/>
    </row>
    <row r="105" spans="1:50" s="42" customFormat="1" ht="59.25" customHeight="1" x14ac:dyDescent="0.2">
      <c r="A105" s="104" t="s">
        <v>188</v>
      </c>
      <c r="B105" s="180" t="s">
        <v>189</v>
      </c>
      <c r="C105" s="181"/>
      <c r="D105" s="120" t="s">
        <v>81</v>
      </c>
      <c r="E105" s="120" t="s">
        <v>126</v>
      </c>
      <c r="F105" s="120" t="s">
        <v>68</v>
      </c>
      <c r="G105" s="120" t="s">
        <v>155</v>
      </c>
      <c r="H105" s="120" t="s">
        <v>66</v>
      </c>
      <c r="I105" s="120" t="s">
        <v>56</v>
      </c>
      <c r="J105" s="120" t="s">
        <v>56</v>
      </c>
      <c r="K105" s="120" t="s">
        <v>56</v>
      </c>
      <c r="L105" s="126">
        <v>2024</v>
      </c>
      <c r="M105" s="122">
        <f t="shared" si="146"/>
        <v>2650</v>
      </c>
      <c r="N105" s="122">
        <v>0</v>
      </c>
      <c r="O105" s="122">
        <v>2650</v>
      </c>
      <c r="P105" s="122"/>
      <c r="Q105" s="122"/>
      <c r="R105" s="122"/>
      <c r="S105" s="122"/>
      <c r="T105" s="122"/>
      <c r="U105" s="122"/>
      <c r="V105" s="122">
        <f t="shared" si="140"/>
        <v>2650</v>
      </c>
      <c r="W105" s="122">
        <f t="shared" si="147"/>
        <v>0</v>
      </c>
      <c r="X105" s="122">
        <f t="shared" si="142"/>
        <v>2650</v>
      </c>
      <c r="Y105" s="122"/>
      <c r="Z105" s="122"/>
      <c r="AA105" s="122"/>
      <c r="AB105" s="122"/>
      <c r="AC105" s="122"/>
      <c r="AD105" s="122"/>
      <c r="AE105" s="122"/>
      <c r="AF105" s="122"/>
      <c r="AG105" s="122"/>
      <c r="AH105" s="122"/>
      <c r="AI105" s="122"/>
      <c r="AJ105" s="123"/>
      <c r="AK105" s="141"/>
      <c r="AL105" s="141"/>
      <c r="AM105" s="141"/>
      <c r="AN105" s="141"/>
      <c r="AO105" s="141"/>
      <c r="AP105" s="141"/>
      <c r="AQ105" s="142"/>
      <c r="AR105" s="142"/>
      <c r="AS105" s="142"/>
      <c r="AT105" s="141"/>
      <c r="AU105" s="141"/>
      <c r="AV105" s="143"/>
      <c r="AW105" s="148" t="s">
        <v>58</v>
      </c>
      <c r="AX105" s="41"/>
    </row>
    <row r="106" spans="1:50" s="46" customFormat="1" x14ac:dyDescent="0.2">
      <c r="A106" s="104"/>
      <c r="B106" s="157" t="s">
        <v>99</v>
      </c>
      <c r="C106" s="195"/>
      <c r="D106" s="136"/>
      <c r="E106" s="136"/>
      <c r="F106" s="136"/>
      <c r="G106" s="136"/>
      <c r="H106" s="136"/>
      <c r="I106" s="136"/>
      <c r="J106" s="136"/>
      <c r="K106" s="136"/>
      <c r="L106" s="136"/>
      <c r="M106" s="136">
        <f t="shared" si="146"/>
        <v>2650</v>
      </c>
      <c r="N106" s="136">
        <v>0</v>
      </c>
      <c r="O106" s="136">
        <v>2650</v>
      </c>
      <c r="P106" s="136"/>
      <c r="Q106" s="136"/>
      <c r="R106" s="136"/>
      <c r="S106" s="136"/>
      <c r="T106" s="136"/>
      <c r="U106" s="136"/>
      <c r="V106" s="189">
        <f t="shared" si="140"/>
        <v>2650</v>
      </c>
      <c r="W106" s="136">
        <f t="shared" si="147"/>
        <v>0</v>
      </c>
      <c r="X106" s="136">
        <f t="shared" si="142"/>
        <v>2650</v>
      </c>
      <c r="Y106" s="136"/>
      <c r="Z106" s="136"/>
      <c r="AA106" s="136"/>
      <c r="AB106" s="136"/>
      <c r="AC106" s="136"/>
      <c r="AD106" s="136"/>
      <c r="AE106" s="136"/>
      <c r="AF106" s="136"/>
      <c r="AG106" s="136"/>
      <c r="AH106" s="136"/>
      <c r="AI106" s="136"/>
      <c r="AJ106" s="137"/>
      <c r="AK106" s="161"/>
      <c r="AL106" s="161"/>
      <c r="AM106" s="161"/>
      <c r="AN106" s="161"/>
      <c r="AO106" s="161"/>
      <c r="AP106" s="161"/>
      <c r="AQ106" s="162"/>
      <c r="AR106" s="162"/>
      <c r="AS106" s="162"/>
      <c r="AT106" s="161"/>
      <c r="AU106" s="161"/>
      <c r="AV106" s="163"/>
      <c r="AW106" s="148"/>
      <c r="AX106" s="45"/>
    </row>
    <row r="107" spans="1:50" s="46" customFormat="1" ht="58.5" x14ac:dyDescent="0.2">
      <c r="A107" s="104"/>
      <c r="B107" s="199" t="s">
        <v>190</v>
      </c>
      <c r="C107" s="200"/>
      <c r="D107" s="108"/>
      <c r="E107" s="108"/>
      <c r="F107" s="108"/>
      <c r="G107" s="108"/>
      <c r="H107" s="108"/>
      <c r="I107" s="108"/>
      <c r="J107" s="108"/>
      <c r="K107" s="108"/>
      <c r="L107" s="108"/>
      <c r="M107" s="136"/>
      <c r="N107" s="136"/>
      <c r="O107" s="136"/>
      <c r="P107" s="136"/>
      <c r="Q107" s="136"/>
      <c r="R107" s="136"/>
      <c r="S107" s="136"/>
      <c r="T107" s="136"/>
      <c r="U107" s="136"/>
      <c r="V107" s="189"/>
      <c r="W107" s="189"/>
      <c r="X107" s="189"/>
      <c r="Y107" s="136"/>
      <c r="Z107" s="136"/>
      <c r="AA107" s="136"/>
      <c r="AB107" s="136"/>
      <c r="AC107" s="136"/>
      <c r="AD107" s="136"/>
      <c r="AE107" s="136"/>
      <c r="AF107" s="136"/>
      <c r="AG107" s="136"/>
      <c r="AH107" s="136"/>
      <c r="AI107" s="136"/>
      <c r="AJ107" s="137"/>
      <c r="AK107" s="161"/>
      <c r="AL107" s="161"/>
      <c r="AM107" s="161"/>
      <c r="AN107" s="161"/>
      <c r="AO107" s="161"/>
      <c r="AP107" s="161"/>
      <c r="AQ107" s="162"/>
      <c r="AR107" s="162"/>
      <c r="AS107" s="162"/>
      <c r="AT107" s="161"/>
      <c r="AU107" s="161"/>
      <c r="AV107" s="163"/>
      <c r="AW107" s="148"/>
      <c r="AX107" s="45"/>
    </row>
    <row r="108" spans="1:50" s="46" customFormat="1" ht="37.5" x14ac:dyDescent="0.2">
      <c r="A108" s="104"/>
      <c r="B108" s="201" t="s">
        <v>994</v>
      </c>
      <c r="C108" s="200"/>
      <c r="D108" s="108"/>
      <c r="E108" s="108"/>
      <c r="F108" s="108"/>
      <c r="G108" s="108"/>
      <c r="H108" s="108"/>
      <c r="I108" s="108"/>
      <c r="J108" s="108"/>
      <c r="K108" s="108"/>
      <c r="L108" s="108"/>
      <c r="M108" s="136"/>
      <c r="N108" s="136"/>
      <c r="O108" s="136"/>
      <c r="P108" s="136"/>
      <c r="Q108" s="136"/>
      <c r="R108" s="136"/>
      <c r="S108" s="136"/>
      <c r="T108" s="136"/>
      <c r="U108" s="136"/>
      <c r="V108" s="189"/>
      <c r="W108" s="189"/>
      <c r="X108" s="189"/>
      <c r="Y108" s="136"/>
      <c r="Z108" s="136"/>
      <c r="AA108" s="136"/>
      <c r="AB108" s="136"/>
      <c r="AC108" s="136"/>
      <c r="AD108" s="136"/>
      <c r="AE108" s="136"/>
      <c r="AF108" s="136"/>
      <c r="AG108" s="136"/>
      <c r="AH108" s="136"/>
      <c r="AI108" s="136"/>
      <c r="AJ108" s="137"/>
      <c r="AK108" s="161"/>
      <c r="AL108" s="161"/>
      <c r="AM108" s="161"/>
      <c r="AN108" s="161"/>
      <c r="AO108" s="161"/>
      <c r="AP108" s="161"/>
      <c r="AQ108" s="162"/>
      <c r="AR108" s="162"/>
      <c r="AS108" s="162"/>
      <c r="AT108" s="161"/>
      <c r="AU108" s="161"/>
      <c r="AV108" s="163"/>
      <c r="AW108" s="148"/>
      <c r="AX108" s="45"/>
    </row>
    <row r="109" spans="1:50" s="46" customFormat="1" ht="39" x14ac:dyDescent="0.2">
      <c r="A109" s="104"/>
      <c r="B109" s="202" t="s">
        <v>192</v>
      </c>
      <c r="C109" s="200"/>
      <c r="D109" s="108"/>
      <c r="E109" s="108"/>
      <c r="F109" s="108"/>
      <c r="G109" s="108"/>
      <c r="H109" s="108"/>
      <c r="I109" s="108"/>
      <c r="J109" s="108"/>
      <c r="K109" s="108"/>
      <c r="L109" s="108"/>
      <c r="M109" s="136"/>
      <c r="N109" s="136"/>
      <c r="O109" s="136"/>
      <c r="P109" s="136"/>
      <c r="Q109" s="136"/>
      <c r="R109" s="136"/>
      <c r="S109" s="136"/>
      <c r="T109" s="136"/>
      <c r="U109" s="136"/>
      <c r="V109" s="189"/>
      <c r="W109" s="189"/>
      <c r="X109" s="189"/>
      <c r="Y109" s="136"/>
      <c r="Z109" s="136"/>
      <c r="AA109" s="136"/>
      <c r="AB109" s="136"/>
      <c r="AC109" s="136"/>
      <c r="AD109" s="136"/>
      <c r="AE109" s="136"/>
      <c r="AF109" s="136"/>
      <c r="AG109" s="136"/>
      <c r="AH109" s="136"/>
      <c r="AI109" s="136"/>
      <c r="AJ109" s="137"/>
      <c r="AK109" s="161"/>
      <c r="AL109" s="161"/>
      <c r="AM109" s="161"/>
      <c r="AN109" s="161"/>
      <c r="AO109" s="161"/>
      <c r="AP109" s="161"/>
      <c r="AQ109" s="162"/>
      <c r="AR109" s="162"/>
      <c r="AS109" s="162"/>
      <c r="AT109" s="161"/>
      <c r="AU109" s="161"/>
      <c r="AV109" s="163"/>
      <c r="AW109" s="148"/>
      <c r="AX109" s="45"/>
    </row>
    <row r="110" spans="1:50" s="46" customFormat="1" ht="56.25" x14ac:dyDescent="0.2">
      <c r="A110" s="104" t="s">
        <v>193</v>
      </c>
      <c r="B110" s="194" t="s">
        <v>194</v>
      </c>
      <c r="C110" s="200"/>
      <c r="D110" s="120" t="s">
        <v>1001</v>
      </c>
      <c r="E110" s="119" t="s">
        <v>126</v>
      </c>
      <c r="F110" s="119" t="s">
        <v>68</v>
      </c>
      <c r="G110" s="120" t="s">
        <v>996</v>
      </c>
      <c r="H110" s="120" t="s">
        <v>76</v>
      </c>
      <c r="I110" s="119">
        <v>249142.86</v>
      </c>
      <c r="J110" s="119" t="s">
        <v>55</v>
      </c>
      <c r="K110" s="119" t="s">
        <v>56</v>
      </c>
      <c r="L110" s="119" t="s">
        <v>195</v>
      </c>
      <c r="M110" s="136"/>
      <c r="N110" s="136"/>
      <c r="O110" s="136"/>
      <c r="P110" s="136"/>
      <c r="Q110" s="136"/>
      <c r="R110" s="136"/>
      <c r="S110" s="136"/>
      <c r="T110" s="136"/>
      <c r="U110" s="136"/>
      <c r="V110" s="189"/>
      <c r="W110" s="189"/>
      <c r="X110" s="189"/>
      <c r="Y110" s="136"/>
      <c r="Z110" s="136"/>
      <c r="AA110" s="136"/>
      <c r="AB110" s="122">
        <f>AC110+AD110</f>
        <v>74716.67</v>
      </c>
      <c r="AC110" s="122">
        <v>73969.8</v>
      </c>
      <c r="AD110" s="122">
        <v>746.87</v>
      </c>
      <c r="AE110" s="122"/>
      <c r="AF110" s="122"/>
      <c r="AG110" s="122"/>
      <c r="AH110" s="122">
        <f>AI110+AJ110</f>
        <v>74716.67</v>
      </c>
      <c r="AI110" s="122">
        <f t="shared" ref="AI110" si="148">Z110+AC110+AF110</f>
        <v>73969.8</v>
      </c>
      <c r="AJ110" s="122">
        <f t="shared" ref="AJ110" si="149">AA110+AD110+AG110</f>
        <v>746.87</v>
      </c>
      <c r="AK110" s="161"/>
      <c r="AL110" s="161"/>
      <c r="AM110" s="161"/>
      <c r="AN110" s="122">
        <f>AO110+AP110</f>
        <v>69893.26999999999</v>
      </c>
      <c r="AO110" s="147">
        <v>69146.399999999994</v>
      </c>
      <c r="AP110" s="147">
        <v>746.87</v>
      </c>
      <c r="AQ110" s="162"/>
      <c r="AR110" s="162"/>
      <c r="AS110" s="162"/>
      <c r="AT110" s="122">
        <f>AU110+AV110</f>
        <v>69893.26999999999</v>
      </c>
      <c r="AU110" s="122">
        <f t="shared" ref="AU110" si="150">AL110+AO110+AR110</f>
        <v>69146.399999999994</v>
      </c>
      <c r="AV110" s="123">
        <f t="shared" ref="AV110" si="151">AM110+AP110+AS110</f>
        <v>746.87</v>
      </c>
      <c r="AW110" s="148" t="s">
        <v>948</v>
      </c>
      <c r="AX110" s="45"/>
    </row>
    <row r="111" spans="1:50" s="48" customFormat="1" x14ac:dyDescent="0.2">
      <c r="A111" s="99"/>
      <c r="B111" s="203" t="s">
        <v>196</v>
      </c>
      <c r="C111" s="204"/>
      <c r="D111" s="99"/>
      <c r="E111" s="99"/>
      <c r="F111" s="99"/>
      <c r="G111" s="99"/>
      <c r="H111" s="99"/>
      <c r="I111" s="100"/>
      <c r="J111" s="96"/>
      <c r="K111" s="96"/>
      <c r="L111" s="97"/>
      <c r="M111" s="101">
        <f>M115+M116+M117+M118+M119+M120+M153+M169+M172+M174+M175+M176+M177+M179+M180+M182+M184+M185+M186+M188+M190+M192+M194+M196+M198+M200+M202+M221+M250</f>
        <v>1382913.75666</v>
      </c>
      <c r="N111" s="101">
        <f>N115+N116+N117+N118+N119+N120+N153+N169+N172+N174+N175+N176+N177+N179+N180+N182+N184+N185+N186+N188+N190+N192+N194+N196+N198+N200+N202+N221+N250</f>
        <v>494042.3</v>
      </c>
      <c r="O111" s="101">
        <f>O115+O116+O117+O118+O119+O120+O153+O169+O172+O174+O175+O176+O177+O179+O180+O182+O184+O185+O186+O188+O190+O192+O194+O196+O198+O200+O202+O221+O250</f>
        <v>888871.45666000003</v>
      </c>
      <c r="P111" s="101">
        <f>P115+P116+P117+P118+P119+P120+P153+P169+P172+P174+P175+P176+P177+P179+P180+P182+P184+P185+P186+P188+P190+P192+P194+P196+P198+P200+P202+P221+P250</f>
        <v>694.32999999999993</v>
      </c>
      <c r="Q111" s="101">
        <f>Q115+Q120+Q153+Q180+Q186+Q188+Q202+Q221+Q250</f>
        <v>11095.900000000003</v>
      </c>
      <c r="R111" s="101">
        <f>R115+R120+R153+R180+R186+R188+R202+R221+R250</f>
        <v>-10401.569999999996</v>
      </c>
      <c r="S111" s="101">
        <f>S115+S116+S117+S118+S119+S120+S153+S172+S174+S175+S176+S177+S179+S180+S182+S184+S185+S186+S188+S190+S192+S194+S196+S198+S200+S202+S221+S250</f>
        <v>-57483.341</v>
      </c>
      <c r="T111" s="101">
        <f>T115+T116+T117+T118+T119+T120+T153+T172+T174+T176+T202+T221+T250</f>
        <v>0</v>
      </c>
      <c r="U111" s="101">
        <f>U115+U116+U117+U118+U119+U120+U153+U172+U174+U176+U202+U221+U250</f>
        <v>-57483.341</v>
      </c>
      <c r="V111" s="101">
        <f>V115+V116+V117+V118+V119+V120+V153+V172+V174+V175+V176+V177+V179+V180+V182+V184+V186+V188+V202+V221+V250</f>
        <v>1326124.74566</v>
      </c>
      <c r="W111" s="101">
        <f>W115+W116+W117+W118+W119+W120+W153+W172+W174+W175+W176+W177+W179+W180+W182+W184+W185+W186+W188+W202+W221+W250</f>
        <v>505138.2</v>
      </c>
      <c r="X111" s="101">
        <f>X115+X116+X117+X118+X119+X120+X153+X169+X172+X174+X175+X176+X177+X179+X180+X182+X184+X185+X186+X188+X202+X221+X250</f>
        <v>820986.54565999995</v>
      </c>
      <c r="Y111" s="101">
        <f>Y120+Y153+Y177+Y180+Y190+Y192+Y202+Y221+Y250</f>
        <v>546279.4</v>
      </c>
      <c r="Z111" s="101">
        <f>Z120++Z153+Z177+Z180+Z190+Z192+Z202+Z221+Z250</f>
        <v>324767.2</v>
      </c>
      <c r="AA111" s="101">
        <f>AA120+AA153+AA177+AA180+AA190+AA192+AA202+AA221+AA250</f>
        <v>221512.19999999998</v>
      </c>
      <c r="AB111" s="101">
        <f>AB120+AB153+AB169+AB177+AB185+AB190+AB192+AB194+AB196+AB198+AB200+AB202+AB221+AB250</f>
        <v>4372656.3605400007</v>
      </c>
      <c r="AC111" s="101">
        <f>AC120+AC153+AC177+AC185+AC190+AC192+AC194+AC196+AC198+AC200+AC202+AC221+AC250</f>
        <v>4066240.0719999997</v>
      </c>
      <c r="AD111" s="101">
        <f>AD120+AD153+AD169+AD177+AD185+AD190+AD192+AD194+AD196+AD198+AD200+AD202+AD221+AD250</f>
        <v>306416.28853999998</v>
      </c>
      <c r="AE111" s="101">
        <f>AE120+AE153+AE202+AE221</f>
        <v>-82329.738960000002</v>
      </c>
      <c r="AF111" s="101">
        <f>AF120+AF153+AF202+AF221</f>
        <v>-64641.372000000003</v>
      </c>
      <c r="AG111" s="101">
        <f>AG120+AG153+AG202+AG221</f>
        <v>-17688.366960000003</v>
      </c>
      <c r="AH111" s="101">
        <f>AH120+AH153+AH169+AH177+AH180+AH185+AH190+AH192+AH194+AH196+AH198+AH200+AH202+AH221+AH250</f>
        <v>4836606.0215800013</v>
      </c>
      <c r="AI111" s="101">
        <f>AI120+AI153+AI177+AI180+AI185+AI190+AI192+AI194+AI196+AI198+AI200+AI202+AI221+AI250</f>
        <v>4326365.9000000004</v>
      </c>
      <c r="AJ111" s="101">
        <f>AJ120+AJ153+AJ169+AJ177+AJ180+AJ185+AJ190+AJ192+AJ194+AJ196+AJ198+AJ200+AJ202+AJ221+AJ250</f>
        <v>510240.12158000004</v>
      </c>
      <c r="AK111" s="101">
        <f>AK120++AK153+AK177+AK202+AK221+AK250</f>
        <v>227370</v>
      </c>
      <c r="AL111" s="101">
        <f>AL120+AL153+AL177+AL202+AL221+AL250</f>
        <v>0</v>
      </c>
      <c r="AM111" s="101">
        <f>AM120+AM153+AM177+AM202+AM221+AM250</f>
        <v>227370</v>
      </c>
      <c r="AN111" s="101">
        <f>AN120+AN153+AN177+AN202+AN221+AN250</f>
        <v>4157462</v>
      </c>
      <c r="AO111" s="101">
        <f>AO120+AO153+AO177+AO202+AO221+AO250</f>
        <v>4077893.8</v>
      </c>
      <c r="AP111" s="101">
        <f>AP120+AP153+AP177+AP202+AP221+AP250</f>
        <v>79568.2</v>
      </c>
      <c r="AQ111" s="101">
        <f>AQ120+AQ153+AQ202+AQ221+AQ250</f>
        <v>0</v>
      </c>
      <c r="AR111" s="101">
        <f>AR120+AR153+AR177+AR202+AR221+AR250</f>
        <v>0</v>
      </c>
      <c r="AS111" s="101">
        <f>AS120+AS153+AS177+AS202+AS221+AS250</f>
        <v>0</v>
      </c>
      <c r="AT111" s="101">
        <f>AT120+AT153+AT177+AT202+AT221+AT250</f>
        <v>4384832</v>
      </c>
      <c r="AU111" s="101">
        <f>AU120+AU153+AU177+AU202+AU221+AU250</f>
        <v>4077893.8</v>
      </c>
      <c r="AV111" s="101">
        <f>AV120+AV153+AV177+AV202+AV221+AV250</f>
        <v>306938.2</v>
      </c>
      <c r="AW111" s="103"/>
      <c r="AX111" s="47"/>
    </row>
    <row r="112" spans="1:50" s="50" customFormat="1" ht="39" x14ac:dyDescent="0.2">
      <c r="A112" s="175"/>
      <c r="B112" s="105" t="s">
        <v>197</v>
      </c>
      <c r="C112" s="106"/>
      <c r="D112" s="107"/>
      <c r="E112" s="107"/>
      <c r="F112" s="107"/>
      <c r="G112" s="107"/>
      <c r="H112" s="107"/>
      <c r="I112" s="108"/>
      <c r="J112" s="109"/>
      <c r="K112" s="109"/>
      <c r="L112" s="110"/>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2"/>
      <c r="AK112" s="176"/>
      <c r="AL112" s="176"/>
      <c r="AM112" s="176"/>
      <c r="AN112" s="176"/>
      <c r="AO112" s="176"/>
      <c r="AP112" s="176"/>
      <c r="AQ112" s="177"/>
      <c r="AR112" s="177"/>
      <c r="AS112" s="177"/>
      <c r="AT112" s="176"/>
      <c r="AU112" s="176"/>
      <c r="AV112" s="178"/>
      <c r="AW112" s="177"/>
      <c r="AX112" s="49"/>
    </row>
    <row r="113" spans="1:50" s="50" customFormat="1" ht="37.5" x14ac:dyDescent="0.2">
      <c r="A113" s="175"/>
      <c r="B113" s="166" t="s">
        <v>198</v>
      </c>
      <c r="C113" s="106"/>
      <c r="D113" s="205"/>
      <c r="E113" s="205"/>
      <c r="F113" s="205"/>
      <c r="G113" s="205"/>
      <c r="H113" s="205"/>
      <c r="I113" s="206"/>
      <c r="J113" s="207"/>
      <c r="K113" s="207"/>
      <c r="L113" s="110"/>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2"/>
      <c r="AK113" s="176"/>
      <c r="AL113" s="176"/>
      <c r="AM113" s="176"/>
      <c r="AN113" s="176"/>
      <c r="AO113" s="176"/>
      <c r="AP113" s="176"/>
      <c r="AQ113" s="177"/>
      <c r="AR113" s="177"/>
      <c r="AS113" s="177"/>
      <c r="AT113" s="176"/>
      <c r="AU113" s="176"/>
      <c r="AV113" s="178"/>
      <c r="AW113" s="177"/>
      <c r="AX113" s="49"/>
    </row>
    <row r="114" spans="1:50" s="56" customFormat="1" ht="78" x14ac:dyDescent="0.2">
      <c r="A114" s="175"/>
      <c r="B114" s="105" t="s">
        <v>199</v>
      </c>
      <c r="C114" s="106"/>
      <c r="D114" s="208"/>
      <c r="E114" s="208"/>
      <c r="F114" s="208"/>
      <c r="G114" s="208"/>
      <c r="H114" s="208"/>
      <c r="I114" s="209"/>
      <c r="J114" s="210"/>
      <c r="K114" s="210"/>
      <c r="L114" s="211"/>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3"/>
      <c r="AK114" s="214"/>
      <c r="AL114" s="214"/>
      <c r="AM114" s="214"/>
      <c r="AN114" s="214"/>
      <c r="AO114" s="214"/>
      <c r="AP114" s="214"/>
      <c r="AQ114" s="215"/>
      <c r="AR114" s="215"/>
      <c r="AS114" s="215"/>
      <c r="AT114" s="214"/>
      <c r="AU114" s="214"/>
      <c r="AV114" s="216"/>
      <c r="AW114" s="215"/>
      <c r="AX114" s="55"/>
    </row>
    <row r="115" spans="1:50" s="44" customFormat="1" ht="150" x14ac:dyDescent="0.2">
      <c r="A115" s="146" t="s">
        <v>200</v>
      </c>
      <c r="B115" s="217" t="s">
        <v>201</v>
      </c>
      <c r="C115" s="218" t="s">
        <v>202</v>
      </c>
      <c r="D115" s="207" t="s">
        <v>203</v>
      </c>
      <c r="E115" s="207" t="s">
        <v>204</v>
      </c>
      <c r="F115" s="207" t="s">
        <v>52</v>
      </c>
      <c r="G115" s="207" t="s">
        <v>205</v>
      </c>
      <c r="H115" s="207" t="s">
        <v>66</v>
      </c>
      <c r="I115" s="206">
        <v>824271.34</v>
      </c>
      <c r="J115" s="120" t="s">
        <v>55</v>
      </c>
      <c r="K115" s="120" t="s">
        <v>56</v>
      </c>
      <c r="L115" s="219" t="s">
        <v>206</v>
      </c>
      <c r="M115" s="147">
        <v>272022.09999999998</v>
      </c>
      <c r="N115" s="147">
        <v>134607.9</v>
      </c>
      <c r="O115" s="147">
        <v>137414.20000000001</v>
      </c>
      <c r="P115" s="147">
        <v>0</v>
      </c>
      <c r="Q115" s="147">
        <v>55308.1</v>
      </c>
      <c r="R115" s="147">
        <v>-55308.1</v>
      </c>
      <c r="S115" s="147"/>
      <c r="T115" s="147"/>
      <c r="U115" s="147"/>
      <c r="V115" s="122">
        <f t="shared" ref="V115:V119" si="152">W115+X115</f>
        <v>272022.09999999998</v>
      </c>
      <c r="W115" s="122">
        <f t="shared" ref="W115:W119" si="153">N115+Q115+T115</f>
        <v>189916</v>
      </c>
      <c r="X115" s="122">
        <f t="shared" ref="X115:X119" si="154">O115+R115+U115</f>
        <v>82106.100000000006</v>
      </c>
      <c r="Y115" s="147"/>
      <c r="Z115" s="147"/>
      <c r="AA115" s="147"/>
      <c r="AB115" s="147"/>
      <c r="AC115" s="147"/>
      <c r="AD115" s="147"/>
      <c r="AE115" s="147"/>
      <c r="AF115" s="147"/>
      <c r="AG115" s="147"/>
      <c r="AH115" s="147"/>
      <c r="AI115" s="147"/>
      <c r="AJ115" s="186"/>
      <c r="AK115" s="152"/>
      <c r="AL115" s="152"/>
      <c r="AM115" s="152"/>
      <c r="AN115" s="152"/>
      <c r="AO115" s="152"/>
      <c r="AP115" s="152"/>
      <c r="AQ115" s="153"/>
      <c r="AR115" s="153"/>
      <c r="AS115" s="153"/>
      <c r="AT115" s="152"/>
      <c r="AU115" s="152"/>
      <c r="AV115" s="185"/>
      <c r="AW115" s="148" t="s">
        <v>949</v>
      </c>
      <c r="AX115" s="43"/>
    </row>
    <row r="116" spans="1:50" s="44" customFormat="1" ht="131.25" x14ac:dyDescent="0.2">
      <c r="A116" s="146" t="s">
        <v>207</v>
      </c>
      <c r="B116" s="131" t="s">
        <v>208</v>
      </c>
      <c r="C116" s="218"/>
      <c r="D116" s="207" t="s">
        <v>203</v>
      </c>
      <c r="E116" s="207" t="s">
        <v>204</v>
      </c>
      <c r="F116" s="207" t="s">
        <v>85</v>
      </c>
      <c r="G116" s="207" t="s">
        <v>209</v>
      </c>
      <c r="H116" s="207" t="s">
        <v>66</v>
      </c>
      <c r="I116" s="206">
        <v>99274.08</v>
      </c>
      <c r="J116" s="120" t="s">
        <v>55</v>
      </c>
      <c r="K116" s="120" t="s">
        <v>56</v>
      </c>
      <c r="L116" s="219" t="s">
        <v>57</v>
      </c>
      <c r="M116" s="147">
        <f t="shared" ref="M116:M119" si="155">N116+O116</f>
        <v>1532.7</v>
      </c>
      <c r="N116" s="147">
        <v>0</v>
      </c>
      <c r="O116" s="147">
        <v>1532.7</v>
      </c>
      <c r="P116" s="147"/>
      <c r="Q116" s="147"/>
      <c r="R116" s="147"/>
      <c r="S116" s="147">
        <f>T116+U116</f>
        <v>-557.29999999999995</v>
      </c>
      <c r="T116" s="147">
        <v>0</v>
      </c>
      <c r="U116" s="147">
        <v>-557.29999999999995</v>
      </c>
      <c r="V116" s="122">
        <f t="shared" si="152"/>
        <v>975.40000000000009</v>
      </c>
      <c r="W116" s="122">
        <f t="shared" si="153"/>
        <v>0</v>
      </c>
      <c r="X116" s="122">
        <f t="shared" si="154"/>
        <v>975.40000000000009</v>
      </c>
      <c r="Y116" s="147"/>
      <c r="Z116" s="147"/>
      <c r="AA116" s="147"/>
      <c r="AB116" s="147"/>
      <c r="AC116" s="147"/>
      <c r="AD116" s="147"/>
      <c r="AE116" s="147"/>
      <c r="AF116" s="147"/>
      <c r="AG116" s="147"/>
      <c r="AH116" s="147"/>
      <c r="AI116" s="147"/>
      <c r="AJ116" s="186"/>
      <c r="AK116" s="152"/>
      <c r="AL116" s="152"/>
      <c r="AM116" s="152"/>
      <c r="AN116" s="152"/>
      <c r="AO116" s="152"/>
      <c r="AP116" s="152"/>
      <c r="AQ116" s="153"/>
      <c r="AR116" s="153"/>
      <c r="AS116" s="153"/>
      <c r="AT116" s="152"/>
      <c r="AU116" s="152"/>
      <c r="AV116" s="185"/>
      <c r="AW116" s="148" t="s">
        <v>942</v>
      </c>
      <c r="AX116" s="43"/>
    </row>
    <row r="117" spans="1:50" s="44" customFormat="1" ht="150" x14ac:dyDescent="0.2">
      <c r="A117" s="146" t="s">
        <v>211</v>
      </c>
      <c r="B117" s="131" t="s">
        <v>212</v>
      </c>
      <c r="C117" s="218"/>
      <c r="D117" s="207" t="s">
        <v>203</v>
      </c>
      <c r="E117" s="207" t="s">
        <v>204</v>
      </c>
      <c r="F117" s="207" t="s">
        <v>85</v>
      </c>
      <c r="G117" s="207" t="s">
        <v>209</v>
      </c>
      <c r="H117" s="207" t="s">
        <v>66</v>
      </c>
      <c r="I117" s="206">
        <v>68688.98</v>
      </c>
      <c r="J117" s="120" t="s">
        <v>55</v>
      </c>
      <c r="K117" s="120" t="s">
        <v>56</v>
      </c>
      <c r="L117" s="219" t="s">
        <v>57</v>
      </c>
      <c r="M117" s="147">
        <f t="shared" si="155"/>
        <v>2547.4</v>
      </c>
      <c r="N117" s="147">
        <v>0</v>
      </c>
      <c r="O117" s="147">
        <v>2547.4</v>
      </c>
      <c r="P117" s="147"/>
      <c r="Q117" s="147"/>
      <c r="R117" s="147"/>
      <c r="S117" s="147">
        <f t="shared" ref="S117:S119" si="156">T117+U117</f>
        <v>-210.2</v>
      </c>
      <c r="T117" s="147">
        <v>0</v>
      </c>
      <c r="U117" s="147">
        <v>-210.2</v>
      </c>
      <c r="V117" s="122">
        <f t="shared" si="152"/>
        <v>2337.2000000000003</v>
      </c>
      <c r="W117" s="122">
        <f t="shared" si="153"/>
        <v>0</v>
      </c>
      <c r="X117" s="122">
        <f t="shared" si="154"/>
        <v>2337.2000000000003</v>
      </c>
      <c r="Y117" s="147"/>
      <c r="Z117" s="147"/>
      <c r="AA117" s="147"/>
      <c r="AB117" s="147"/>
      <c r="AC117" s="147"/>
      <c r="AD117" s="147"/>
      <c r="AE117" s="147"/>
      <c r="AF117" s="147"/>
      <c r="AG117" s="147"/>
      <c r="AH117" s="147"/>
      <c r="AI117" s="147"/>
      <c r="AJ117" s="186"/>
      <c r="AK117" s="152"/>
      <c r="AL117" s="152"/>
      <c r="AM117" s="152"/>
      <c r="AN117" s="152"/>
      <c r="AO117" s="152"/>
      <c r="AP117" s="152"/>
      <c r="AQ117" s="153"/>
      <c r="AR117" s="153"/>
      <c r="AS117" s="153"/>
      <c r="AT117" s="152"/>
      <c r="AU117" s="152"/>
      <c r="AV117" s="185"/>
      <c r="AW117" s="148" t="s">
        <v>942</v>
      </c>
      <c r="AX117" s="43"/>
    </row>
    <row r="118" spans="1:50" s="44" customFormat="1" ht="149.25" customHeight="1" x14ac:dyDescent="0.2">
      <c r="A118" s="146" t="s">
        <v>213</v>
      </c>
      <c r="B118" s="131" t="s">
        <v>214</v>
      </c>
      <c r="C118" s="218"/>
      <c r="D118" s="207" t="s">
        <v>203</v>
      </c>
      <c r="E118" s="207" t="s">
        <v>204</v>
      </c>
      <c r="F118" s="207" t="s">
        <v>85</v>
      </c>
      <c r="G118" s="207" t="s">
        <v>209</v>
      </c>
      <c r="H118" s="207" t="s">
        <v>66</v>
      </c>
      <c r="I118" s="206">
        <v>22222.3</v>
      </c>
      <c r="J118" s="120" t="s">
        <v>55</v>
      </c>
      <c r="K118" s="120" t="s">
        <v>56</v>
      </c>
      <c r="L118" s="219" t="s">
        <v>57</v>
      </c>
      <c r="M118" s="147">
        <f t="shared" si="155"/>
        <v>3540.6</v>
      </c>
      <c r="N118" s="147">
        <v>0</v>
      </c>
      <c r="O118" s="147">
        <v>3540.6</v>
      </c>
      <c r="P118" s="147"/>
      <c r="Q118" s="147"/>
      <c r="R118" s="147"/>
      <c r="S118" s="147">
        <f t="shared" si="156"/>
        <v>-1222.5</v>
      </c>
      <c r="T118" s="147">
        <v>0</v>
      </c>
      <c r="U118" s="147">
        <v>-1222.5</v>
      </c>
      <c r="V118" s="122">
        <f t="shared" si="152"/>
        <v>2318.1</v>
      </c>
      <c r="W118" s="122">
        <f t="shared" si="153"/>
        <v>0</v>
      </c>
      <c r="X118" s="122">
        <f t="shared" si="154"/>
        <v>2318.1</v>
      </c>
      <c r="Y118" s="147"/>
      <c r="Z118" s="147"/>
      <c r="AA118" s="147"/>
      <c r="AB118" s="147"/>
      <c r="AC118" s="147"/>
      <c r="AD118" s="147"/>
      <c r="AE118" s="147"/>
      <c r="AF118" s="147"/>
      <c r="AG118" s="147"/>
      <c r="AH118" s="147"/>
      <c r="AI118" s="147"/>
      <c r="AJ118" s="186"/>
      <c r="AK118" s="152"/>
      <c r="AL118" s="152"/>
      <c r="AM118" s="152"/>
      <c r="AN118" s="152"/>
      <c r="AO118" s="152"/>
      <c r="AP118" s="152"/>
      <c r="AQ118" s="153"/>
      <c r="AR118" s="153"/>
      <c r="AS118" s="153"/>
      <c r="AT118" s="152"/>
      <c r="AU118" s="152"/>
      <c r="AV118" s="185"/>
      <c r="AW118" s="148" t="s">
        <v>942</v>
      </c>
      <c r="AX118" s="43"/>
    </row>
    <row r="119" spans="1:50" s="44" customFormat="1" ht="112.5" x14ac:dyDescent="0.2">
      <c r="A119" s="146" t="s">
        <v>215</v>
      </c>
      <c r="B119" s="131" t="s">
        <v>216</v>
      </c>
      <c r="C119" s="220"/>
      <c r="D119" s="120" t="s">
        <v>203</v>
      </c>
      <c r="E119" s="120" t="s">
        <v>68</v>
      </c>
      <c r="F119" s="120" t="s">
        <v>90</v>
      </c>
      <c r="G119" s="120" t="s">
        <v>217</v>
      </c>
      <c r="H119" s="120" t="s">
        <v>66</v>
      </c>
      <c r="I119" s="119">
        <v>45227.43</v>
      </c>
      <c r="J119" s="120" t="s">
        <v>55</v>
      </c>
      <c r="K119" s="120" t="s">
        <v>56</v>
      </c>
      <c r="L119" s="126">
        <v>2024</v>
      </c>
      <c r="M119" s="122">
        <f t="shared" si="155"/>
        <v>2256.5</v>
      </c>
      <c r="N119" s="122">
        <v>0</v>
      </c>
      <c r="O119" s="122">
        <v>2256.5</v>
      </c>
      <c r="P119" s="147"/>
      <c r="Q119" s="122"/>
      <c r="R119" s="122"/>
      <c r="S119" s="147">
        <f t="shared" si="156"/>
        <v>-152.80000000000001</v>
      </c>
      <c r="T119" s="122">
        <v>0</v>
      </c>
      <c r="U119" s="122">
        <v>-152.80000000000001</v>
      </c>
      <c r="V119" s="122">
        <f t="shared" si="152"/>
        <v>2103.6999999999998</v>
      </c>
      <c r="W119" s="122">
        <f t="shared" si="153"/>
        <v>0</v>
      </c>
      <c r="X119" s="122">
        <f t="shared" si="154"/>
        <v>2103.6999999999998</v>
      </c>
      <c r="Y119" s="122"/>
      <c r="Z119" s="122"/>
      <c r="AA119" s="123"/>
      <c r="AB119" s="122"/>
      <c r="AC119" s="122"/>
      <c r="AD119" s="122"/>
      <c r="AE119" s="122"/>
      <c r="AF119" s="122"/>
      <c r="AG119" s="122"/>
      <c r="AH119" s="122"/>
      <c r="AI119" s="122"/>
      <c r="AJ119" s="123"/>
      <c r="AK119" s="152"/>
      <c r="AL119" s="152"/>
      <c r="AM119" s="152"/>
      <c r="AN119" s="152"/>
      <c r="AO119" s="152"/>
      <c r="AP119" s="152"/>
      <c r="AQ119" s="153"/>
      <c r="AR119" s="153"/>
      <c r="AS119" s="153"/>
      <c r="AT119" s="152"/>
      <c r="AU119" s="152"/>
      <c r="AV119" s="185"/>
      <c r="AW119" s="148" t="s">
        <v>942</v>
      </c>
      <c r="AX119" s="43"/>
    </row>
    <row r="120" spans="1:50" s="58" customFormat="1" ht="150" x14ac:dyDescent="0.2">
      <c r="A120" s="221"/>
      <c r="B120" s="221" t="s">
        <v>218</v>
      </c>
      <c r="C120" s="218" t="s">
        <v>202</v>
      </c>
      <c r="D120" s="205" t="s">
        <v>203</v>
      </c>
      <c r="E120" s="205" t="s">
        <v>204</v>
      </c>
      <c r="F120" s="205" t="s">
        <v>52</v>
      </c>
      <c r="G120" s="205" t="s">
        <v>205</v>
      </c>
      <c r="H120" s="205" t="s">
        <v>66</v>
      </c>
      <c r="I120" s="206"/>
      <c r="J120" s="207"/>
      <c r="K120" s="207"/>
      <c r="L120" s="222"/>
      <c r="M120" s="111">
        <f>SUM(M121:M152)</f>
        <v>3314.5499999999988</v>
      </c>
      <c r="N120" s="111">
        <f t="shared" ref="N120:AV120" si="157">SUM(N121:N152)</f>
        <v>0</v>
      </c>
      <c r="O120" s="111">
        <f t="shared" si="157"/>
        <v>3314.5499999999988</v>
      </c>
      <c r="P120" s="111">
        <f t="shared" si="157"/>
        <v>1283.8</v>
      </c>
      <c r="Q120" s="111">
        <f t="shared" si="157"/>
        <v>0</v>
      </c>
      <c r="R120" s="111">
        <f t="shared" si="157"/>
        <v>1283.8</v>
      </c>
      <c r="S120" s="111">
        <f t="shared" si="157"/>
        <v>0</v>
      </c>
      <c r="T120" s="111">
        <f t="shared" si="157"/>
        <v>0</v>
      </c>
      <c r="U120" s="111">
        <f t="shared" si="157"/>
        <v>0</v>
      </c>
      <c r="V120" s="111">
        <f t="shared" si="157"/>
        <v>4598.3499999999985</v>
      </c>
      <c r="W120" s="111">
        <f t="shared" si="157"/>
        <v>0</v>
      </c>
      <c r="X120" s="111">
        <f t="shared" si="157"/>
        <v>4598.3499999999985</v>
      </c>
      <c r="Y120" s="111">
        <f t="shared" si="157"/>
        <v>0</v>
      </c>
      <c r="Z120" s="111">
        <f t="shared" si="157"/>
        <v>0</v>
      </c>
      <c r="AA120" s="111">
        <f t="shared" si="157"/>
        <v>0</v>
      </c>
      <c r="AB120" s="111">
        <f t="shared" si="157"/>
        <v>9397.6020000000026</v>
      </c>
      <c r="AC120" s="111">
        <f t="shared" si="157"/>
        <v>0</v>
      </c>
      <c r="AD120" s="111">
        <f t="shared" si="157"/>
        <v>9397.6020000000026</v>
      </c>
      <c r="AE120" s="111">
        <f t="shared" si="157"/>
        <v>-6220.4152000000004</v>
      </c>
      <c r="AF120" s="111">
        <f t="shared" si="157"/>
        <v>0</v>
      </c>
      <c r="AG120" s="111">
        <f t="shared" si="157"/>
        <v>-6220.4152000000004</v>
      </c>
      <c r="AH120" s="111">
        <f t="shared" si="157"/>
        <v>3177.1868000000004</v>
      </c>
      <c r="AI120" s="111">
        <f t="shared" si="157"/>
        <v>0</v>
      </c>
      <c r="AJ120" s="111">
        <f t="shared" si="157"/>
        <v>3177.1868000000004</v>
      </c>
      <c r="AK120" s="111">
        <f t="shared" si="157"/>
        <v>0</v>
      </c>
      <c r="AL120" s="111">
        <f t="shared" si="157"/>
        <v>0</v>
      </c>
      <c r="AM120" s="111">
        <f t="shared" si="157"/>
        <v>0</v>
      </c>
      <c r="AN120" s="111">
        <f t="shared" si="157"/>
        <v>0</v>
      </c>
      <c r="AO120" s="111">
        <f t="shared" si="157"/>
        <v>0</v>
      </c>
      <c r="AP120" s="111">
        <f t="shared" si="157"/>
        <v>0</v>
      </c>
      <c r="AQ120" s="111">
        <f t="shared" si="157"/>
        <v>0</v>
      </c>
      <c r="AR120" s="111">
        <f t="shared" si="157"/>
        <v>0</v>
      </c>
      <c r="AS120" s="111">
        <f t="shared" si="157"/>
        <v>0</v>
      </c>
      <c r="AT120" s="111">
        <f t="shared" si="157"/>
        <v>0</v>
      </c>
      <c r="AU120" s="111">
        <f t="shared" si="157"/>
        <v>0</v>
      </c>
      <c r="AV120" s="112">
        <f t="shared" si="157"/>
        <v>0</v>
      </c>
      <c r="AW120" s="223"/>
      <c r="AX120" s="57"/>
    </row>
    <row r="121" spans="1:50" s="44" customFormat="1" ht="33" customHeight="1" x14ac:dyDescent="0.2">
      <c r="A121" s="146" t="s">
        <v>219</v>
      </c>
      <c r="B121" s="131" t="s">
        <v>220</v>
      </c>
      <c r="C121" s="220"/>
      <c r="D121" s="120"/>
      <c r="E121" s="120"/>
      <c r="F121" s="120"/>
      <c r="G121" s="120"/>
      <c r="H121" s="120"/>
      <c r="I121" s="119">
        <v>7855.32</v>
      </c>
      <c r="J121" s="120" t="s">
        <v>55</v>
      </c>
      <c r="K121" s="120" t="s">
        <v>56</v>
      </c>
      <c r="L121" s="126" t="s">
        <v>57</v>
      </c>
      <c r="M121" s="122">
        <f t="shared" ref="M121:M139" si="158">N121+O121</f>
        <v>174.45</v>
      </c>
      <c r="N121" s="122">
        <v>0</v>
      </c>
      <c r="O121" s="122">
        <v>174.45</v>
      </c>
      <c r="P121" s="122"/>
      <c r="Q121" s="122"/>
      <c r="R121" s="122"/>
      <c r="S121" s="122"/>
      <c r="T121" s="122"/>
      <c r="U121" s="122"/>
      <c r="V121" s="122">
        <f t="shared" ref="V121:V141" si="159">W121+X121</f>
        <v>174.45</v>
      </c>
      <c r="W121" s="122">
        <f t="shared" ref="W121:W139" si="160">N121+Q121+T121</f>
        <v>0</v>
      </c>
      <c r="X121" s="122">
        <f t="shared" ref="X121:X141" si="161">O121+R121+U121</f>
        <v>174.45</v>
      </c>
      <c r="Y121" s="122"/>
      <c r="Z121" s="122"/>
      <c r="AA121" s="123"/>
      <c r="AB121" s="122"/>
      <c r="AC121" s="122"/>
      <c r="AD121" s="122"/>
      <c r="AE121" s="122"/>
      <c r="AF121" s="122"/>
      <c r="AG121" s="122"/>
      <c r="AH121" s="122"/>
      <c r="AI121" s="122"/>
      <c r="AJ121" s="123"/>
      <c r="AK121" s="152"/>
      <c r="AL121" s="152"/>
      <c r="AM121" s="152"/>
      <c r="AN121" s="152"/>
      <c r="AO121" s="152"/>
      <c r="AP121" s="152"/>
      <c r="AQ121" s="153"/>
      <c r="AR121" s="153"/>
      <c r="AS121" s="153"/>
      <c r="AT121" s="152"/>
      <c r="AU121" s="152"/>
      <c r="AV121" s="185"/>
      <c r="AW121" s="358" t="s">
        <v>950</v>
      </c>
      <c r="AX121" s="43"/>
    </row>
    <row r="122" spans="1:50" s="44" customFormat="1" x14ac:dyDescent="0.2">
      <c r="A122" s="146" t="s">
        <v>221</v>
      </c>
      <c r="B122" s="131" t="s">
        <v>222</v>
      </c>
      <c r="C122" s="220"/>
      <c r="D122" s="120"/>
      <c r="E122" s="120"/>
      <c r="F122" s="120"/>
      <c r="G122" s="120"/>
      <c r="H122" s="120"/>
      <c r="I122" s="119">
        <v>7855.32</v>
      </c>
      <c r="J122" s="120" t="s">
        <v>55</v>
      </c>
      <c r="K122" s="120" t="s">
        <v>56</v>
      </c>
      <c r="L122" s="126" t="s">
        <v>57</v>
      </c>
      <c r="M122" s="122">
        <f t="shared" si="158"/>
        <v>174.45</v>
      </c>
      <c r="N122" s="122">
        <v>0</v>
      </c>
      <c r="O122" s="122">
        <v>174.45</v>
      </c>
      <c r="P122" s="122"/>
      <c r="Q122" s="122"/>
      <c r="R122" s="122"/>
      <c r="S122" s="122"/>
      <c r="T122" s="122"/>
      <c r="U122" s="122"/>
      <c r="V122" s="122">
        <f t="shared" si="159"/>
        <v>174.45</v>
      </c>
      <c r="W122" s="122">
        <f t="shared" si="160"/>
        <v>0</v>
      </c>
      <c r="X122" s="122">
        <f t="shared" si="161"/>
        <v>174.45</v>
      </c>
      <c r="Y122" s="122"/>
      <c r="Z122" s="122"/>
      <c r="AA122" s="123"/>
      <c r="AB122" s="122"/>
      <c r="AC122" s="122"/>
      <c r="AD122" s="122"/>
      <c r="AE122" s="122"/>
      <c r="AF122" s="122"/>
      <c r="AG122" s="122"/>
      <c r="AH122" s="122"/>
      <c r="AI122" s="122"/>
      <c r="AJ122" s="123"/>
      <c r="AK122" s="152"/>
      <c r="AL122" s="152"/>
      <c r="AM122" s="152"/>
      <c r="AN122" s="152"/>
      <c r="AO122" s="152"/>
      <c r="AP122" s="152"/>
      <c r="AQ122" s="153"/>
      <c r="AR122" s="153"/>
      <c r="AS122" s="153"/>
      <c r="AT122" s="152"/>
      <c r="AU122" s="152"/>
      <c r="AV122" s="185"/>
      <c r="AW122" s="358"/>
      <c r="AX122" s="43"/>
    </row>
    <row r="123" spans="1:50" s="44" customFormat="1" x14ac:dyDescent="0.2">
      <c r="A123" s="146" t="s">
        <v>223</v>
      </c>
      <c r="B123" s="131" t="s">
        <v>224</v>
      </c>
      <c r="C123" s="220"/>
      <c r="D123" s="120"/>
      <c r="E123" s="120"/>
      <c r="F123" s="120"/>
      <c r="G123" s="120"/>
      <c r="H123" s="120"/>
      <c r="I123" s="119">
        <v>7855.32</v>
      </c>
      <c r="J123" s="120" t="s">
        <v>55</v>
      </c>
      <c r="K123" s="120" t="s">
        <v>56</v>
      </c>
      <c r="L123" s="126" t="s">
        <v>57</v>
      </c>
      <c r="M123" s="122">
        <f t="shared" si="158"/>
        <v>174.45</v>
      </c>
      <c r="N123" s="122">
        <v>0</v>
      </c>
      <c r="O123" s="122">
        <v>174.45</v>
      </c>
      <c r="P123" s="122"/>
      <c r="Q123" s="122"/>
      <c r="R123" s="122"/>
      <c r="S123" s="122"/>
      <c r="T123" s="122"/>
      <c r="U123" s="122"/>
      <c r="V123" s="122">
        <f t="shared" si="159"/>
        <v>174.45</v>
      </c>
      <c r="W123" s="122">
        <f t="shared" si="160"/>
        <v>0</v>
      </c>
      <c r="X123" s="122">
        <f t="shared" si="161"/>
        <v>174.45</v>
      </c>
      <c r="Y123" s="122"/>
      <c r="Z123" s="122"/>
      <c r="AA123" s="123"/>
      <c r="AB123" s="122"/>
      <c r="AC123" s="122"/>
      <c r="AD123" s="122"/>
      <c r="AE123" s="122"/>
      <c r="AF123" s="122"/>
      <c r="AG123" s="122"/>
      <c r="AH123" s="122"/>
      <c r="AI123" s="122"/>
      <c r="AJ123" s="123"/>
      <c r="AK123" s="152"/>
      <c r="AL123" s="152"/>
      <c r="AM123" s="152"/>
      <c r="AN123" s="152"/>
      <c r="AO123" s="152"/>
      <c r="AP123" s="152"/>
      <c r="AQ123" s="153"/>
      <c r="AR123" s="153"/>
      <c r="AS123" s="153"/>
      <c r="AT123" s="152"/>
      <c r="AU123" s="152"/>
      <c r="AV123" s="185"/>
      <c r="AW123" s="358"/>
      <c r="AX123" s="43"/>
    </row>
    <row r="124" spans="1:50" s="44" customFormat="1" x14ac:dyDescent="0.2">
      <c r="A124" s="146" t="s">
        <v>225</v>
      </c>
      <c r="B124" s="131" t="s">
        <v>226</v>
      </c>
      <c r="C124" s="220"/>
      <c r="D124" s="120"/>
      <c r="E124" s="120"/>
      <c r="F124" s="120"/>
      <c r="G124" s="120"/>
      <c r="H124" s="120"/>
      <c r="I124" s="119">
        <v>7855.32</v>
      </c>
      <c r="J124" s="120" t="s">
        <v>55</v>
      </c>
      <c r="K124" s="120" t="s">
        <v>56</v>
      </c>
      <c r="L124" s="126" t="s">
        <v>57</v>
      </c>
      <c r="M124" s="122">
        <f t="shared" si="158"/>
        <v>174.45</v>
      </c>
      <c r="N124" s="122">
        <v>0</v>
      </c>
      <c r="O124" s="122">
        <v>174.45</v>
      </c>
      <c r="P124" s="122"/>
      <c r="Q124" s="122"/>
      <c r="R124" s="122"/>
      <c r="S124" s="122"/>
      <c r="T124" s="122"/>
      <c r="U124" s="122"/>
      <c r="V124" s="122">
        <f t="shared" si="159"/>
        <v>174.45</v>
      </c>
      <c r="W124" s="122">
        <f t="shared" si="160"/>
        <v>0</v>
      </c>
      <c r="X124" s="122">
        <f t="shared" si="161"/>
        <v>174.45</v>
      </c>
      <c r="Y124" s="122"/>
      <c r="Z124" s="122"/>
      <c r="AA124" s="123"/>
      <c r="AB124" s="122"/>
      <c r="AC124" s="122"/>
      <c r="AD124" s="122"/>
      <c r="AE124" s="122"/>
      <c r="AF124" s="122"/>
      <c r="AG124" s="122"/>
      <c r="AH124" s="122"/>
      <c r="AI124" s="122"/>
      <c r="AJ124" s="123"/>
      <c r="AK124" s="152"/>
      <c r="AL124" s="152"/>
      <c r="AM124" s="152"/>
      <c r="AN124" s="152"/>
      <c r="AO124" s="152"/>
      <c r="AP124" s="152"/>
      <c r="AQ124" s="153"/>
      <c r="AR124" s="153"/>
      <c r="AS124" s="153"/>
      <c r="AT124" s="152"/>
      <c r="AU124" s="152"/>
      <c r="AV124" s="185"/>
      <c r="AW124" s="358"/>
      <c r="AX124" s="43"/>
    </row>
    <row r="125" spans="1:50" s="44" customFormat="1" x14ac:dyDescent="0.2">
      <c r="A125" s="146" t="s">
        <v>227</v>
      </c>
      <c r="B125" s="131" t="s">
        <v>228</v>
      </c>
      <c r="C125" s="220"/>
      <c r="D125" s="120"/>
      <c r="E125" s="120"/>
      <c r="F125" s="120"/>
      <c r="G125" s="120"/>
      <c r="H125" s="120"/>
      <c r="I125" s="119">
        <v>7855.32</v>
      </c>
      <c r="J125" s="120" t="s">
        <v>55</v>
      </c>
      <c r="K125" s="120" t="s">
        <v>56</v>
      </c>
      <c r="L125" s="126" t="s">
        <v>57</v>
      </c>
      <c r="M125" s="122">
        <f t="shared" si="158"/>
        <v>174.45</v>
      </c>
      <c r="N125" s="122">
        <v>0</v>
      </c>
      <c r="O125" s="122">
        <v>174.45</v>
      </c>
      <c r="P125" s="122"/>
      <c r="Q125" s="122"/>
      <c r="R125" s="122"/>
      <c r="S125" s="122"/>
      <c r="T125" s="122"/>
      <c r="U125" s="122"/>
      <c r="V125" s="122">
        <f t="shared" si="159"/>
        <v>174.45</v>
      </c>
      <c r="W125" s="122">
        <f t="shared" si="160"/>
        <v>0</v>
      </c>
      <c r="X125" s="122">
        <f t="shared" si="161"/>
        <v>174.45</v>
      </c>
      <c r="Y125" s="122"/>
      <c r="Z125" s="122"/>
      <c r="AA125" s="123"/>
      <c r="AB125" s="122"/>
      <c r="AC125" s="122"/>
      <c r="AD125" s="122"/>
      <c r="AE125" s="122"/>
      <c r="AF125" s="122"/>
      <c r="AG125" s="122"/>
      <c r="AH125" s="122"/>
      <c r="AI125" s="122"/>
      <c r="AJ125" s="123"/>
      <c r="AK125" s="152"/>
      <c r="AL125" s="152"/>
      <c r="AM125" s="152"/>
      <c r="AN125" s="152"/>
      <c r="AO125" s="152"/>
      <c r="AP125" s="152"/>
      <c r="AQ125" s="153"/>
      <c r="AR125" s="153"/>
      <c r="AS125" s="153"/>
      <c r="AT125" s="152"/>
      <c r="AU125" s="152"/>
      <c r="AV125" s="185"/>
      <c r="AW125" s="358"/>
      <c r="AX125" s="43"/>
    </row>
    <row r="126" spans="1:50" s="44" customFormat="1" x14ac:dyDescent="0.2">
      <c r="A126" s="146" t="s">
        <v>229</v>
      </c>
      <c r="B126" s="131" t="s">
        <v>230</v>
      </c>
      <c r="C126" s="220"/>
      <c r="D126" s="120"/>
      <c r="E126" s="120"/>
      <c r="F126" s="120"/>
      <c r="G126" s="120"/>
      <c r="H126" s="120"/>
      <c r="I126" s="119">
        <v>7855.32</v>
      </c>
      <c r="J126" s="120" t="s">
        <v>55</v>
      </c>
      <c r="K126" s="120" t="s">
        <v>56</v>
      </c>
      <c r="L126" s="126" t="s">
        <v>57</v>
      </c>
      <c r="M126" s="122">
        <f t="shared" si="158"/>
        <v>174.45</v>
      </c>
      <c r="N126" s="122">
        <v>0</v>
      </c>
      <c r="O126" s="122">
        <v>174.45</v>
      </c>
      <c r="P126" s="122"/>
      <c r="Q126" s="122"/>
      <c r="R126" s="122"/>
      <c r="S126" s="122"/>
      <c r="T126" s="122"/>
      <c r="U126" s="122"/>
      <c r="V126" s="122">
        <f t="shared" si="159"/>
        <v>174.45</v>
      </c>
      <c r="W126" s="122">
        <f t="shared" si="160"/>
        <v>0</v>
      </c>
      <c r="X126" s="122">
        <f t="shared" si="161"/>
        <v>174.45</v>
      </c>
      <c r="Y126" s="122"/>
      <c r="Z126" s="122"/>
      <c r="AA126" s="123"/>
      <c r="AB126" s="122"/>
      <c r="AC126" s="122"/>
      <c r="AD126" s="122"/>
      <c r="AE126" s="122"/>
      <c r="AF126" s="122"/>
      <c r="AG126" s="122"/>
      <c r="AH126" s="122"/>
      <c r="AI126" s="122"/>
      <c r="AJ126" s="123"/>
      <c r="AK126" s="152"/>
      <c r="AL126" s="152"/>
      <c r="AM126" s="152"/>
      <c r="AN126" s="152"/>
      <c r="AO126" s="152"/>
      <c r="AP126" s="152"/>
      <c r="AQ126" s="153"/>
      <c r="AR126" s="153"/>
      <c r="AS126" s="153"/>
      <c r="AT126" s="152"/>
      <c r="AU126" s="152"/>
      <c r="AV126" s="185"/>
      <c r="AW126" s="358"/>
      <c r="AX126" s="43"/>
    </row>
    <row r="127" spans="1:50" s="44" customFormat="1" x14ac:dyDescent="0.2">
      <c r="A127" s="146" t="s">
        <v>231</v>
      </c>
      <c r="B127" s="131" t="s">
        <v>232</v>
      </c>
      <c r="C127" s="220"/>
      <c r="D127" s="120"/>
      <c r="E127" s="120"/>
      <c r="F127" s="120"/>
      <c r="G127" s="120"/>
      <c r="H127" s="120"/>
      <c r="I127" s="119">
        <v>7855.32</v>
      </c>
      <c r="J127" s="120" t="s">
        <v>55</v>
      </c>
      <c r="K127" s="120" t="s">
        <v>56</v>
      </c>
      <c r="L127" s="126" t="s">
        <v>57</v>
      </c>
      <c r="M127" s="122">
        <f t="shared" si="158"/>
        <v>174.45</v>
      </c>
      <c r="N127" s="122">
        <v>0</v>
      </c>
      <c r="O127" s="122">
        <v>174.45</v>
      </c>
      <c r="P127" s="122"/>
      <c r="Q127" s="122"/>
      <c r="R127" s="122"/>
      <c r="S127" s="122"/>
      <c r="T127" s="122"/>
      <c r="U127" s="122"/>
      <c r="V127" s="122">
        <f t="shared" si="159"/>
        <v>174.45</v>
      </c>
      <c r="W127" s="122">
        <f t="shared" si="160"/>
        <v>0</v>
      </c>
      <c r="X127" s="122">
        <f t="shared" si="161"/>
        <v>174.45</v>
      </c>
      <c r="Y127" s="122"/>
      <c r="Z127" s="122"/>
      <c r="AA127" s="123"/>
      <c r="AB127" s="122"/>
      <c r="AC127" s="122"/>
      <c r="AD127" s="122"/>
      <c r="AE127" s="122"/>
      <c r="AF127" s="122"/>
      <c r="AG127" s="122"/>
      <c r="AH127" s="122"/>
      <c r="AI127" s="122"/>
      <c r="AJ127" s="123"/>
      <c r="AK127" s="152"/>
      <c r="AL127" s="152"/>
      <c r="AM127" s="152"/>
      <c r="AN127" s="152"/>
      <c r="AO127" s="152"/>
      <c r="AP127" s="152"/>
      <c r="AQ127" s="153"/>
      <c r="AR127" s="153"/>
      <c r="AS127" s="153"/>
      <c r="AT127" s="152"/>
      <c r="AU127" s="152"/>
      <c r="AV127" s="185"/>
      <c r="AW127" s="358"/>
      <c r="AX127" s="43"/>
    </row>
    <row r="128" spans="1:50" s="44" customFormat="1" x14ac:dyDescent="0.2">
      <c r="A128" s="146" t="s">
        <v>233</v>
      </c>
      <c r="B128" s="131" t="s">
        <v>234</v>
      </c>
      <c r="C128" s="220"/>
      <c r="D128" s="120"/>
      <c r="E128" s="120"/>
      <c r="F128" s="120"/>
      <c r="G128" s="120"/>
      <c r="H128" s="120"/>
      <c r="I128" s="119">
        <v>7855.32</v>
      </c>
      <c r="J128" s="120" t="s">
        <v>55</v>
      </c>
      <c r="K128" s="120" t="s">
        <v>56</v>
      </c>
      <c r="L128" s="126" t="s">
        <v>57</v>
      </c>
      <c r="M128" s="122">
        <f t="shared" si="158"/>
        <v>174.45</v>
      </c>
      <c r="N128" s="122">
        <v>0</v>
      </c>
      <c r="O128" s="122">
        <v>174.45</v>
      </c>
      <c r="P128" s="122"/>
      <c r="Q128" s="122"/>
      <c r="R128" s="122"/>
      <c r="S128" s="122"/>
      <c r="T128" s="122"/>
      <c r="U128" s="122"/>
      <c r="V128" s="122">
        <f t="shared" si="159"/>
        <v>174.45</v>
      </c>
      <c r="W128" s="122">
        <f t="shared" si="160"/>
        <v>0</v>
      </c>
      <c r="X128" s="122">
        <f t="shared" si="161"/>
        <v>174.45</v>
      </c>
      <c r="Y128" s="122"/>
      <c r="Z128" s="122"/>
      <c r="AA128" s="123"/>
      <c r="AB128" s="122"/>
      <c r="AC128" s="122"/>
      <c r="AD128" s="122"/>
      <c r="AE128" s="122"/>
      <c r="AF128" s="122"/>
      <c r="AG128" s="122"/>
      <c r="AH128" s="122"/>
      <c r="AI128" s="122"/>
      <c r="AJ128" s="123"/>
      <c r="AK128" s="152"/>
      <c r="AL128" s="152"/>
      <c r="AM128" s="152"/>
      <c r="AN128" s="152"/>
      <c r="AO128" s="152"/>
      <c r="AP128" s="152"/>
      <c r="AQ128" s="153"/>
      <c r="AR128" s="153"/>
      <c r="AS128" s="153"/>
      <c r="AT128" s="152"/>
      <c r="AU128" s="152"/>
      <c r="AV128" s="185"/>
      <c r="AW128" s="358"/>
      <c r="AX128" s="43"/>
    </row>
    <row r="129" spans="1:50" s="44" customFormat="1" x14ac:dyDescent="0.2">
      <c r="A129" s="146" t="s">
        <v>235</v>
      </c>
      <c r="B129" s="131" t="s">
        <v>236</v>
      </c>
      <c r="C129" s="220"/>
      <c r="D129" s="120"/>
      <c r="E129" s="120"/>
      <c r="F129" s="120"/>
      <c r="G129" s="120"/>
      <c r="H129" s="120"/>
      <c r="I129" s="119">
        <v>7855.32</v>
      </c>
      <c r="J129" s="120" t="s">
        <v>55</v>
      </c>
      <c r="K129" s="120" t="s">
        <v>56</v>
      </c>
      <c r="L129" s="126" t="s">
        <v>57</v>
      </c>
      <c r="M129" s="122">
        <f t="shared" si="158"/>
        <v>174.45</v>
      </c>
      <c r="N129" s="122">
        <v>0</v>
      </c>
      <c r="O129" s="122">
        <v>174.45</v>
      </c>
      <c r="P129" s="122"/>
      <c r="Q129" s="122"/>
      <c r="R129" s="122"/>
      <c r="S129" s="122"/>
      <c r="T129" s="122"/>
      <c r="U129" s="122"/>
      <c r="V129" s="122">
        <f t="shared" si="159"/>
        <v>174.45</v>
      </c>
      <c r="W129" s="122">
        <f t="shared" si="160"/>
        <v>0</v>
      </c>
      <c r="X129" s="122">
        <f t="shared" si="161"/>
        <v>174.45</v>
      </c>
      <c r="Y129" s="122"/>
      <c r="Z129" s="122"/>
      <c r="AA129" s="123"/>
      <c r="AB129" s="122"/>
      <c r="AC129" s="122"/>
      <c r="AD129" s="122"/>
      <c r="AE129" s="122"/>
      <c r="AF129" s="122"/>
      <c r="AG129" s="122"/>
      <c r="AH129" s="122"/>
      <c r="AI129" s="122"/>
      <c r="AJ129" s="123"/>
      <c r="AK129" s="152"/>
      <c r="AL129" s="152"/>
      <c r="AM129" s="152"/>
      <c r="AN129" s="152"/>
      <c r="AO129" s="152"/>
      <c r="AP129" s="152"/>
      <c r="AQ129" s="153"/>
      <c r="AR129" s="153"/>
      <c r="AS129" s="153"/>
      <c r="AT129" s="152"/>
      <c r="AU129" s="152"/>
      <c r="AV129" s="185"/>
      <c r="AW129" s="358"/>
      <c r="AX129" s="43"/>
    </row>
    <row r="130" spans="1:50" s="44" customFormat="1" x14ac:dyDescent="0.2">
      <c r="A130" s="146" t="s">
        <v>237</v>
      </c>
      <c r="B130" s="131" t="s">
        <v>238</v>
      </c>
      <c r="C130" s="220"/>
      <c r="D130" s="120"/>
      <c r="E130" s="120"/>
      <c r="F130" s="120"/>
      <c r="G130" s="120"/>
      <c r="H130" s="120"/>
      <c r="I130" s="119">
        <v>7855.32</v>
      </c>
      <c r="J130" s="120" t="s">
        <v>55</v>
      </c>
      <c r="K130" s="120" t="s">
        <v>56</v>
      </c>
      <c r="L130" s="126" t="s">
        <v>57</v>
      </c>
      <c r="M130" s="122">
        <f t="shared" si="158"/>
        <v>174.45</v>
      </c>
      <c r="N130" s="122">
        <v>0</v>
      </c>
      <c r="O130" s="122">
        <v>174.45</v>
      </c>
      <c r="P130" s="122"/>
      <c r="Q130" s="122"/>
      <c r="R130" s="122"/>
      <c r="S130" s="122"/>
      <c r="T130" s="122"/>
      <c r="U130" s="122"/>
      <c r="V130" s="122">
        <f t="shared" si="159"/>
        <v>174.45</v>
      </c>
      <c r="W130" s="122">
        <f t="shared" si="160"/>
        <v>0</v>
      </c>
      <c r="X130" s="122">
        <f t="shared" si="161"/>
        <v>174.45</v>
      </c>
      <c r="Y130" s="122"/>
      <c r="Z130" s="122"/>
      <c r="AA130" s="123"/>
      <c r="AB130" s="122"/>
      <c r="AC130" s="122"/>
      <c r="AD130" s="122"/>
      <c r="AE130" s="122"/>
      <c r="AF130" s="122"/>
      <c r="AG130" s="122"/>
      <c r="AH130" s="122"/>
      <c r="AI130" s="122"/>
      <c r="AJ130" s="123"/>
      <c r="AK130" s="152"/>
      <c r="AL130" s="152"/>
      <c r="AM130" s="152"/>
      <c r="AN130" s="152"/>
      <c r="AO130" s="152"/>
      <c r="AP130" s="152"/>
      <c r="AQ130" s="153"/>
      <c r="AR130" s="153"/>
      <c r="AS130" s="153"/>
      <c r="AT130" s="152"/>
      <c r="AU130" s="152"/>
      <c r="AV130" s="185"/>
      <c r="AW130" s="358"/>
      <c r="AX130" s="43"/>
    </row>
    <row r="131" spans="1:50" s="44" customFormat="1" x14ac:dyDescent="0.2">
      <c r="A131" s="146" t="s">
        <v>239</v>
      </c>
      <c r="B131" s="131" t="s">
        <v>240</v>
      </c>
      <c r="C131" s="220"/>
      <c r="D131" s="120"/>
      <c r="E131" s="120"/>
      <c r="F131" s="120"/>
      <c r="G131" s="120"/>
      <c r="H131" s="120"/>
      <c r="I131" s="119">
        <v>7855.32</v>
      </c>
      <c r="J131" s="120" t="s">
        <v>55</v>
      </c>
      <c r="K131" s="120" t="s">
        <v>56</v>
      </c>
      <c r="L131" s="126" t="s">
        <v>57</v>
      </c>
      <c r="M131" s="122">
        <f t="shared" si="158"/>
        <v>174.45</v>
      </c>
      <c r="N131" s="122">
        <v>0</v>
      </c>
      <c r="O131" s="122">
        <v>174.45</v>
      </c>
      <c r="P131" s="122"/>
      <c r="Q131" s="122"/>
      <c r="R131" s="122"/>
      <c r="S131" s="122"/>
      <c r="T131" s="122"/>
      <c r="U131" s="122"/>
      <c r="V131" s="122">
        <f t="shared" si="159"/>
        <v>174.45</v>
      </c>
      <c r="W131" s="122">
        <f t="shared" si="160"/>
        <v>0</v>
      </c>
      <c r="X131" s="122">
        <f t="shared" si="161"/>
        <v>174.45</v>
      </c>
      <c r="Y131" s="122"/>
      <c r="Z131" s="122"/>
      <c r="AA131" s="123"/>
      <c r="AB131" s="122"/>
      <c r="AC131" s="122"/>
      <c r="AD131" s="122"/>
      <c r="AE131" s="122"/>
      <c r="AF131" s="122"/>
      <c r="AG131" s="122"/>
      <c r="AH131" s="122"/>
      <c r="AI131" s="122"/>
      <c r="AJ131" s="123"/>
      <c r="AK131" s="152"/>
      <c r="AL131" s="152"/>
      <c r="AM131" s="152"/>
      <c r="AN131" s="152"/>
      <c r="AO131" s="152"/>
      <c r="AP131" s="152"/>
      <c r="AQ131" s="153"/>
      <c r="AR131" s="153"/>
      <c r="AS131" s="153"/>
      <c r="AT131" s="152"/>
      <c r="AU131" s="152"/>
      <c r="AV131" s="185"/>
      <c r="AW131" s="358"/>
      <c r="AX131" s="43"/>
    </row>
    <row r="132" spans="1:50" s="44" customFormat="1" x14ac:dyDescent="0.2">
      <c r="A132" s="146" t="s">
        <v>241</v>
      </c>
      <c r="B132" s="131" t="s">
        <v>242</v>
      </c>
      <c r="C132" s="220"/>
      <c r="D132" s="120"/>
      <c r="E132" s="120"/>
      <c r="F132" s="120"/>
      <c r="G132" s="120"/>
      <c r="H132" s="120"/>
      <c r="I132" s="119">
        <v>7855.32</v>
      </c>
      <c r="J132" s="120" t="s">
        <v>55</v>
      </c>
      <c r="K132" s="120" t="s">
        <v>56</v>
      </c>
      <c r="L132" s="126" t="s">
        <v>57</v>
      </c>
      <c r="M132" s="122">
        <f t="shared" si="158"/>
        <v>174.45</v>
      </c>
      <c r="N132" s="122">
        <v>0</v>
      </c>
      <c r="O132" s="122">
        <v>174.45</v>
      </c>
      <c r="P132" s="122"/>
      <c r="Q132" s="122"/>
      <c r="R132" s="122"/>
      <c r="S132" s="122"/>
      <c r="T132" s="122"/>
      <c r="U132" s="122"/>
      <c r="V132" s="122">
        <f t="shared" si="159"/>
        <v>174.45</v>
      </c>
      <c r="W132" s="122">
        <f t="shared" si="160"/>
        <v>0</v>
      </c>
      <c r="X132" s="122">
        <f t="shared" si="161"/>
        <v>174.45</v>
      </c>
      <c r="Y132" s="122"/>
      <c r="Z132" s="122"/>
      <c r="AA132" s="123"/>
      <c r="AB132" s="122"/>
      <c r="AC132" s="122"/>
      <c r="AD132" s="122"/>
      <c r="AE132" s="122"/>
      <c r="AF132" s="122"/>
      <c r="AG132" s="122"/>
      <c r="AH132" s="122"/>
      <c r="AI132" s="122"/>
      <c r="AJ132" s="123"/>
      <c r="AK132" s="152"/>
      <c r="AL132" s="152"/>
      <c r="AM132" s="152"/>
      <c r="AN132" s="152"/>
      <c r="AO132" s="152"/>
      <c r="AP132" s="152"/>
      <c r="AQ132" s="153"/>
      <c r="AR132" s="153"/>
      <c r="AS132" s="153"/>
      <c r="AT132" s="152"/>
      <c r="AU132" s="152"/>
      <c r="AV132" s="185"/>
      <c r="AW132" s="358"/>
      <c r="AX132" s="43"/>
    </row>
    <row r="133" spans="1:50" s="44" customFormat="1" x14ac:dyDescent="0.2">
      <c r="A133" s="146" t="s">
        <v>243</v>
      </c>
      <c r="B133" s="131" t="s">
        <v>244</v>
      </c>
      <c r="C133" s="220"/>
      <c r="D133" s="120"/>
      <c r="E133" s="120"/>
      <c r="F133" s="120"/>
      <c r="G133" s="120"/>
      <c r="H133" s="120"/>
      <c r="I133" s="119">
        <v>7855.32</v>
      </c>
      <c r="J133" s="120" t="s">
        <v>55</v>
      </c>
      <c r="K133" s="120" t="s">
        <v>56</v>
      </c>
      <c r="L133" s="126" t="s">
        <v>57</v>
      </c>
      <c r="M133" s="122">
        <f t="shared" si="158"/>
        <v>174.45</v>
      </c>
      <c r="N133" s="122">
        <v>0</v>
      </c>
      <c r="O133" s="122">
        <v>174.45</v>
      </c>
      <c r="P133" s="122"/>
      <c r="Q133" s="122"/>
      <c r="R133" s="122"/>
      <c r="S133" s="122"/>
      <c r="T133" s="122"/>
      <c r="U133" s="122"/>
      <c r="V133" s="122">
        <f t="shared" si="159"/>
        <v>174.45</v>
      </c>
      <c r="W133" s="122">
        <f t="shared" si="160"/>
        <v>0</v>
      </c>
      <c r="X133" s="122">
        <f t="shared" si="161"/>
        <v>174.45</v>
      </c>
      <c r="Y133" s="122"/>
      <c r="Z133" s="122"/>
      <c r="AA133" s="123"/>
      <c r="AB133" s="122"/>
      <c r="AC133" s="122"/>
      <c r="AD133" s="122"/>
      <c r="AE133" s="122"/>
      <c r="AF133" s="122"/>
      <c r="AG133" s="122"/>
      <c r="AH133" s="122"/>
      <c r="AI133" s="122"/>
      <c r="AJ133" s="123"/>
      <c r="AK133" s="152"/>
      <c r="AL133" s="152"/>
      <c r="AM133" s="152"/>
      <c r="AN133" s="152"/>
      <c r="AO133" s="152"/>
      <c r="AP133" s="152"/>
      <c r="AQ133" s="153"/>
      <c r="AR133" s="153"/>
      <c r="AS133" s="153"/>
      <c r="AT133" s="152"/>
      <c r="AU133" s="152"/>
      <c r="AV133" s="185"/>
      <c r="AW133" s="358"/>
      <c r="AX133" s="43"/>
    </row>
    <row r="134" spans="1:50" s="44" customFormat="1" x14ac:dyDescent="0.2">
      <c r="A134" s="146" t="s">
        <v>245</v>
      </c>
      <c r="B134" s="131" t="s">
        <v>246</v>
      </c>
      <c r="C134" s="220"/>
      <c r="D134" s="120"/>
      <c r="E134" s="120"/>
      <c r="F134" s="120"/>
      <c r="G134" s="120"/>
      <c r="H134" s="120"/>
      <c r="I134" s="119">
        <v>7855.32</v>
      </c>
      <c r="J134" s="120" t="s">
        <v>55</v>
      </c>
      <c r="K134" s="120" t="s">
        <v>56</v>
      </c>
      <c r="L134" s="126" t="s">
        <v>57</v>
      </c>
      <c r="M134" s="122">
        <f t="shared" si="158"/>
        <v>174.45</v>
      </c>
      <c r="N134" s="122">
        <v>0</v>
      </c>
      <c r="O134" s="122">
        <v>174.45</v>
      </c>
      <c r="P134" s="122"/>
      <c r="Q134" s="122"/>
      <c r="R134" s="122"/>
      <c r="S134" s="122"/>
      <c r="T134" s="122"/>
      <c r="U134" s="122"/>
      <c r="V134" s="122">
        <f t="shared" si="159"/>
        <v>174.45</v>
      </c>
      <c r="W134" s="122">
        <f t="shared" si="160"/>
        <v>0</v>
      </c>
      <c r="X134" s="122">
        <f t="shared" si="161"/>
        <v>174.45</v>
      </c>
      <c r="Y134" s="122"/>
      <c r="Z134" s="122"/>
      <c r="AA134" s="123"/>
      <c r="AB134" s="122"/>
      <c r="AC134" s="122"/>
      <c r="AD134" s="122"/>
      <c r="AE134" s="122"/>
      <c r="AF134" s="122"/>
      <c r="AG134" s="122"/>
      <c r="AH134" s="122"/>
      <c r="AI134" s="122"/>
      <c r="AJ134" s="123"/>
      <c r="AK134" s="152"/>
      <c r="AL134" s="152"/>
      <c r="AM134" s="152"/>
      <c r="AN134" s="152"/>
      <c r="AO134" s="152"/>
      <c r="AP134" s="152"/>
      <c r="AQ134" s="153"/>
      <c r="AR134" s="153"/>
      <c r="AS134" s="153"/>
      <c r="AT134" s="152"/>
      <c r="AU134" s="152"/>
      <c r="AV134" s="185"/>
      <c r="AW134" s="358"/>
      <c r="AX134" s="43"/>
    </row>
    <row r="135" spans="1:50" s="44" customFormat="1" x14ac:dyDescent="0.2">
      <c r="A135" s="146" t="s">
        <v>247</v>
      </c>
      <c r="B135" s="131" t="s">
        <v>248</v>
      </c>
      <c r="C135" s="220"/>
      <c r="D135" s="120"/>
      <c r="E135" s="120"/>
      <c r="F135" s="120"/>
      <c r="G135" s="120"/>
      <c r="H135" s="120"/>
      <c r="I135" s="119">
        <v>7855.32</v>
      </c>
      <c r="J135" s="120" t="s">
        <v>55</v>
      </c>
      <c r="K135" s="120" t="s">
        <v>56</v>
      </c>
      <c r="L135" s="126" t="s">
        <v>57</v>
      </c>
      <c r="M135" s="122">
        <f t="shared" si="158"/>
        <v>174.45</v>
      </c>
      <c r="N135" s="122">
        <v>0</v>
      </c>
      <c r="O135" s="122">
        <v>174.45</v>
      </c>
      <c r="P135" s="122"/>
      <c r="Q135" s="122"/>
      <c r="R135" s="122"/>
      <c r="S135" s="122"/>
      <c r="T135" s="122"/>
      <c r="U135" s="122"/>
      <c r="V135" s="122">
        <f t="shared" si="159"/>
        <v>174.45</v>
      </c>
      <c r="W135" s="122">
        <f t="shared" si="160"/>
        <v>0</v>
      </c>
      <c r="X135" s="122">
        <f t="shared" si="161"/>
        <v>174.45</v>
      </c>
      <c r="Y135" s="122"/>
      <c r="Z135" s="122"/>
      <c r="AA135" s="123"/>
      <c r="AB135" s="122"/>
      <c r="AC135" s="122"/>
      <c r="AD135" s="122"/>
      <c r="AE135" s="122"/>
      <c r="AF135" s="122"/>
      <c r="AG135" s="122"/>
      <c r="AH135" s="122"/>
      <c r="AI135" s="122"/>
      <c r="AJ135" s="123"/>
      <c r="AK135" s="152"/>
      <c r="AL135" s="152"/>
      <c r="AM135" s="152"/>
      <c r="AN135" s="152"/>
      <c r="AO135" s="152"/>
      <c r="AP135" s="152"/>
      <c r="AQ135" s="153"/>
      <c r="AR135" s="153"/>
      <c r="AS135" s="153"/>
      <c r="AT135" s="152"/>
      <c r="AU135" s="152"/>
      <c r="AV135" s="185"/>
      <c r="AW135" s="358"/>
      <c r="AX135" s="43"/>
    </row>
    <row r="136" spans="1:50" s="44" customFormat="1" x14ac:dyDescent="0.2">
      <c r="A136" s="146" t="s">
        <v>249</v>
      </c>
      <c r="B136" s="131" t="s">
        <v>250</v>
      </c>
      <c r="C136" s="220"/>
      <c r="D136" s="120"/>
      <c r="E136" s="120"/>
      <c r="F136" s="120"/>
      <c r="G136" s="120"/>
      <c r="H136" s="120"/>
      <c r="I136" s="119">
        <v>7855.32</v>
      </c>
      <c r="J136" s="120" t="s">
        <v>55</v>
      </c>
      <c r="K136" s="120" t="s">
        <v>56</v>
      </c>
      <c r="L136" s="126" t="s">
        <v>57</v>
      </c>
      <c r="M136" s="122">
        <f t="shared" si="158"/>
        <v>174.45</v>
      </c>
      <c r="N136" s="122">
        <v>0</v>
      </c>
      <c r="O136" s="122">
        <v>174.45</v>
      </c>
      <c r="P136" s="122"/>
      <c r="Q136" s="122"/>
      <c r="R136" s="122"/>
      <c r="S136" s="122"/>
      <c r="T136" s="122"/>
      <c r="U136" s="122"/>
      <c r="V136" s="122">
        <f t="shared" si="159"/>
        <v>174.45</v>
      </c>
      <c r="W136" s="122">
        <f t="shared" si="160"/>
        <v>0</v>
      </c>
      <c r="X136" s="122">
        <f t="shared" si="161"/>
        <v>174.45</v>
      </c>
      <c r="Y136" s="122"/>
      <c r="Z136" s="122"/>
      <c r="AA136" s="123"/>
      <c r="AB136" s="122"/>
      <c r="AC136" s="122"/>
      <c r="AD136" s="122"/>
      <c r="AE136" s="122"/>
      <c r="AF136" s="122"/>
      <c r="AG136" s="122"/>
      <c r="AH136" s="122"/>
      <c r="AI136" s="122"/>
      <c r="AJ136" s="123"/>
      <c r="AK136" s="152"/>
      <c r="AL136" s="152"/>
      <c r="AM136" s="152"/>
      <c r="AN136" s="152"/>
      <c r="AO136" s="152"/>
      <c r="AP136" s="152"/>
      <c r="AQ136" s="153"/>
      <c r="AR136" s="153"/>
      <c r="AS136" s="153"/>
      <c r="AT136" s="152"/>
      <c r="AU136" s="152"/>
      <c r="AV136" s="185"/>
      <c r="AW136" s="358"/>
      <c r="AX136" s="43"/>
    </row>
    <row r="137" spans="1:50" s="44" customFormat="1" x14ac:dyDescent="0.2">
      <c r="A137" s="146" t="s">
        <v>251</v>
      </c>
      <c r="B137" s="131" t="s">
        <v>252</v>
      </c>
      <c r="C137" s="220"/>
      <c r="D137" s="120"/>
      <c r="E137" s="120"/>
      <c r="F137" s="120"/>
      <c r="G137" s="120"/>
      <c r="H137" s="120"/>
      <c r="I137" s="119">
        <v>7855.32</v>
      </c>
      <c r="J137" s="120" t="s">
        <v>55</v>
      </c>
      <c r="K137" s="120" t="s">
        <v>56</v>
      </c>
      <c r="L137" s="126" t="s">
        <v>57</v>
      </c>
      <c r="M137" s="122">
        <f t="shared" si="158"/>
        <v>174.45</v>
      </c>
      <c r="N137" s="122">
        <v>0</v>
      </c>
      <c r="O137" s="122">
        <v>174.45</v>
      </c>
      <c r="P137" s="122"/>
      <c r="Q137" s="122"/>
      <c r="R137" s="122"/>
      <c r="S137" s="122"/>
      <c r="T137" s="122"/>
      <c r="U137" s="122"/>
      <c r="V137" s="122">
        <f t="shared" si="159"/>
        <v>174.45</v>
      </c>
      <c r="W137" s="122">
        <f t="shared" si="160"/>
        <v>0</v>
      </c>
      <c r="X137" s="122">
        <f t="shared" si="161"/>
        <v>174.45</v>
      </c>
      <c r="Y137" s="122"/>
      <c r="Z137" s="122"/>
      <c r="AA137" s="123"/>
      <c r="AB137" s="122"/>
      <c r="AC137" s="122"/>
      <c r="AD137" s="122"/>
      <c r="AE137" s="122"/>
      <c r="AF137" s="122"/>
      <c r="AG137" s="122"/>
      <c r="AH137" s="122"/>
      <c r="AI137" s="122"/>
      <c r="AJ137" s="123"/>
      <c r="AK137" s="152"/>
      <c r="AL137" s="152"/>
      <c r="AM137" s="152"/>
      <c r="AN137" s="152"/>
      <c r="AO137" s="152"/>
      <c r="AP137" s="152"/>
      <c r="AQ137" s="153"/>
      <c r="AR137" s="153"/>
      <c r="AS137" s="153"/>
      <c r="AT137" s="152"/>
      <c r="AU137" s="152"/>
      <c r="AV137" s="185"/>
      <c r="AW137" s="358"/>
      <c r="AX137" s="43"/>
    </row>
    <row r="138" spans="1:50" s="44" customFormat="1" x14ac:dyDescent="0.2">
      <c r="A138" s="146" t="s">
        <v>253</v>
      </c>
      <c r="B138" s="131" t="s">
        <v>254</v>
      </c>
      <c r="C138" s="220"/>
      <c r="D138" s="120"/>
      <c r="E138" s="120"/>
      <c r="F138" s="120"/>
      <c r="G138" s="120"/>
      <c r="H138" s="120"/>
      <c r="I138" s="119">
        <v>7855.32</v>
      </c>
      <c r="J138" s="120" t="s">
        <v>55</v>
      </c>
      <c r="K138" s="120" t="s">
        <v>56</v>
      </c>
      <c r="L138" s="126" t="s">
        <v>57</v>
      </c>
      <c r="M138" s="122">
        <f t="shared" si="158"/>
        <v>174.45</v>
      </c>
      <c r="N138" s="122">
        <v>0</v>
      </c>
      <c r="O138" s="122">
        <v>174.45</v>
      </c>
      <c r="P138" s="122"/>
      <c r="Q138" s="122"/>
      <c r="R138" s="122"/>
      <c r="S138" s="122"/>
      <c r="T138" s="122"/>
      <c r="U138" s="122"/>
      <c r="V138" s="122">
        <f t="shared" si="159"/>
        <v>174.45</v>
      </c>
      <c r="W138" s="122">
        <f t="shared" si="160"/>
        <v>0</v>
      </c>
      <c r="X138" s="122">
        <f t="shared" si="161"/>
        <v>174.45</v>
      </c>
      <c r="Y138" s="122"/>
      <c r="Z138" s="122"/>
      <c r="AA138" s="123"/>
      <c r="AB138" s="122"/>
      <c r="AC138" s="122"/>
      <c r="AD138" s="122"/>
      <c r="AE138" s="122"/>
      <c r="AF138" s="122"/>
      <c r="AG138" s="122"/>
      <c r="AH138" s="122"/>
      <c r="AI138" s="122"/>
      <c r="AJ138" s="123"/>
      <c r="AK138" s="152"/>
      <c r="AL138" s="152"/>
      <c r="AM138" s="152"/>
      <c r="AN138" s="152"/>
      <c r="AO138" s="152"/>
      <c r="AP138" s="152"/>
      <c r="AQ138" s="153"/>
      <c r="AR138" s="153"/>
      <c r="AS138" s="153"/>
      <c r="AT138" s="152"/>
      <c r="AU138" s="152"/>
      <c r="AV138" s="185"/>
      <c r="AW138" s="358"/>
      <c r="AX138" s="43"/>
    </row>
    <row r="139" spans="1:50" s="44" customFormat="1" x14ac:dyDescent="0.2">
      <c r="A139" s="146" t="s">
        <v>255</v>
      </c>
      <c r="B139" s="131" t="s">
        <v>256</v>
      </c>
      <c r="C139" s="220"/>
      <c r="D139" s="120"/>
      <c r="E139" s="120"/>
      <c r="F139" s="120"/>
      <c r="G139" s="120"/>
      <c r="H139" s="120"/>
      <c r="I139" s="119">
        <v>7855.32</v>
      </c>
      <c r="J139" s="120" t="s">
        <v>55</v>
      </c>
      <c r="K139" s="120" t="s">
        <v>56</v>
      </c>
      <c r="L139" s="126" t="s">
        <v>57</v>
      </c>
      <c r="M139" s="122">
        <f t="shared" si="158"/>
        <v>174.45</v>
      </c>
      <c r="N139" s="122">
        <v>0</v>
      </c>
      <c r="O139" s="122">
        <v>174.45</v>
      </c>
      <c r="P139" s="122"/>
      <c r="Q139" s="122"/>
      <c r="R139" s="122"/>
      <c r="S139" s="122"/>
      <c r="T139" s="122"/>
      <c r="U139" s="122"/>
      <c r="V139" s="122">
        <f t="shared" si="159"/>
        <v>174.45</v>
      </c>
      <c r="W139" s="122">
        <f t="shared" si="160"/>
        <v>0</v>
      </c>
      <c r="X139" s="122">
        <f t="shared" si="161"/>
        <v>174.45</v>
      </c>
      <c r="Y139" s="122"/>
      <c r="Z139" s="122"/>
      <c r="AA139" s="123"/>
      <c r="AB139" s="122"/>
      <c r="AC139" s="122"/>
      <c r="AD139" s="122"/>
      <c r="AE139" s="122"/>
      <c r="AF139" s="122"/>
      <c r="AG139" s="122"/>
      <c r="AH139" s="122"/>
      <c r="AI139" s="122"/>
      <c r="AJ139" s="123"/>
      <c r="AK139" s="152"/>
      <c r="AL139" s="152"/>
      <c r="AM139" s="152"/>
      <c r="AN139" s="152"/>
      <c r="AO139" s="152"/>
      <c r="AP139" s="152"/>
      <c r="AQ139" s="153"/>
      <c r="AR139" s="153"/>
      <c r="AS139" s="153"/>
      <c r="AT139" s="152"/>
      <c r="AU139" s="152"/>
      <c r="AV139" s="185"/>
      <c r="AW139" s="358"/>
      <c r="AX139" s="43"/>
    </row>
    <row r="140" spans="1:50" s="44" customFormat="1" ht="45" customHeight="1" x14ac:dyDescent="0.2">
      <c r="A140" s="146" t="s">
        <v>257</v>
      </c>
      <c r="B140" s="131" t="s">
        <v>258</v>
      </c>
      <c r="C140" s="220"/>
      <c r="D140" s="120"/>
      <c r="E140" s="120"/>
      <c r="F140" s="120"/>
      <c r="G140" s="120"/>
      <c r="H140" s="120"/>
      <c r="I140" s="119">
        <v>7855.32</v>
      </c>
      <c r="J140" s="120" t="s">
        <v>55</v>
      </c>
      <c r="K140" s="120" t="s">
        <v>56</v>
      </c>
      <c r="L140" s="126">
        <v>2024</v>
      </c>
      <c r="M140" s="122"/>
      <c r="N140" s="122"/>
      <c r="O140" s="122"/>
      <c r="P140" s="122">
        <f t="shared" ref="P140:P141" si="162">Q140+R140</f>
        <v>641.9</v>
      </c>
      <c r="Q140" s="122">
        <v>0</v>
      </c>
      <c r="R140" s="122">
        <v>641.9</v>
      </c>
      <c r="S140" s="122"/>
      <c r="T140" s="122"/>
      <c r="U140" s="122"/>
      <c r="V140" s="122">
        <f t="shared" si="159"/>
        <v>641.9</v>
      </c>
      <c r="W140" s="122">
        <f t="shared" ref="W140:W141" si="163">N140+Q140+T140</f>
        <v>0</v>
      </c>
      <c r="X140" s="122">
        <f t="shared" si="161"/>
        <v>641.9</v>
      </c>
      <c r="Y140" s="122"/>
      <c r="Z140" s="122"/>
      <c r="AA140" s="123"/>
      <c r="AB140" s="122"/>
      <c r="AC140" s="122"/>
      <c r="AD140" s="122"/>
      <c r="AE140" s="122"/>
      <c r="AF140" s="122"/>
      <c r="AG140" s="122"/>
      <c r="AH140" s="122"/>
      <c r="AI140" s="122"/>
      <c r="AJ140" s="123"/>
      <c r="AK140" s="152"/>
      <c r="AL140" s="152"/>
      <c r="AM140" s="152"/>
      <c r="AN140" s="152"/>
      <c r="AO140" s="152"/>
      <c r="AP140" s="152"/>
      <c r="AQ140" s="153"/>
      <c r="AR140" s="153"/>
      <c r="AS140" s="153"/>
      <c r="AT140" s="152"/>
      <c r="AU140" s="152"/>
      <c r="AV140" s="185"/>
      <c r="AW140" s="358" t="s">
        <v>951</v>
      </c>
      <c r="AX140" s="43"/>
    </row>
    <row r="141" spans="1:50" s="44" customFormat="1" ht="42" customHeight="1" x14ac:dyDescent="0.2">
      <c r="A141" s="146" t="s">
        <v>259</v>
      </c>
      <c r="B141" s="131" t="s">
        <v>260</v>
      </c>
      <c r="C141" s="220"/>
      <c r="D141" s="120"/>
      <c r="E141" s="120"/>
      <c r="F141" s="120"/>
      <c r="G141" s="120"/>
      <c r="H141" s="120"/>
      <c r="I141" s="119">
        <v>7855.32</v>
      </c>
      <c r="J141" s="120" t="s">
        <v>55</v>
      </c>
      <c r="K141" s="120" t="s">
        <v>56</v>
      </c>
      <c r="L141" s="126">
        <v>2024</v>
      </c>
      <c r="M141" s="122"/>
      <c r="N141" s="122"/>
      <c r="O141" s="122"/>
      <c r="P141" s="122">
        <f t="shared" si="162"/>
        <v>641.9</v>
      </c>
      <c r="Q141" s="122">
        <v>0</v>
      </c>
      <c r="R141" s="122">
        <v>641.9</v>
      </c>
      <c r="S141" s="122"/>
      <c r="T141" s="122"/>
      <c r="U141" s="122"/>
      <c r="V141" s="122">
        <f t="shared" si="159"/>
        <v>641.9</v>
      </c>
      <c r="W141" s="122">
        <f t="shared" si="163"/>
        <v>0</v>
      </c>
      <c r="X141" s="122">
        <f t="shared" si="161"/>
        <v>641.9</v>
      </c>
      <c r="Y141" s="122"/>
      <c r="Z141" s="122"/>
      <c r="AA141" s="123"/>
      <c r="AB141" s="122"/>
      <c r="AC141" s="122"/>
      <c r="AD141" s="122"/>
      <c r="AE141" s="122"/>
      <c r="AF141" s="122"/>
      <c r="AG141" s="122"/>
      <c r="AH141" s="122"/>
      <c r="AI141" s="122"/>
      <c r="AJ141" s="123"/>
      <c r="AK141" s="152"/>
      <c r="AL141" s="152"/>
      <c r="AM141" s="152"/>
      <c r="AN141" s="152"/>
      <c r="AO141" s="152"/>
      <c r="AP141" s="152"/>
      <c r="AQ141" s="153"/>
      <c r="AR141" s="153"/>
      <c r="AS141" s="153"/>
      <c r="AT141" s="152"/>
      <c r="AU141" s="152"/>
      <c r="AV141" s="185"/>
      <c r="AW141" s="358"/>
      <c r="AX141" s="43"/>
    </row>
    <row r="142" spans="1:50" s="44" customFormat="1" x14ac:dyDescent="0.2">
      <c r="A142" s="146" t="s">
        <v>261</v>
      </c>
      <c r="B142" s="131" t="s">
        <v>262</v>
      </c>
      <c r="C142" s="220"/>
      <c r="D142" s="120"/>
      <c r="E142" s="120"/>
      <c r="F142" s="120"/>
      <c r="G142" s="120"/>
      <c r="H142" s="120"/>
      <c r="I142" s="119">
        <v>7855.32</v>
      </c>
      <c r="J142" s="120" t="s">
        <v>55</v>
      </c>
      <c r="K142" s="120" t="s">
        <v>56</v>
      </c>
      <c r="L142" s="126">
        <v>2025</v>
      </c>
      <c r="M142" s="122"/>
      <c r="N142" s="122"/>
      <c r="O142" s="122"/>
      <c r="P142" s="122"/>
      <c r="Q142" s="122"/>
      <c r="R142" s="122"/>
      <c r="S142" s="122"/>
      <c r="T142" s="122"/>
      <c r="U142" s="122"/>
      <c r="V142" s="122"/>
      <c r="W142" s="122"/>
      <c r="X142" s="122"/>
      <c r="Y142" s="122"/>
      <c r="Z142" s="122"/>
      <c r="AA142" s="123"/>
      <c r="AB142" s="122">
        <f t="shared" ref="AB142:AB152" si="164">AC142+AD142</f>
        <v>691.2</v>
      </c>
      <c r="AC142" s="122">
        <v>0</v>
      </c>
      <c r="AD142" s="122">
        <v>691.2</v>
      </c>
      <c r="AE142" s="122">
        <f>AF142+AG142</f>
        <v>-691.2</v>
      </c>
      <c r="AF142" s="122">
        <v>0</v>
      </c>
      <c r="AG142" s="122">
        <f>-691.2</f>
        <v>-691.2</v>
      </c>
      <c r="AH142" s="147">
        <f t="shared" ref="AH142:AH152" si="165">AI142+AJ142</f>
        <v>0</v>
      </c>
      <c r="AI142" s="122">
        <f t="shared" ref="AI142:AI152" si="166">Z142+AC142+AF142</f>
        <v>0</v>
      </c>
      <c r="AJ142" s="122">
        <f t="shared" ref="AJ142:AJ152" si="167">AA142+AD142+AG142</f>
        <v>0</v>
      </c>
      <c r="AK142" s="152"/>
      <c r="AL142" s="152"/>
      <c r="AM142" s="152"/>
      <c r="AN142" s="152"/>
      <c r="AO142" s="152"/>
      <c r="AP142" s="152"/>
      <c r="AQ142" s="153"/>
      <c r="AR142" s="153"/>
      <c r="AS142" s="153"/>
      <c r="AT142" s="152"/>
      <c r="AU142" s="152"/>
      <c r="AV142" s="185"/>
      <c r="AW142" s="358" t="s">
        <v>952</v>
      </c>
      <c r="AX142" s="43"/>
    </row>
    <row r="143" spans="1:50" s="44" customFormat="1" x14ac:dyDescent="0.2">
      <c r="A143" s="146" t="s">
        <v>263</v>
      </c>
      <c r="B143" s="131" t="s">
        <v>264</v>
      </c>
      <c r="C143" s="220"/>
      <c r="D143" s="120"/>
      <c r="E143" s="120"/>
      <c r="F143" s="120"/>
      <c r="G143" s="120"/>
      <c r="H143" s="120"/>
      <c r="I143" s="119">
        <v>7855.32</v>
      </c>
      <c r="J143" s="120" t="s">
        <v>55</v>
      </c>
      <c r="K143" s="120" t="s">
        <v>56</v>
      </c>
      <c r="L143" s="126">
        <v>2025</v>
      </c>
      <c r="M143" s="122"/>
      <c r="N143" s="122"/>
      <c r="O143" s="122"/>
      <c r="P143" s="122"/>
      <c r="Q143" s="122"/>
      <c r="R143" s="122"/>
      <c r="S143" s="122"/>
      <c r="T143" s="122"/>
      <c r="U143" s="122"/>
      <c r="V143" s="122"/>
      <c r="W143" s="122"/>
      <c r="X143" s="122"/>
      <c r="Y143" s="122"/>
      <c r="Z143" s="122"/>
      <c r="AA143" s="123"/>
      <c r="AB143" s="122">
        <f t="shared" si="164"/>
        <v>691.1</v>
      </c>
      <c r="AC143" s="122">
        <v>0</v>
      </c>
      <c r="AD143" s="122">
        <v>691.1</v>
      </c>
      <c r="AE143" s="122">
        <f t="shared" ref="AE143:AE149" si="168">AF143+AG143</f>
        <v>-691.1</v>
      </c>
      <c r="AF143" s="122">
        <v>0</v>
      </c>
      <c r="AG143" s="122">
        <f>-691.1</f>
        <v>-691.1</v>
      </c>
      <c r="AH143" s="147">
        <f t="shared" si="165"/>
        <v>0</v>
      </c>
      <c r="AI143" s="122">
        <f t="shared" si="166"/>
        <v>0</v>
      </c>
      <c r="AJ143" s="122">
        <f t="shared" si="167"/>
        <v>0</v>
      </c>
      <c r="AK143" s="152"/>
      <c r="AL143" s="152"/>
      <c r="AM143" s="152"/>
      <c r="AN143" s="152"/>
      <c r="AO143" s="152"/>
      <c r="AP143" s="152"/>
      <c r="AQ143" s="153"/>
      <c r="AR143" s="153"/>
      <c r="AS143" s="153"/>
      <c r="AT143" s="152"/>
      <c r="AU143" s="152"/>
      <c r="AV143" s="185"/>
      <c r="AW143" s="358"/>
      <c r="AX143" s="43"/>
    </row>
    <row r="144" spans="1:50" s="44" customFormat="1" x14ac:dyDescent="0.2">
      <c r="A144" s="146" t="s">
        <v>265</v>
      </c>
      <c r="B144" s="131" t="s">
        <v>266</v>
      </c>
      <c r="C144" s="220"/>
      <c r="D144" s="120"/>
      <c r="E144" s="120"/>
      <c r="F144" s="120"/>
      <c r="G144" s="120"/>
      <c r="H144" s="120"/>
      <c r="I144" s="119">
        <v>7855.32</v>
      </c>
      <c r="J144" s="120" t="s">
        <v>55</v>
      </c>
      <c r="K144" s="120" t="s">
        <v>56</v>
      </c>
      <c r="L144" s="126">
        <v>2025</v>
      </c>
      <c r="M144" s="122"/>
      <c r="N144" s="122"/>
      <c r="O144" s="122"/>
      <c r="P144" s="122"/>
      <c r="Q144" s="122"/>
      <c r="R144" s="122"/>
      <c r="S144" s="122"/>
      <c r="T144" s="122"/>
      <c r="U144" s="122"/>
      <c r="V144" s="122"/>
      <c r="W144" s="122"/>
      <c r="X144" s="122"/>
      <c r="Y144" s="122"/>
      <c r="Z144" s="122"/>
      <c r="AA144" s="123"/>
      <c r="AB144" s="122">
        <f t="shared" si="164"/>
        <v>691.2</v>
      </c>
      <c r="AC144" s="122">
        <v>0</v>
      </c>
      <c r="AD144" s="122">
        <v>691.2</v>
      </c>
      <c r="AE144" s="122">
        <f t="shared" si="168"/>
        <v>-691.2</v>
      </c>
      <c r="AF144" s="122">
        <v>0</v>
      </c>
      <c r="AG144" s="122">
        <f>-691.2</f>
        <v>-691.2</v>
      </c>
      <c r="AH144" s="147">
        <f t="shared" si="165"/>
        <v>0</v>
      </c>
      <c r="AI144" s="122">
        <f t="shared" si="166"/>
        <v>0</v>
      </c>
      <c r="AJ144" s="122">
        <f t="shared" si="167"/>
        <v>0</v>
      </c>
      <c r="AK144" s="152"/>
      <c r="AL144" s="152"/>
      <c r="AM144" s="152"/>
      <c r="AN144" s="152"/>
      <c r="AO144" s="152"/>
      <c r="AP144" s="152"/>
      <c r="AQ144" s="153"/>
      <c r="AR144" s="153"/>
      <c r="AS144" s="153"/>
      <c r="AT144" s="152"/>
      <c r="AU144" s="152"/>
      <c r="AV144" s="185"/>
      <c r="AW144" s="358"/>
      <c r="AX144" s="43"/>
    </row>
    <row r="145" spans="1:50" s="44" customFormat="1" x14ac:dyDescent="0.2">
      <c r="A145" s="146" t="s">
        <v>267</v>
      </c>
      <c r="B145" s="131" t="s">
        <v>268</v>
      </c>
      <c r="C145" s="220"/>
      <c r="D145" s="120"/>
      <c r="E145" s="120"/>
      <c r="F145" s="120"/>
      <c r="G145" s="120"/>
      <c r="H145" s="120"/>
      <c r="I145" s="119">
        <v>7855.32</v>
      </c>
      <c r="J145" s="120" t="s">
        <v>55</v>
      </c>
      <c r="K145" s="120" t="s">
        <v>56</v>
      </c>
      <c r="L145" s="126">
        <v>2025</v>
      </c>
      <c r="M145" s="122"/>
      <c r="N145" s="122"/>
      <c r="O145" s="122"/>
      <c r="P145" s="122"/>
      <c r="Q145" s="122"/>
      <c r="R145" s="122"/>
      <c r="S145" s="122"/>
      <c r="T145" s="122"/>
      <c r="U145" s="122"/>
      <c r="V145" s="122"/>
      <c r="W145" s="122"/>
      <c r="X145" s="122"/>
      <c r="Y145" s="122"/>
      <c r="Z145" s="122"/>
      <c r="AA145" s="123"/>
      <c r="AB145" s="122">
        <f t="shared" si="164"/>
        <v>691.1</v>
      </c>
      <c r="AC145" s="122">
        <v>0</v>
      </c>
      <c r="AD145" s="122">
        <v>691.1</v>
      </c>
      <c r="AE145" s="122">
        <f t="shared" si="168"/>
        <v>-691.1</v>
      </c>
      <c r="AF145" s="122">
        <v>0</v>
      </c>
      <c r="AG145" s="122">
        <f>-691.1</f>
        <v>-691.1</v>
      </c>
      <c r="AH145" s="147">
        <f t="shared" si="165"/>
        <v>0</v>
      </c>
      <c r="AI145" s="122">
        <f t="shared" si="166"/>
        <v>0</v>
      </c>
      <c r="AJ145" s="122">
        <f t="shared" si="167"/>
        <v>0</v>
      </c>
      <c r="AK145" s="152"/>
      <c r="AL145" s="152"/>
      <c r="AM145" s="152"/>
      <c r="AN145" s="152"/>
      <c r="AO145" s="152"/>
      <c r="AP145" s="152"/>
      <c r="AQ145" s="153"/>
      <c r="AR145" s="153"/>
      <c r="AS145" s="153"/>
      <c r="AT145" s="152"/>
      <c r="AU145" s="152"/>
      <c r="AV145" s="185"/>
      <c r="AW145" s="358"/>
      <c r="AX145" s="43"/>
    </row>
    <row r="146" spans="1:50" s="44" customFormat="1" x14ac:dyDescent="0.2">
      <c r="A146" s="146" t="s">
        <v>269</v>
      </c>
      <c r="B146" s="131" t="s">
        <v>270</v>
      </c>
      <c r="C146" s="220"/>
      <c r="D146" s="120"/>
      <c r="E146" s="120"/>
      <c r="F146" s="120"/>
      <c r="G146" s="120"/>
      <c r="H146" s="120"/>
      <c r="I146" s="119">
        <v>7855.32</v>
      </c>
      <c r="J146" s="120" t="s">
        <v>55</v>
      </c>
      <c r="K146" s="120" t="s">
        <v>56</v>
      </c>
      <c r="L146" s="126">
        <v>2025</v>
      </c>
      <c r="M146" s="122"/>
      <c r="N146" s="122"/>
      <c r="O146" s="122"/>
      <c r="P146" s="122"/>
      <c r="Q146" s="122"/>
      <c r="R146" s="122"/>
      <c r="S146" s="122"/>
      <c r="T146" s="122"/>
      <c r="U146" s="122"/>
      <c r="V146" s="122"/>
      <c r="W146" s="122"/>
      <c r="X146" s="122"/>
      <c r="Y146" s="122"/>
      <c r="Z146" s="122"/>
      <c r="AA146" s="123"/>
      <c r="AB146" s="122">
        <f t="shared" si="164"/>
        <v>691.2</v>
      </c>
      <c r="AC146" s="122">
        <v>0</v>
      </c>
      <c r="AD146" s="122">
        <v>691.2</v>
      </c>
      <c r="AE146" s="122">
        <f t="shared" si="168"/>
        <v>-691.2</v>
      </c>
      <c r="AF146" s="122">
        <v>0</v>
      </c>
      <c r="AG146" s="122">
        <f>-691.2</f>
        <v>-691.2</v>
      </c>
      <c r="AH146" s="147">
        <f t="shared" si="165"/>
        <v>0</v>
      </c>
      <c r="AI146" s="122">
        <f t="shared" si="166"/>
        <v>0</v>
      </c>
      <c r="AJ146" s="122">
        <f t="shared" si="167"/>
        <v>0</v>
      </c>
      <c r="AK146" s="152"/>
      <c r="AL146" s="152"/>
      <c r="AM146" s="152"/>
      <c r="AN146" s="152"/>
      <c r="AO146" s="152"/>
      <c r="AP146" s="152"/>
      <c r="AQ146" s="153"/>
      <c r="AR146" s="153"/>
      <c r="AS146" s="153"/>
      <c r="AT146" s="152"/>
      <c r="AU146" s="152"/>
      <c r="AV146" s="185"/>
      <c r="AW146" s="358"/>
      <c r="AX146" s="43"/>
    </row>
    <row r="147" spans="1:50" s="44" customFormat="1" x14ac:dyDescent="0.2">
      <c r="A147" s="146" t="s">
        <v>271</v>
      </c>
      <c r="B147" s="131" t="s">
        <v>272</v>
      </c>
      <c r="C147" s="220"/>
      <c r="D147" s="120"/>
      <c r="E147" s="120"/>
      <c r="F147" s="120"/>
      <c r="G147" s="120"/>
      <c r="H147" s="120"/>
      <c r="I147" s="119">
        <v>7855.32</v>
      </c>
      <c r="J147" s="120" t="s">
        <v>55</v>
      </c>
      <c r="K147" s="120" t="s">
        <v>56</v>
      </c>
      <c r="L147" s="126">
        <v>2025</v>
      </c>
      <c r="M147" s="122"/>
      <c r="N147" s="122"/>
      <c r="O147" s="122"/>
      <c r="P147" s="122"/>
      <c r="Q147" s="122"/>
      <c r="R147" s="122"/>
      <c r="S147" s="122"/>
      <c r="T147" s="122"/>
      <c r="U147" s="122"/>
      <c r="V147" s="122"/>
      <c r="W147" s="122"/>
      <c r="X147" s="122"/>
      <c r="Y147" s="122"/>
      <c r="Z147" s="122"/>
      <c r="AA147" s="123"/>
      <c r="AB147" s="122">
        <f t="shared" si="164"/>
        <v>691.1</v>
      </c>
      <c r="AC147" s="122">
        <v>0</v>
      </c>
      <c r="AD147" s="122">
        <v>691.1</v>
      </c>
      <c r="AE147" s="122">
        <f t="shared" si="168"/>
        <v>-691.11519999999996</v>
      </c>
      <c r="AF147" s="122">
        <v>0</v>
      </c>
      <c r="AG147" s="122">
        <f>-691.1152</f>
        <v>-691.11519999999996</v>
      </c>
      <c r="AH147" s="147">
        <f t="shared" si="165"/>
        <v>-1.5199999999936153E-2</v>
      </c>
      <c r="AI147" s="122">
        <f t="shared" si="166"/>
        <v>0</v>
      </c>
      <c r="AJ147" s="122">
        <f t="shared" si="167"/>
        <v>-1.5199999999936153E-2</v>
      </c>
      <c r="AK147" s="152"/>
      <c r="AL147" s="152"/>
      <c r="AM147" s="152"/>
      <c r="AN147" s="152"/>
      <c r="AO147" s="152"/>
      <c r="AP147" s="152"/>
      <c r="AQ147" s="153"/>
      <c r="AR147" s="153"/>
      <c r="AS147" s="153"/>
      <c r="AT147" s="152"/>
      <c r="AU147" s="152"/>
      <c r="AV147" s="185"/>
      <c r="AW147" s="358"/>
      <c r="AX147" s="43"/>
    </row>
    <row r="148" spans="1:50" s="44" customFormat="1" x14ac:dyDescent="0.2">
      <c r="A148" s="146" t="s">
        <v>273</v>
      </c>
      <c r="B148" s="131" t="s">
        <v>274</v>
      </c>
      <c r="C148" s="220"/>
      <c r="D148" s="120"/>
      <c r="E148" s="120"/>
      <c r="F148" s="120"/>
      <c r="G148" s="120"/>
      <c r="H148" s="120"/>
      <c r="I148" s="119">
        <v>7855.32</v>
      </c>
      <c r="J148" s="120" t="s">
        <v>55</v>
      </c>
      <c r="K148" s="120" t="s">
        <v>56</v>
      </c>
      <c r="L148" s="126">
        <v>2025</v>
      </c>
      <c r="M148" s="122"/>
      <c r="N148" s="122"/>
      <c r="O148" s="122"/>
      <c r="P148" s="122"/>
      <c r="Q148" s="122"/>
      <c r="R148" s="122"/>
      <c r="S148" s="122"/>
      <c r="T148" s="122"/>
      <c r="U148" s="122"/>
      <c r="V148" s="122"/>
      <c r="W148" s="122"/>
      <c r="X148" s="122"/>
      <c r="Y148" s="122"/>
      <c r="Z148" s="122"/>
      <c r="AA148" s="123"/>
      <c r="AB148" s="122">
        <f t="shared" si="164"/>
        <v>691.2</v>
      </c>
      <c r="AC148" s="122">
        <v>0</v>
      </c>
      <c r="AD148" s="122">
        <v>691.2</v>
      </c>
      <c r="AE148" s="122">
        <f t="shared" si="168"/>
        <v>-691.2</v>
      </c>
      <c r="AF148" s="122">
        <v>0</v>
      </c>
      <c r="AG148" s="122">
        <f>-691.2</f>
        <v>-691.2</v>
      </c>
      <c r="AH148" s="147">
        <f t="shared" si="165"/>
        <v>0</v>
      </c>
      <c r="AI148" s="122">
        <f t="shared" si="166"/>
        <v>0</v>
      </c>
      <c r="AJ148" s="122">
        <f t="shared" si="167"/>
        <v>0</v>
      </c>
      <c r="AK148" s="152"/>
      <c r="AL148" s="152"/>
      <c r="AM148" s="152"/>
      <c r="AN148" s="152"/>
      <c r="AO148" s="152"/>
      <c r="AP148" s="152"/>
      <c r="AQ148" s="153"/>
      <c r="AR148" s="153"/>
      <c r="AS148" s="153"/>
      <c r="AT148" s="152"/>
      <c r="AU148" s="152"/>
      <c r="AV148" s="185"/>
      <c r="AW148" s="358"/>
      <c r="AX148" s="43"/>
    </row>
    <row r="149" spans="1:50" s="44" customFormat="1" x14ac:dyDescent="0.2">
      <c r="A149" s="146" t="s">
        <v>275</v>
      </c>
      <c r="B149" s="131" t="s">
        <v>276</v>
      </c>
      <c r="C149" s="220"/>
      <c r="D149" s="120"/>
      <c r="E149" s="120"/>
      <c r="F149" s="120"/>
      <c r="G149" s="120"/>
      <c r="H149" s="120"/>
      <c r="I149" s="119">
        <v>7855.32</v>
      </c>
      <c r="J149" s="120" t="s">
        <v>55</v>
      </c>
      <c r="K149" s="120" t="s">
        <v>56</v>
      </c>
      <c r="L149" s="126">
        <v>2025</v>
      </c>
      <c r="M149" s="122"/>
      <c r="N149" s="122"/>
      <c r="O149" s="122"/>
      <c r="P149" s="122"/>
      <c r="Q149" s="122"/>
      <c r="R149" s="122"/>
      <c r="S149" s="122"/>
      <c r="T149" s="122"/>
      <c r="U149" s="122"/>
      <c r="V149" s="122"/>
      <c r="W149" s="122"/>
      <c r="X149" s="122"/>
      <c r="Y149" s="122"/>
      <c r="Z149" s="122"/>
      <c r="AA149" s="123"/>
      <c r="AB149" s="122">
        <f t="shared" si="164"/>
        <v>691.1</v>
      </c>
      <c r="AC149" s="122">
        <v>0</v>
      </c>
      <c r="AD149" s="122">
        <v>691.1</v>
      </c>
      <c r="AE149" s="122">
        <f t="shared" si="168"/>
        <v>-691.1</v>
      </c>
      <c r="AF149" s="122">
        <v>0</v>
      </c>
      <c r="AG149" s="122">
        <f>-691.1</f>
        <v>-691.1</v>
      </c>
      <c r="AH149" s="147">
        <f t="shared" si="165"/>
        <v>0</v>
      </c>
      <c r="AI149" s="122">
        <f t="shared" si="166"/>
        <v>0</v>
      </c>
      <c r="AJ149" s="122">
        <f t="shared" si="167"/>
        <v>0</v>
      </c>
      <c r="AK149" s="152"/>
      <c r="AL149" s="152"/>
      <c r="AM149" s="152"/>
      <c r="AN149" s="152"/>
      <c r="AO149" s="152"/>
      <c r="AP149" s="152"/>
      <c r="AQ149" s="153"/>
      <c r="AR149" s="153"/>
      <c r="AS149" s="153"/>
      <c r="AT149" s="152"/>
      <c r="AU149" s="152"/>
      <c r="AV149" s="185"/>
      <c r="AW149" s="358"/>
      <c r="AX149" s="43"/>
    </row>
    <row r="150" spans="1:50" s="44" customFormat="1" ht="25.5" customHeight="1" x14ac:dyDescent="0.2">
      <c r="A150" s="146" t="s">
        <v>277</v>
      </c>
      <c r="B150" s="131" t="s">
        <v>278</v>
      </c>
      <c r="C150" s="220"/>
      <c r="D150" s="120"/>
      <c r="E150" s="120"/>
      <c r="F150" s="120"/>
      <c r="G150" s="120"/>
      <c r="H150" s="120"/>
      <c r="I150" s="119">
        <v>7855.32</v>
      </c>
      <c r="J150" s="120" t="s">
        <v>55</v>
      </c>
      <c r="K150" s="120" t="s">
        <v>56</v>
      </c>
      <c r="L150" s="126">
        <v>2025</v>
      </c>
      <c r="M150" s="122"/>
      <c r="N150" s="122"/>
      <c r="O150" s="122"/>
      <c r="P150" s="122"/>
      <c r="Q150" s="122"/>
      <c r="R150" s="122"/>
      <c r="S150" s="122"/>
      <c r="T150" s="122"/>
      <c r="U150" s="122"/>
      <c r="V150" s="122"/>
      <c r="W150" s="122"/>
      <c r="X150" s="122"/>
      <c r="Y150" s="122"/>
      <c r="Z150" s="122"/>
      <c r="AA150" s="123"/>
      <c r="AB150" s="122">
        <f t="shared" si="164"/>
        <v>1588.6010000000001</v>
      </c>
      <c r="AC150" s="122">
        <v>0</v>
      </c>
      <c r="AD150" s="122">
        <v>1588.6010000000001</v>
      </c>
      <c r="AE150" s="122"/>
      <c r="AF150" s="122"/>
      <c r="AG150" s="122"/>
      <c r="AH150" s="147">
        <f t="shared" si="165"/>
        <v>1588.6010000000001</v>
      </c>
      <c r="AI150" s="122">
        <f t="shared" si="166"/>
        <v>0</v>
      </c>
      <c r="AJ150" s="122">
        <f t="shared" si="167"/>
        <v>1588.6010000000001</v>
      </c>
      <c r="AK150" s="152"/>
      <c r="AL150" s="152"/>
      <c r="AM150" s="152"/>
      <c r="AN150" s="152"/>
      <c r="AO150" s="152"/>
      <c r="AP150" s="152"/>
      <c r="AQ150" s="153"/>
      <c r="AR150" s="153"/>
      <c r="AS150" s="153"/>
      <c r="AT150" s="152"/>
      <c r="AU150" s="152"/>
      <c r="AV150" s="185"/>
      <c r="AW150" s="358" t="s">
        <v>944</v>
      </c>
      <c r="AX150" s="43"/>
    </row>
    <row r="151" spans="1:50" s="44" customFormat="1" ht="24" customHeight="1" x14ac:dyDescent="0.2">
      <c r="A151" s="146" t="s">
        <v>279</v>
      </c>
      <c r="B151" s="131" t="s">
        <v>280</v>
      </c>
      <c r="C151" s="220"/>
      <c r="D151" s="120"/>
      <c r="E151" s="120"/>
      <c r="F151" s="120"/>
      <c r="G151" s="120"/>
      <c r="H151" s="120"/>
      <c r="I151" s="119">
        <v>7855.32</v>
      </c>
      <c r="J151" s="120" t="s">
        <v>55</v>
      </c>
      <c r="K151" s="120" t="s">
        <v>56</v>
      </c>
      <c r="L151" s="126">
        <v>2025</v>
      </c>
      <c r="M151" s="122"/>
      <c r="N151" s="122"/>
      <c r="O151" s="122"/>
      <c r="P151" s="122"/>
      <c r="Q151" s="122"/>
      <c r="R151" s="122"/>
      <c r="S151" s="122"/>
      <c r="T151" s="122"/>
      <c r="U151" s="122"/>
      <c r="V151" s="122"/>
      <c r="W151" s="122"/>
      <c r="X151" s="122"/>
      <c r="Y151" s="122"/>
      <c r="Z151" s="122"/>
      <c r="AA151" s="123"/>
      <c r="AB151" s="122">
        <f t="shared" si="164"/>
        <v>1588.6010000000001</v>
      </c>
      <c r="AC151" s="122">
        <v>0</v>
      </c>
      <c r="AD151" s="122">
        <v>1588.6010000000001</v>
      </c>
      <c r="AE151" s="122"/>
      <c r="AF151" s="122"/>
      <c r="AG151" s="122"/>
      <c r="AH151" s="147">
        <f t="shared" si="165"/>
        <v>1588.6010000000001</v>
      </c>
      <c r="AI151" s="122">
        <f t="shared" si="166"/>
        <v>0</v>
      </c>
      <c r="AJ151" s="122">
        <f t="shared" si="167"/>
        <v>1588.6010000000001</v>
      </c>
      <c r="AK151" s="152"/>
      <c r="AL151" s="152"/>
      <c r="AM151" s="152"/>
      <c r="AN151" s="152"/>
      <c r="AO151" s="152"/>
      <c r="AP151" s="152"/>
      <c r="AQ151" s="153"/>
      <c r="AR151" s="153"/>
      <c r="AS151" s="153"/>
      <c r="AT151" s="152"/>
      <c r="AU151" s="152"/>
      <c r="AV151" s="185"/>
      <c r="AW151" s="358"/>
      <c r="AX151" s="43"/>
    </row>
    <row r="152" spans="1:50" s="44" customFormat="1" ht="75" x14ac:dyDescent="0.2">
      <c r="A152" s="146" t="s">
        <v>281</v>
      </c>
      <c r="B152" s="131" t="s">
        <v>282</v>
      </c>
      <c r="C152" s="220"/>
      <c r="D152" s="120"/>
      <c r="E152" s="120"/>
      <c r="F152" s="120"/>
      <c r="G152" s="120"/>
      <c r="H152" s="120"/>
      <c r="I152" s="119">
        <v>7855.32</v>
      </c>
      <c r="J152" s="120" t="s">
        <v>55</v>
      </c>
      <c r="K152" s="120" t="s">
        <v>56</v>
      </c>
      <c r="L152" s="126">
        <v>2025</v>
      </c>
      <c r="M152" s="122"/>
      <c r="N152" s="122"/>
      <c r="O152" s="122"/>
      <c r="P152" s="122"/>
      <c r="Q152" s="122"/>
      <c r="R152" s="122"/>
      <c r="S152" s="122"/>
      <c r="T152" s="122"/>
      <c r="U152" s="122"/>
      <c r="V152" s="122"/>
      <c r="W152" s="122"/>
      <c r="X152" s="122"/>
      <c r="Y152" s="122"/>
      <c r="Z152" s="122"/>
      <c r="AA152" s="123"/>
      <c r="AB152" s="122">
        <f t="shared" si="164"/>
        <v>691.2</v>
      </c>
      <c r="AC152" s="122">
        <v>0</v>
      </c>
      <c r="AD152" s="122">
        <v>691.2</v>
      </c>
      <c r="AE152" s="122">
        <f t="shared" ref="AE152" si="169">AF152+AG152</f>
        <v>-691.2</v>
      </c>
      <c r="AF152" s="122">
        <v>0</v>
      </c>
      <c r="AG152" s="122">
        <f>-691.2</f>
        <v>-691.2</v>
      </c>
      <c r="AH152" s="147">
        <f t="shared" si="165"/>
        <v>0</v>
      </c>
      <c r="AI152" s="122">
        <f t="shared" si="166"/>
        <v>0</v>
      </c>
      <c r="AJ152" s="122">
        <f t="shared" si="167"/>
        <v>0</v>
      </c>
      <c r="AK152" s="152"/>
      <c r="AL152" s="152"/>
      <c r="AM152" s="152"/>
      <c r="AN152" s="152"/>
      <c r="AO152" s="152"/>
      <c r="AP152" s="152"/>
      <c r="AQ152" s="153"/>
      <c r="AR152" s="153"/>
      <c r="AS152" s="153"/>
      <c r="AT152" s="152"/>
      <c r="AU152" s="152"/>
      <c r="AV152" s="185"/>
      <c r="AW152" s="148" t="s">
        <v>960</v>
      </c>
      <c r="AX152" s="43"/>
    </row>
    <row r="153" spans="1:50" s="58" customFormat="1" ht="150" x14ac:dyDescent="0.2">
      <c r="A153" s="221"/>
      <c r="B153" s="221" t="s">
        <v>283</v>
      </c>
      <c r="C153" s="218" t="s">
        <v>202</v>
      </c>
      <c r="D153" s="205" t="s">
        <v>203</v>
      </c>
      <c r="E153" s="205" t="s">
        <v>204</v>
      </c>
      <c r="F153" s="205" t="s">
        <v>52</v>
      </c>
      <c r="G153" s="205" t="s">
        <v>205</v>
      </c>
      <c r="H153" s="205" t="s">
        <v>66</v>
      </c>
      <c r="I153" s="206"/>
      <c r="J153" s="207"/>
      <c r="K153" s="207"/>
      <c r="L153" s="222"/>
      <c r="M153" s="111">
        <f>SUM(M154:M168)</f>
        <v>37152.920000000006</v>
      </c>
      <c r="N153" s="111">
        <f t="shared" ref="N153:AV153" si="170">SUM(N154:N168)</f>
        <v>0</v>
      </c>
      <c r="O153" s="111">
        <f t="shared" si="170"/>
        <v>37152.920000000006</v>
      </c>
      <c r="P153" s="111">
        <f t="shared" ref="P153:R153" si="171">SUM(P154:P168)</f>
        <v>0</v>
      </c>
      <c r="Q153" s="111">
        <f t="shared" si="171"/>
        <v>0</v>
      </c>
      <c r="R153" s="111">
        <f t="shared" si="171"/>
        <v>0</v>
      </c>
      <c r="S153" s="111">
        <f t="shared" si="170"/>
        <v>0</v>
      </c>
      <c r="T153" s="111">
        <f t="shared" si="170"/>
        <v>0</v>
      </c>
      <c r="U153" s="111">
        <f t="shared" si="170"/>
        <v>0</v>
      </c>
      <c r="V153" s="111">
        <f t="shared" si="170"/>
        <v>37152.920000000006</v>
      </c>
      <c r="W153" s="111">
        <f t="shared" si="170"/>
        <v>0</v>
      </c>
      <c r="X153" s="111">
        <f t="shared" si="170"/>
        <v>37152.920000000006</v>
      </c>
      <c r="Y153" s="111">
        <f t="shared" si="170"/>
        <v>0</v>
      </c>
      <c r="Z153" s="111">
        <f t="shared" si="170"/>
        <v>0</v>
      </c>
      <c r="AA153" s="111">
        <f t="shared" si="170"/>
        <v>0</v>
      </c>
      <c r="AB153" s="111">
        <f t="shared" ref="AB153:AD153" si="172">SUM(AB154:AB168)</f>
        <v>34065.962999999996</v>
      </c>
      <c r="AC153" s="111">
        <f t="shared" si="172"/>
        <v>0</v>
      </c>
      <c r="AD153" s="111">
        <f t="shared" si="172"/>
        <v>34065.962999999996</v>
      </c>
      <c r="AE153" s="111">
        <f t="shared" si="170"/>
        <v>0</v>
      </c>
      <c r="AF153" s="111">
        <f t="shared" si="170"/>
        <v>0</v>
      </c>
      <c r="AG153" s="111">
        <f t="shared" si="170"/>
        <v>0</v>
      </c>
      <c r="AH153" s="111">
        <f t="shared" si="170"/>
        <v>34065.962999999996</v>
      </c>
      <c r="AI153" s="111">
        <f t="shared" si="170"/>
        <v>0</v>
      </c>
      <c r="AJ153" s="111">
        <f t="shared" si="170"/>
        <v>34065.962999999996</v>
      </c>
      <c r="AK153" s="111">
        <f t="shared" si="170"/>
        <v>0</v>
      </c>
      <c r="AL153" s="111">
        <f t="shared" si="170"/>
        <v>0</v>
      </c>
      <c r="AM153" s="111">
        <f t="shared" si="170"/>
        <v>0</v>
      </c>
      <c r="AN153" s="111">
        <f t="shared" ref="AN153:AP153" si="173">SUM(AN154:AN168)</f>
        <v>0</v>
      </c>
      <c r="AO153" s="111">
        <f t="shared" si="173"/>
        <v>0</v>
      </c>
      <c r="AP153" s="111">
        <f t="shared" si="173"/>
        <v>0</v>
      </c>
      <c r="AQ153" s="111">
        <f t="shared" si="170"/>
        <v>0</v>
      </c>
      <c r="AR153" s="111">
        <f t="shared" si="170"/>
        <v>0</v>
      </c>
      <c r="AS153" s="111">
        <f t="shared" si="170"/>
        <v>0</v>
      </c>
      <c r="AT153" s="111">
        <f t="shared" si="170"/>
        <v>0</v>
      </c>
      <c r="AU153" s="111">
        <f t="shared" si="170"/>
        <v>0</v>
      </c>
      <c r="AV153" s="112">
        <f t="shared" si="170"/>
        <v>0</v>
      </c>
      <c r="AW153" s="223"/>
      <c r="AX153" s="57"/>
    </row>
    <row r="154" spans="1:50" s="44" customFormat="1" x14ac:dyDescent="0.2">
      <c r="A154" s="146" t="s">
        <v>284</v>
      </c>
      <c r="B154" s="131" t="s">
        <v>285</v>
      </c>
      <c r="C154" s="220"/>
      <c r="D154" s="120"/>
      <c r="E154" s="120"/>
      <c r="F154" s="120"/>
      <c r="G154" s="120"/>
      <c r="H154" s="120"/>
      <c r="I154" s="119">
        <v>7855.32</v>
      </c>
      <c r="J154" s="120" t="s">
        <v>55</v>
      </c>
      <c r="K154" s="120" t="s">
        <v>56</v>
      </c>
      <c r="L154" s="126" t="s">
        <v>57</v>
      </c>
      <c r="M154" s="122">
        <f t="shared" ref="M154:M189" si="174">N154+O154</f>
        <v>3526.58</v>
      </c>
      <c r="N154" s="122">
        <v>0</v>
      </c>
      <c r="O154" s="122">
        <v>3526.58</v>
      </c>
      <c r="P154" s="122"/>
      <c r="Q154" s="122"/>
      <c r="R154" s="122"/>
      <c r="S154" s="122"/>
      <c r="T154" s="122"/>
      <c r="U154" s="122"/>
      <c r="V154" s="122">
        <f t="shared" ref="V154:V189" si="175">W154+X154</f>
        <v>3526.58</v>
      </c>
      <c r="W154" s="122">
        <f t="shared" ref="W154:W162" si="176">N154+Q154+T154</f>
        <v>0</v>
      </c>
      <c r="X154" s="122">
        <f t="shared" ref="X154:X162" si="177">O154+R154+U154</f>
        <v>3526.58</v>
      </c>
      <c r="Y154" s="122"/>
      <c r="Z154" s="122"/>
      <c r="AA154" s="123"/>
      <c r="AB154" s="122"/>
      <c r="AC154" s="122"/>
      <c r="AD154" s="122"/>
      <c r="AE154" s="122"/>
      <c r="AF154" s="122"/>
      <c r="AG154" s="122"/>
      <c r="AH154" s="122"/>
      <c r="AI154" s="122"/>
      <c r="AJ154" s="123"/>
      <c r="AK154" s="152"/>
      <c r="AL154" s="152"/>
      <c r="AM154" s="152"/>
      <c r="AN154" s="152"/>
      <c r="AO154" s="152"/>
      <c r="AP154" s="152"/>
      <c r="AQ154" s="153"/>
      <c r="AR154" s="153"/>
      <c r="AS154" s="153"/>
      <c r="AT154" s="152"/>
      <c r="AU154" s="152"/>
      <c r="AV154" s="185"/>
      <c r="AW154" s="358" t="s">
        <v>58</v>
      </c>
      <c r="AX154" s="43"/>
    </row>
    <row r="155" spans="1:50" s="44" customFormat="1" x14ac:dyDescent="0.2">
      <c r="A155" s="146" t="s">
        <v>286</v>
      </c>
      <c r="B155" s="131" t="s">
        <v>287</v>
      </c>
      <c r="C155" s="220"/>
      <c r="D155" s="120"/>
      <c r="E155" s="120"/>
      <c r="F155" s="120"/>
      <c r="G155" s="120"/>
      <c r="H155" s="120"/>
      <c r="I155" s="119">
        <v>7855.32</v>
      </c>
      <c r="J155" s="120" t="s">
        <v>55</v>
      </c>
      <c r="K155" s="120" t="s">
        <v>56</v>
      </c>
      <c r="L155" s="126" t="s">
        <v>57</v>
      </c>
      <c r="M155" s="122">
        <f t="shared" si="174"/>
        <v>3526.58</v>
      </c>
      <c r="N155" s="122">
        <v>0</v>
      </c>
      <c r="O155" s="122">
        <v>3526.58</v>
      </c>
      <c r="P155" s="122"/>
      <c r="Q155" s="122"/>
      <c r="R155" s="122"/>
      <c r="S155" s="122"/>
      <c r="T155" s="122"/>
      <c r="U155" s="122"/>
      <c r="V155" s="122">
        <f t="shared" si="175"/>
        <v>3526.58</v>
      </c>
      <c r="W155" s="122">
        <f t="shared" si="176"/>
        <v>0</v>
      </c>
      <c r="X155" s="122">
        <f t="shared" si="177"/>
        <v>3526.58</v>
      </c>
      <c r="Y155" s="122"/>
      <c r="Z155" s="122"/>
      <c r="AA155" s="123"/>
      <c r="AB155" s="122"/>
      <c r="AC155" s="122"/>
      <c r="AD155" s="122"/>
      <c r="AE155" s="122"/>
      <c r="AF155" s="122"/>
      <c r="AG155" s="122"/>
      <c r="AH155" s="122"/>
      <c r="AI155" s="122"/>
      <c r="AJ155" s="123"/>
      <c r="AK155" s="152"/>
      <c r="AL155" s="152"/>
      <c r="AM155" s="152"/>
      <c r="AN155" s="152"/>
      <c r="AO155" s="152"/>
      <c r="AP155" s="152"/>
      <c r="AQ155" s="153"/>
      <c r="AR155" s="153"/>
      <c r="AS155" s="153"/>
      <c r="AT155" s="152"/>
      <c r="AU155" s="152"/>
      <c r="AV155" s="185"/>
      <c r="AW155" s="358" t="s">
        <v>210</v>
      </c>
      <c r="AX155" s="43"/>
    </row>
    <row r="156" spans="1:50" s="44" customFormat="1" x14ac:dyDescent="0.2">
      <c r="A156" s="146" t="s">
        <v>288</v>
      </c>
      <c r="B156" s="131" t="s">
        <v>289</v>
      </c>
      <c r="C156" s="220"/>
      <c r="D156" s="120"/>
      <c r="E156" s="120"/>
      <c r="F156" s="120"/>
      <c r="G156" s="120"/>
      <c r="H156" s="120"/>
      <c r="I156" s="119">
        <v>7855.32</v>
      </c>
      <c r="J156" s="120" t="s">
        <v>55</v>
      </c>
      <c r="K156" s="120" t="s">
        <v>56</v>
      </c>
      <c r="L156" s="126" t="s">
        <v>57</v>
      </c>
      <c r="M156" s="122">
        <f t="shared" si="174"/>
        <v>3526.58</v>
      </c>
      <c r="N156" s="122">
        <v>0</v>
      </c>
      <c r="O156" s="122">
        <v>3526.58</v>
      </c>
      <c r="P156" s="122"/>
      <c r="Q156" s="122"/>
      <c r="R156" s="122"/>
      <c r="S156" s="122"/>
      <c r="T156" s="122"/>
      <c r="U156" s="122"/>
      <c r="V156" s="122">
        <f t="shared" si="175"/>
        <v>3526.58</v>
      </c>
      <c r="W156" s="122">
        <f t="shared" si="176"/>
        <v>0</v>
      </c>
      <c r="X156" s="122">
        <f t="shared" si="177"/>
        <v>3526.58</v>
      </c>
      <c r="Y156" s="122"/>
      <c r="Z156" s="122"/>
      <c r="AA156" s="123"/>
      <c r="AB156" s="122"/>
      <c r="AC156" s="122"/>
      <c r="AD156" s="122"/>
      <c r="AE156" s="122"/>
      <c r="AF156" s="122"/>
      <c r="AG156" s="122"/>
      <c r="AH156" s="122"/>
      <c r="AI156" s="122"/>
      <c r="AJ156" s="123"/>
      <c r="AK156" s="152"/>
      <c r="AL156" s="152"/>
      <c r="AM156" s="152"/>
      <c r="AN156" s="152"/>
      <c r="AO156" s="152"/>
      <c r="AP156" s="152"/>
      <c r="AQ156" s="153"/>
      <c r="AR156" s="153"/>
      <c r="AS156" s="153"/>
      <c r="AT156" s="152"/>
      <c r="AU156" s="152"/>
      <c r="AV156" s="185"/>
      <c r="AW156" s="358" t="s">
        <v>210</v>
      </c>
      <c r="AX156" s="43"/>
    </row>
    <row r="157" spans="1:50" s="44" customFormat="1" x14ac:dyDescent="0.2">
      <c r="A157" s="146" t="s">
        <v>290</v>
      </c>
      <c r="B157" s="131" t="s">
        <v>291</v>
      </c>
      <c r="C157" s="220"/>
      <c r="D157" s="120"/>
      <c r="E157" s="120"/>
      <c r="F157" s="120"/>
      <c r="G157" s="120"/>
      <c r="H157" s="120"/>
      <c r="I157" s="119">
        <v>7855.32</v>
      </c>
      <c r="J157" s="120" t="s">
        <v>55</v>
      </c>
      <c r="K157" s="120" t="s">
        <v>56</v>
      </c>
      <c r="L157" s="126" t="s">
        <v>57</v>
      </c>
      <c r="M157" s="122">
        <f t="shared" si="174"/>
        <v>3526.58</v>
      </c>
      <c r="N157" s="122">
        <v>0</v>
      </c>
      <c r="O157" s="122">
        <v>3526.58</v>
      </c>
      <c r="P157" s="122"/>
      <c r="Q157" s="122"/>
      <c r="R157" s="122"/>
      <c r="S157" s="122"/>
      <c r="T157" s="122"/>
      <c r="U157" s="122"/>
      <c r="V157" s="122">
        <f t="shared" si="175"/>
        <v>3526.58</v>
      </c>
      <c r="W157" s="122">
        <f t="shared" si="176"/>
        <v>0</v>
      </c>
      <c r="X157" s="122">
        <f t="shared" si="177"/>
        <v>3526.58</v>
      </c>
      <c r="Y157" s="122"/>
      <c r="Z157" s="122"/>
      <c r="AA157" s="123"/>
      <c r="AB157" s="122"/>
      <c r="AC157" s="122"/>
      <c r="AD157" s="122"/>
      <c r="AE157" s="122"/>
      <c r="AF157" s="122"/>
      <c r="AG157" s="122"/>
      <c r="AH157" s="122"/>
      <c r="AI157" s="122"/>
      <c r="AJ157" s="123"/>
      <c r="AK157" s="152"/>
      <c r="AL157" s="152"/>
      <c r="AM157" s="152"/>
      <c r="AN157" s="152"/>
      <c r="AO157" s="152"/>
      <c r="AP157" s="152"/>
      <c r="AQ157" s="153"/>
      <c r="AR157" s="153"/>
      <c r="AS157" s="153"/>
      <c r="AT157" s="152"/>
      <c r="AU157" s="152"/>
      <c r="AV157" s="185"/>
      <c r="AW157" s="358" t="s">
        <v>210</v>
      </c>
      <c r="AX157" s="43"/>
    </row>
    <row r="158" spans="1:50" s="44" customFormat="1" x14ac:dyDescent="0.2">
      <c r="A158" s="146" t="s">
        <v>292</v>
      </c>
      <c r="B158" s="131" t="s">
        <v>293</v>
      </c>
      <c r="C158" s="220"/>
      <c r="D158" s="120"/>
      <c r="E158" s="120"/>
      <c r="F158" s="120"/>
      <c r="G158" s="120"/>
      <c r="H158" s="120"/>
      <c r="I158" s="119">
        <v>7855.32</v>
      </c>
      <c r="J158" s="120" t="s">
        <v>55</v>
      </c>
      <c r="K158" s="120" t="s">
        <v>56</v>
      </c>
      <c r="L158" s="126" t="s">
        <v>57</v>
      </c>
      <c r="M158" s="122">
        <f t="shared" si="174"/>
        <v>6233.43</v>
      </c>
      <c r="N158" s="122">
        <v>0</v>
      </c>
      <c r="O158" s="122">
        <v>6233.43</v>
      </c>
      <c r="P158" s="122"/>
      <c r="Q158" s="122"/>
      <c r="R158" s="122"/>
      <c r="S158" s="122"/>
      <c r="T158" s="122"/>
      <c r="U158" s="122"/>
      <c r="V158" s="122">
        <f t="shared" si="175"/>
        <v>6233.43</v>
      </c>
      <c r="W158" s="122">
        <f t="shared" si="176"/>
        <v>0</v>
      </c>
      <c r="X158" s="122">
        <f t="shared" si="177"/>
        <v>6233.43</v>
      </c>
      <c r="Y158" s="122"/>
      <c r="Z158" s="122"/>
      <c r="AA158" s="123"/>
      <c r="AB158" s="122"/>
      <c r="AC158" s="122"/>
      <c r="AD158" s="122"/>
      <c r="AE158" s="122"/>
      <c r="AF158" s="122"/>
      <c r="AG158" s="122"/>
      <c r="AH158" s="122"/>
      <c r="AI158" s="122"/>
      <c r="AJ158" s="123"/>
      <c r="AK158" s="152"/>
      <c r="AL158" s="152"/>
      <c r="AM158" s="152"/>
      <c r="AN158" s="152"/>
      <c r="AO158" s="152"/>
      <c r="AP158" s="152"/>
      <c r="AQ158" s="153"/>
      <c r="AR158" s="153"/>
      <c r="AS158" s="153"/>
      <c r="AT158" s="152"/>
      <c r="AU158" s="152"/>
      <c r="AV158" s="185"/>
      <c r="AW158" s="358" t="s">
        <v>210</v>
      </c>
      <c r="AX158" s="43"/>
    </row>
    <row r="159" spans="1:50" s="44" customFormat="1" x14ac:dyDescent="0.2">
      <c r="A159" s="146" t="s">
        <v>294</v>
      </c>
      <c r="B159" s="131" t="s">
        <v>295</v>
      </c>
      <c r="C159" s="220"/>
      <c r="D159" s="120"/>
      <c r="E159" s="120"/>
      <c r="F159" s="120"/>
      <c r="G159" s="120"/>
      <c r="H159" s="120"/>
      <c r="I159" s="119">
        <v>7855.32</v>
      </c>
      <c r="J159" s="120" t="s">
        <v>55</v>
      </c>
      <c r="K159" s="120" t="s">
        <v>56</v>
      </c>
      <c r="L159" s="126" t="s">
        <v>57</v>
      </c>
      <c r="M159" s="122">
        <f t="shared" si="174"/>
        <v>6233.43</v>
      </c>
      <c r="N159" s="122">
        <v>0</v>
      </c>
      <c r="O159" s="122">
        <v>6233.43</v>
      </c>
      <c r="P159" s="122"/>
      <c r="Q159" s="122"/>
      <c r="R159" s="122"/>
      <c r="S159" s="122"/>
      <c r="T159" s="122"/>
      <c r="U159" s="122"/>
      <c r="V159" s="122">
        <f t="shared" si="175"/>
        <v>6233.43</v>
      </c>
      <c r="W159" s="122">
        <f t="shared" si="176"/>
        <v>0</v>
      </c>
      <c r="X159" s="122">
        <f t="shared" si="177"/>
        <v>6233.43</v>
      </c>
      <c r="Y159" s="122"/>
      <c r="Z159" s="122"/>
      <c r="AA159" s="123"/>
      <c r="AB159" s="122"/>
      <c r="AC159" s="122"/>
      <c r="AD159" s="122"/>
      <c r="AE159" s="122"/>
      <c r="AF159" s="122"/>
      <c r="AG159" s="122"/>
      <c r="AH159" s="122"/>
      <c r="AI159" s="122"/>
      <c r="AJ159" s="123"/>
      <c r="AK159" s="152"/>
      <c r="AL159" s="152"/>
      <c r="AM159" s="152"/>
      <c r="AN159" s="152"/>
      <c r="AO159" s="152"/>
      <c r="AP159" s="152"/>
      <c r="AQ159" s="153"/>
      <c r="AR159" s="153"/>
      <c r="AS159" s="153"/>
      <c r="AT159" s="152"/>
      <c r="AU159" s="152"/>
      <c r="AV159" s="185"/>
      <c r="AW159" s="358" t="s">
        <v>210</v>
      </c>
      <c r="AX159" s="43"/>
    </row>
    <row r="160" spans="1:50" s="44" customFormat="1" x14ac:dyDescent="0.2">
      <c r="A160" s="146" t="s">
        <v>296</v>
      </c>
      <c r="B160" s="131" t="s">
        <v>297</v>
      </c>
      <c r="C160" s="220"/>
      <c r="D160" s="120"/>
      <c r="E160" s="120"/>
      <c r="F160" s="120"/>
      <c r="G160" s="120"/>
      <c r="H160" s="120"/>
      <c r="I160" s="119">
        <v>7855.32</v>
      </c>
      <c r="J160" s="120" t="s">
        <v>55</v>
      </c>
      <c r="K160" s="120" t="s">
        <v>56</v>
      </c>
      <c r="L160" s="126" t="s">
        <v>57</v>
      </c>
      <c r="M160" s="122">
        <f t="shared" si="174"/>
        <v>3526.58</v>
      </c>
      <c r="N160" s="122">
        <v>0</v>
      </c>
      <c r="O160" s="122">
        <v>3526.58</v>
      </c>
      <c r="P160" s="122"/>
      <c r="Q160" s="122"/>
      <c r="R160" s="122"/>
      <c r="S160" s="122"/>
      <c r="T160" s="122"/>
      <c r="U160" s="122"/>
      <c r="V160" s="122">
        <f t="shared" si="175"/>
        <v>3526.58</v>
      </c>
      <c r="W160" s="122">
        <f t="shared" si="176"/>
        <v>0</v>
      </c>
      <c r="X160" s="122">
        <f t="shared" si="177"/>
        <v>3526.58</v>
      </c>
      <c r="Y160" s="122"/>
      <c r="Z160" s="122"/>
      <c r="AA160" s="123"/>
      <c r="AB160" s="122"/>
      <c r="AC160" s="122"/>
      <c r="AD160" s="122"/>
      <c r="AE160" s="122"/>
      <c r="AF160" s="122"/>
      <c r="AG160" s="122"/>
      <c r="AH160" s="122"/>
      <c r="AI160" s="122"/>
      <c r="AJ160" s="123"/>
      <c r="AK160" s="152"/>
      <c r="AL160" s="152"/>
      <c r="AM160" s="152"/>
      <c r="AN160" s="152"/>
      <c r="AO160" s="152"/>
      <c r="AP160" s="152"/>
      <c r="AQ160" s="153"/>
      <c r="AR160" s="153"/>
      <c r="AS160" s="153"/>
      <c r="AT160" s="152"/>
      <c r="AU160" s="152"/>
      <c r="AV160" s="185"/>
      <c r="AW160" s="358" t="s">
        <v>210</v>
      </c>
      <c r="AX160" s="43"/>
    </row>
    <row r="161" spans="1:50" s="44" customFormat="1" x14ac:dyDescent="0.2">
      <c r="A161" s="146" t="s">
        <v>298</v>
      </c>
      <c r="B161" s="131" t="s">
        <v>299</v>
      </c>
      <c r="C161" s="220"/>
      <c r="D161" s="120"/>
      <c r="E161" s="120"/>
      <c r="F161" s="120"/>
      <c r="G161" s="120"/>
      <c r="H161" s="120"/>
      <c r="I161" s="119">
        <v>7855.32</v>
      </c>
      <c r="J161" s="120" t="s">
        <v>55</v>
      </c>
      <c r="K161" s="120" t="s">
        <v>56</v>
      </c>
      <c r="L161" s="126" t="s">
        <v>57</v>
      </c>
      <c r="M161" s="122">
        <f t="shared" si="174"/>
        <v>3526.58</v>
      </c>
      <c r="N161" s="122">
        <v>0</v>
      </c>
      <c r="O161" s="122">
        <v>3526.58</v>
      </c>
      <c r="P161" s="122"/>
      <c r="Q161" s="122"/>
      <c r="R161" s="122"/>
      <c r="S161" s="122"/>
      <c r="T161" s="122"/>
      <c r="U161" s="122"/>
      <c r="V161" s="122">
        <f t="shared" si="175"/>
        <v>3526.58</v>
      </c>
      <c r="W161" s="122">
        <f t="shared" si="176"/>
        <v>0</v>
      </c>
      <c r="X161" s="122">
        <f t="shared" si="177"/>
        <v>3526.58</v>
      </c>
      <c r="Y161" s="122"/>
      <c r="Z161" s="122"/>
      <c r="AA161" s="123"/>
      <c r="AB161" s="122"/>
      <c r="AC161" s="122"/>
      <c r="AD161" s="122"/>
      <c r="AE161" s="122"/>
      <c r="AF161" s="122"/>
      <c r="AG161" s="122"/>
      <c r="AH161" s="122"/>
      <c r="AI161" s="122"/>
      <c r="AJ161" s="123"/>
      <c r="AK161" s="152"/>
      <c r="AL161" s="152"/>
      <c r="AM161" s="152"/>
      <c r="AN161" s="152"/>
      <c r="AO161" s="152"/>
      <c r="AP161" s="152"/>
      <c r="AQ161" s="153"/>
      <c r="AR161" s="153"/>
      <c r="AS161" s="153"/>
      <c r="AT161" s="152"/>
      <c r="AU161" s="152"/>
      <c r="AV161" s="185"/>
      <c r="AW161" s="358" t="s">
        <v>210</v>
      </c>
      <c r="AX161" s="43"/>
    </row>
    <row r="162" spans="1:50" s="44" customFormat="1" x14ac:dyDescent="0.2">
      <c r="A162" s="146" t="s">
        <v>300</v>
      </c>
      <c r="B162" s="131" t="s">
        <v>301</v>
      </c>
      <c r="C162" s="220"/>
      <c r="D162" s="120"/>
      <c r="E162" s="120"/>
      <c r="F162" s="120"/>
      <c r="G162" s="120"/>
      <c r="H162" s="120"/>
      <c r="I162" s="119">
        <v>7855.32</v>
      </c>
      <c r="J162" s="120" t="s">
        <v>55</v>
      </c>
      <c r="K162" s="120" t="s">
        <v>56</v>
      </c>
      <c r="L162" s="126" t="s">
        <v>57</v>
      </c>
      <c r="M162" s="122">
        <f t="shared" si="174"/>
        <v>3526.58</v>
      </c>
      <c r="N162" s="122">
        <v>0</v>
      </c>
      <c r="O162" s="122">
        <v>3526.58</v>
      </c>
      <c r="P162" s="122"/>
      <c r="Q162" s="122"/>
      <c r="R162" s="122"/>
      <c r="S162" s="122"/>
      <c r="T162" s="122"/>
      <c r="U162" s="122"/>
      <c r="V162" s="122">
        <f t="shared" si="175"/>
        <v>3526.58</v>
      </c>
      <c r="W162" s="122">
        <f t="shared" si="176"/>
        <v>0</v>
      </c>
      <c r="X162" s="122">
        <f t="shared" si="177"/>
        <v>3526.58</v>
      </c>
      <c r="Y162" s="122"/>
      <c r="Z162" s="122"/>
      <c r="AA162" s="123"/>
      <c r="AB162" s="122"/>
      <c r="AC162" s="122"/>
      <c r="AD162" s="122"/>
      <c r="AE162" s="122"/>
      <c r="AF162" s="122"/>
      <c r="AG162" s="122"/>
      <c r="AH162" s="122"/>
      <c r="AI162" s="122"/>
      <c r="AJ162" s="123"/>
      <c r="AK162" s="152"/>
      <c r="AL162" s="152"/>
      <c r="AM162" s="152"/>
      <c r="AN162" s="152"/>
      <c r="AO162" s="152"/>
      <c r="AP162" s="152"/>
      <c r="AQ162" s="153"/>
      <c r="AR162" s="153"/>
      <c r="AS162" s="153"/>
      <c r="AT162" s="152"/>
      <c r="AU162" s="152"/>
      <c r="AV162" s="185"/>
      <c r="AW162" s="358" t="s">
        <v>210</v>
      </c>
      <c r="AX162" s="43"/>
    </row>
    <row r="163" spans="1:50" s="44" customFormat="1" x14ac:dyDescent="0.2">
      <c r="A163" s="146" t="s">
        <v>302</v>
      </c>
      <c r="B163" s="131" t="s">
        <v>303</v>
      </c>
      <c r="C163" s="220"/>
      <c r="D163" s="120"/>
      <c r="E163" s="120"/>
      <c r="F163" s="120"/>
      <c r="G163" s="120"/>
      <c r="H163" s="120"/>
      <c r="I163" s="119">
        <v>7855.32</v>
      </c>
      <c r="J163" s="120" t="s">
        <v>55</v>
      </c>
      <c r="K163" s="120" t="s">
        <v>56</v>
      </c>
      <c r="L163" s="126">
        <v>2025</v>
      </c>
      <c r="M163" s="122"/>
      <c r="N163" s="122"/>
      <c r="O163" s="122"/>
      <c r="P163" s="122"/>
      <c r="Q163" s="122"/>
      <c r="R163" s="122"/>
      <c r="S163" s="122"/>
      <c r="T163" s="122"/>
      <c r="U163" s="122"/>
      <c r="V163" s="122"/>
      <c r="W163" s="122"/>
      <c r="X163" s="122"/>
      <c r="Y163" s="122"/>
      <c r="Z163" s="122"/>
      <c r="AA163" s="123"/>
      <c r="AB163" s="122">
        <f t="shared" ref="AB163:AB169" si="178">AC163+AD163</f>
        <v>4103.0129999999999</v>
      </c>
      <c r="AC163" s="122">
        <v>0</v>
      </c>
      <c r="AD163" s="122">
        <v>4103.0129999999999</v>
      </c>
      <c r="AE163" s="122"/>
      <c r="AF163" s="122"/>
      <c r="AG163" s="122"/>
      <c r="AH163" s="147">
        <f t="shared" ref="AH163:AH201" si="179">AI163+AJ163</f>
        <v>4103.0129999999999</v>
      </c>
      <c r="AI163" s="122">
        <f t="shared" ref="AI163:AI169" si="180">Z163+AC163+AF163</f>
        <v>0</v>
      </c>
      <c r="AJ163" s="122">
        <f t="shared" ref="AJ163:AJ169" si="181">AA163+AD163+AG163</f>
        <v>4103.0129999999999</v>
      </c>
      <c r="AK163" s="152"/>
      <c r="AL163" s="152"/>
      <c r="AM163" s="152"/>
      <c r="AN163" s="152"/>
      <c r="AO163" s="152"/>
      <c r="AP163" s="152"/>
      <c r="AQ163" s="153"/>
      <c r="AR163" s="153"/>
      <c r="AS163" s="153"/>
      <c r="AT163" s="152"/>
      <c r="AU163" s="152"/>
      <c r="AV163" s="185"/>
      <c r="AW163" s="358" t="s">
        <v>953</v>
      </c>
      <c r="AX163" s="43"/>
    </row>
    <row r="164" spans="1:50" s="44" customFormat="1" x14ac:dyDescent="0.2">
      <c r="A164" s="146" t="s">
        <v>304</v>
      </c>
      <c r="B164" s="131" t="s">
        <v>305</v>
      </c>
      <c r="C164" s="220"/>
      <c r="D164" s="120"/>
      <c r="E164" s="120"/>
      <c r="F164" s="120"/>
      <c r="G164" s="120"/>
      <c r="H164" s="120"/>
      <c r="I164" s="119">
        <v>7855.32</v>
      </c>
      <c r="J164" s="120" t="s">
        <v>55</v>
      </c>
      <c r="K164" s="120" t="s">
        <v>56</v>
      </c>
      <c r="L164" s="126">
        <v>2025</v>
      </c>
      <c r="M164" s="122"/>
      <c r="N164" s="122"/>
      <c r="O164" s="122"/>
      <c r="P164" s="122"/>
      <c r="Q164" s="122"/>
      <c r="R164" s="122"/>
      <c r="S164" s="122"/>
      <c r="T164" s="122"/>
      <c r="U164" s="122"/>
      <c r="V164" s="122"/>
      <c r="W164" s="122"/>
      <c r="X164" s="122"/>
      <c r="Y164" s="122"/>
      <c r="Z164" s="122"/>
      <c r="AA164" s="123"/>
      <c r="AB164" s="122">
        <f t="shared" si="178"/>
        <v>4103.0129999999999</v>
      </c>
      <c r="AC164" s="122">
        <v>0</v>
      </c>
      <c r="AD164" s="122">
        <v>4103.0129999999999</v>
      </c>
      <c r="AE164" s="122"/>
      <c r="AF164" s="122"/>
      <c r="AG164" s="122"/>
      <c r="AH164" s="147">
        <f t="shared" si="179"/>
        <v>4103.0129999999999</v>
      </c>
      <c r="AI164" s="122">
        <f t="shared" si="180"/>
        <v>0</v>
      </c>
      <c r="AJ164" s="122">
        <f t="shared" si="181"/>
        <v>4103.0129999999999</v>
      </c>
      <c r="AK164" s="152"/>
      <c r="AL164" s="152"/>
      <c r="AM164" s="152"/>
      <c r="AN164" s="152"/>
      <c r="AO164" s="152"/>
      <c r="AP164" s="152"/>
      <c r="AQ164" s="153"/>
      <c r="AR164" s="153"/>
      <c r="AS164" s="153"/>
      <c r="AT164" s="152"/>
      <c r="AU164" s="152"/>
      <c r="AV164" s="185"/>
      <c r="AW164" s="358"/>
      <c r="AX164" s="43"/>
    </row>
    <row r="165" spans="1:50" s="44" customFormat="1" x14ac:dyDescent="0.2">
      <c r="A165" s="146" t="s">
        <v>306</v>
      </c>
      <c r="B165" s="131" t="s">
        <v>307</v>
      </c>
      <c r="C165" s="220"/>
      <c r="D165" s="120"/>
      <c r="E165" s="120"/>
      <c r="F165" s="120"/>
      <c r="G165" s="120"/>
      <c r="H165" s="120"/>
      <c r="I165" s="119">
        <v>7855.32</v>
      </c>
      <c r="J165" s="120" t="s">
        <v>55</v>
      </c>
      <c r="K165" s="120" t="s">
        <v>56</v>
      </c>
      <c r="L165" s="126">
        <v>2025</v>
      </c>
      <c r="M165" s="122"/>
      <c r="N165" s="122"/>
      <c r="O165" s="122"/>
      <c r="P165" s="122"/>
      <c r="Q165" s="122"/>
      <c r="R165" s="122"/>
      <c r="S165" s="122"/>
      <c r="T165" s="122"/>
      <c r="U165" s="122"/>
      <c r="V165" s="122"/>
      <c r="W165" s="122"/>
      <c r="X165" s="122"/>
      <c r="Y165" s="122"/>
      <c r="Z165" s="122"/>
      <c r="AA165" s="123"/>
      <c r="AB165" s="122">
        <f t="shared" si="178"/>
        <v>7252.308</v>
      </c>
      <c r="AC165" s="122">
        <v>0</v>
      </c>
      <c r="AD165" s="122">
        <v>7252.308</v>
      </c>
      <c r="AE165" s="122"/>
      <c r="AF165" s="122"/>
      <c r="AG165" s="122"/>
      <c r="AH165" s="147">
        <f t="shared" si="179"/>
        <v>7252.308</v>
      </c>
      <c r="AI165" s="122">
        <f t="shared" si="180"/>
        <v>0</v>
      </c>
      <c r="AJ165" s="122">
        <f t="shared" si="181"/>
        <v>7252.308</v>
      </c>
      <c r="AK165" s="152"/>
      <c r="AL165" s="152"/>
      <c r="AM165" s="152"/>
      <c r="AN165" s="152"/>
      <c r="AO165" s="152"/>
      <c r="AP165" s="152"/>
      <c r="AQ165" s="153"/>
      <c r="AR165" s="153"/>
      <c r="AS165" s="153"/>
      <c r="AT165" s="152"/>
      <c r="AU165" s="152"/>
      <c r="AV165" s="185"/>
      <c r="AW165" s="358"/>
      <c r="AX165" s="43"/>
    </row>
    <row r="166" spans="1:50" s="44" customFormat="1" x14ac:dyDescent="0.2">
      <c r="A166" s="146" t="s">
        <v>308</v>
      </c>
      <c r="B166" s="131" t="s">
        <v>309</v>
      </c>
      <c r="C166" s="220"/>
      <c r="D166" s="120"/>
      <c r="E166" s="120"/>
      <c r="F166" s="120"/>
      <c r="G166" s="120"/>
      <c r="H166" s="120"/>
      <c r="I166" s="119">
        <v>7855.32</v>
      </c>
      <c r="J166" s="120" t="s">
        <v>55</v>
      </c>
      <c r="K166" s="120" t="s">
        <v>56</v>
      </c>
      <c r="L166" s="126">
        <v>2025</v>
      </c>
      <c r="M166" s="122"/>
      <c r="N166" s="122"/>
      <c r="O166" s="122"/>
      <c r="P166" s="122"/>
      <c r="Q166" s="122"/>
      <c r="R166" s="122"/>
      <c r="S166" s="122"/>
      <c r="T166" s="122"/>
      <c r="U166" s="122"/>
      <c r="V166" s="122"/>
      <c r="W166" s="122"/>
      <c r="X166" s="122"/>
      <c r="Y166" s="122"/>
      <c r="Z166" s="122"/>
      <c r="AA166" s="123"/>
      <c r="AB166" s="122">
        <f t="shared" si="178"/>
        <v>7252.308</v>
      </c>
      <c r="AC166" s="122">
        <v>0</v>
      </c>
      <c r="AD166" s="122">
        <v>7252.308</v>
      </c>
      <c r="AE166" s="122"/>
      <c r="AF166" s="122"/>
      <c r="AG166" s="122"/>
      <c r="AH166" s="147">
        <f t="shared" si="179"/>
        <v>7252.308</v>
      </c>
      <c r="AI166" s="122">
        <f t="shared" si="180"/>
        <v>0</v>
      </c>
      <c r="AJ166" s="122">
        <f t="shared" si="181"/>
        <v>7252.308</v>
      </c>
      <c r="AK166" s="152"/>
      <c r="AL166" s="152"/>
      <c r="AM166" s="152"/>
      <c r="AN166" s="152"/>
      <c r="AO166" s="152"/>
      <c r="AP166" s="152"/>
      <c r="AQ166" s="153"/>
      <c r="AR166" s="153"/>
      <c r="AS166" s="153"/>
      <c r="AT166" s="152"/>
      <c r="AU166" s="152"/>
      <c r="AV166" s="185"/>
      <c r="AW166" s="358"/>
      <c r="AX166" s="43"/>
    </row>
    <row r="167" spans="1:50" s="44" customFormat="1" x14ac:dyDescent="0.2">
      <c r="A167" s="146" t="s">
        <v>310</v>
      </c>
      <c r="B167" s="131" t="s">
        <v>311</v>
      </c>
      <c r="C167" s="220"/>
      <c r="D167" s="120"/>
      <c r="E167" s="120"/>
      <c r="F167" s="120"/>
      <c r="G167" s="120"/>
      <c r="H167" s="120"/>
      <c r="I167" s="119">
        <v>7855.32</v>
      </c>
      <c r="J167" s="120" t="s">
        <v>55</v>
      </c>
      <c r="K167" s="120" t="s">
        <v>56</v>
      </c>
      <c r="L167" s="126">
        <v>2025</v>
      </c>
      <c r="M167" s="122"/>
      <c r="N167" s="122"/>
      <c r="O167" s="122"/>
      <c r="P167" s="122"/>
      <c r="Q167" s="122"/>
      <c r="R167" s="122"/>
      <c r="S167" s="122"/>
      <c r="T167" s="122"/>
      <c r="U167" s="122"/>
      <c r="V167" s="122"/>
      <c r="W167" s="122"/>
      <c r="X167" s="122"/>
      <c r="Y167" s="122"/>
      <c r="Z167" s="122"/>
      <c r="AA167" s="123"/>
      <c r="AB167" s="122">
        <f t="shared" si="178"/>
        <v>4103.0129999999999</v>
      </c>
      <c r="AC167" s="122">
        <v>0</v>
      </c>
      <c r="AD167" s="122">
        <v>4103.0129999999999</v>
      </c>
      <c r="AE167" s="122"/>
      <c r="AF167" s="122"/>
      <c r="AG167" s="122"/>
      <c r="AH167" s="147">
        <f t="shared" si="179"/>
        <v>4103.0129999999999</v>
      </c>
      <c r="AI167" s="122">
        <f t="shared" si="180"/>
        <v>0</v>
      </c>
      <c r="AJ167" s="122">
        <f t="shared" si="181"/>
        <v>4103.0129999999999</v>
      </c>
      <c r="AK167" s="152"/>
      <c r="AL167" s="152"/>
      <c r="AM167" s="152"/>
      <c r="AN167" s="152"/>
      <c r="AO167" s="152"/>
      <c r="AP167" s="152"/>
      <c r="AQ167" s="153"/>
      <c r="AR167" s="153"/>
      <c r="AS167" s="153"/>
      <c r="AT167" s="152"/>
      <c r="AU167" s="152"/>
      <c r="AV167" s="185"/>
      <c r="AW167" s="358"/>
      <c r="AX167" s="43"/>
    </row>
    <row r="168" spans="1:50" s="44" customFormat="1" x14ac:dyDescent="0.2">
      <c r="A168" s="146" t="s">
        <v>312</v>
      </c>
      <c r="B168" s="131" t="s">
        <v>313</v>
      </c>
      <c r="C168" s="220"/>
      <c r="D168" s="120"/>
      <c r="E168" s="120"/>
      <c r="F168" s="120"/>
      <c r="G168" s="120"/>
      <c r="H168" s="120"/>
      <c r="I168" s="119">
        <v>7855.32</v>
      </c>
      <c r="J168" s="120" t="s">
        <v>55</v>
      </c>
      <c r="K168" s="120" t="s">
        <v>56</v>
      </c>
      <c r="L168" s="126">
        <v>2025</v>
      </c>
      <c r="M168" s="122"/>
      <c r="N168" s="122"/>
      <c r="O168" s="122"/>
      <c r="P168" s="122"/>
      <c r="Q168" s="122"/>
      <c r="R168" s="122"/>
      <c r="S168" s="122"/>
      <c r="T168" s="122"/>
      <c r="U168" s="122"/>
      <c r="V168" s="122"/>
      <c r="W168" s="122"/>
      <c r="X168" s="122"/>
      <c r="Y168" s="122"/>
      <c r="Z168" s="122"/>
      <c r="AA168" s="123"/>
      <c r="AB168" s="122">
        <f t="shared" si="178"/>
        <v>7252.308</v>
      </c>
      <c r="AC168" s="122">
        <v>0</v>
      </c>
      <c r="AD168" s="122">
        <v>7252.308</v>
      </c>
      <c r="AE168" s="122"/>
      <c r="AF168" s="122"/>
      <c r="AG168" s="122"/>
      <c r="AH168" s="147">
        <f t="shared" si="179"/>
        <v>7252.308</v>
      </c>
      <c r="AI168" s="122">
        <f t="shared" si="180"/>
        <v>0</v>
      </c>
      <c r="AJ168" s="122">
        <f t="shared" si="181"/>
        <v>7252.308</v>
      </c>
      <c r="AK168" s="152"/>
      <c r="AL168" s="152"/>
      <c r="AM168" s="152"/>
      <c r="AN168" s="152"/>
      <c r="AO168" s="152"/>
      <c r="AP168" s="152"/>
      <c r="AQ168" s="153"/>
      <c r="AR168" s="153"/>
      <c r="AS168" s="153"/>
      <c r="AT168" s="152"/>
      <c r="AU168" s="152"/>
      <c r="AV168" s="185"/>
      <c r="AW168" s="358"/>
      <c r="AX168" s="43"/>
    </row>
    <row r="169" spans="1:50" s="44" customFormat="1" ht="66.75" customHeight="1" x14ac:dyDescent="0.2">
      <c r="A169" s="146" t="s">
        <v>314</v>
      </c>
      <c r="B169" s="131" t="s">
        <v>315</v>
      </c>
      <c r="C169" s="220"/>
      <c r="D169" s="120" t="s">
        <v>203</v>
      </c>
      <c r="E169" s="120" t="s">
        <v>204</v>
      </c>
      <c r="F169" s="120" t="s">
        <v>204</v>
      </c>
      <c r="G169" s="120" t="s">
        <v>318</v>
      </c>
      <c r="H169" s="120" t="s">
        <v>66</v>
      </c>
      <c r="I169" s="119">
        <v>49795.4</v>
      </c>
      <c r="J169" s="120" t="s">
        <v>55</v>
      </c>
      <c r="K169" s="120" t="s">
        <v>56</v>
      </c>
      <c r="L169" s="126">
        <v>2025</v>
      </c>
      <c r="M169" s="122"/>
      <c r="N169" s="122"/>
      <c r="O169" s="122"/>
      <c r="P169" s="122"/>
      <c r="Q169" s="122"/>
      <c r="R169" s="122"/>
      <c r="S169" s="122"/>
      <c r="T169" s="122"/>
      <c r="U169" s="122"/>
      <c r="V169" s="122"/>
      <c r="W169" s="122"/>
      <c r="X169" s="122"/>
      <c r="Y169" s="122"/>
      <c r="Z169" s="122"/>
      <c r="AA169" s="123"/>
      <c r="AB169" s="122">
        <f t="shared" si="178"/>
        <v>3348.7689999999998</v>
      </c>
      <c r="AC169" s="122">
        <v>0</v>
      </c>
      <c r="AD169" s="122">
        <v>3348.7689999999998</v>
      </c>
      <c r="AE169" s="122"/>
      <c r="AF169" s="122"/>
      <c r="AG169" s="122"/>
      <c r="AH169" s="147">
        <f t="shared" si="179"/>
        <v>3348.7689999999998</v>
      </c>
      <c r="AI169" s="122">
        <f t="shared" si="180"/>
        <v>0</v>
      </c>
      <c r="AJ169" s="122">
        <f t="shared" si="181"/>
        <v>3348.7689999999998</v>
      </c>
      <c r="AK169" s="152"/>
      <c r="AL169" s="152"/>
      <c r="AM169" s="152"/>
      <c r="AN169" s="152"/>
      <c r="AO169" s="152"/>
      <c r="AP169" s="152"/>
      <c r="AQ169" s="153"/>
      <c r="AR169" s="153"/>
      <c r="AS169" s="153"/>
      <c r="AT169" s="152"/>
      <c r="AU169" s="152"/>
      <c r="AV169" s="185"/>
      <c r="AW169" s="148" t="s">
        <v>944</v>
      </c>
      <c r="AX169" s="43"/>
    </row>
    <row r="170" spans="1:50" s="36" customFormat="1" ht="56.25" x14ac:dyDescent="0.2">
      <c r="A170" s="104"/>
      <c r="B170" s="166" t="s">
        <v>78</v>
      </c>
      <c r="C170" s="167"/>
      <c r="D170" s="118"/>
      <c r="E170" s="118"/>
      <c r="F170" s="118"/>
      <c r="G170" s="118"/>
      <c r="H170" s="118"/>
      <c r="I170" s="119"/>
      <c r="J170" s="120"/>
      <c r="K170" s="120"/>
      <c r="L170" s="219"/>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3"/>
      <c r="AK170" s="113"/>
      <c r="AL170" s="113"/>
      <c r="AM170" s="113"/>
      <c r="AN170" s="113"/>
      <c r="AO170" s="113"/>
      <c r="AP170" s="113"/>
      <c r="AQ170" s="114"/>
      <c r="AR170" s="114"/>
      <c r="AS170" s="114"/>
      <c r="AT170" s="113"/>
      <c r="AU170" s="113"/>
      <c r="AV170" s="115"/>
      <c r="AW170" s="224"/>
      <c r="AX170" s="35"/>
    </row>
    <row r="171" spans="1:50" s="36" customFormat="1" ht="39" x14ac:dyDescent="0.2">
      <c r="A171" s="104"/>
      <c r="B171" s="135" t="s">
        <v>103</v>
      </c>
      <c r="C171" s="225"/>
      <c r="D171" s="120"/>
      <c r="E171" s="120"/>
      <c r="F171" s="120"/>
      <c r="G171" s="120"/>
      <c r="H171" s="120"/>
      <c r="I171" s="119"/>
      <c r="J171" s="120"/>
      <c r="K171" s="120"/>
      <c r="L171" s="219"/>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3"/>
      <c r="AK171" s="113"/>
      <c r="AL171" s="113"/>
      <c r="AM171" s="113"/>
      <c r="AN171" s="113"/>
      <c r="AO171" s="113"/>
      <c r="AP171" s="113"/>
      <c r="AQ171" s="114"/>
      <c r="AR171" s="114"/>
      <c r="AS171" s="114"/>
      <c r="AT171" s="113"/>
      <c r="AU171" s="113"/>
      <c r="AV171" s="115"/>
      <c r="AW171" s="224"/>
      <c r="AX171" s="35"/>
    </row>
    <row r="172" spans="1:50" s="36" customFormat="1" ht="105.75" customHeight="1" x14ac:dyDescent="0.2">
      <c r="A172" s="104" t="s">
        <v>316</v>
      </c>
      <c r="B172" s="226" t="s">
        <v>317</v>
      </c>
      <c r="C172" s="179"/>
      <c r="D172" s="120" t="s">
        <v>81</v>
      </c>
      <c r="E172" s="120" t="s">
        <v>204</v>
      </c>
      <c r="F172" s="120" t="s">
        <v>68</v>
      </c>
      <c r="G172" s="120" t="s">
        <v>318</v>
      </c>
      <c r="H172" s="120" t="s">
        <v>107</v>
      </c>
      <c r="I172" s="119">
        <v>12908.3</v>
      </c>
      <c r="J172" s="120" t="s">
        <v>55</v>
      </c>
      <c r="K172" s="120" t="s">
        <v>56</v>
      </c>
      <c r="L172" s="126">
        <v>2024</v>
      </c>
      <c r="M172" s="122">
        <f t="shared" si="174"/>
        <v>12424.9</v>
      </c>
      <c r="N172" s="122">
        <v>0</v>
      </c>
      <c r="O172" s="122">
        <v>12424.9</v>
      </c>
      <c r="P172" s="122"/>
      <c r="Q172" s="122"/>
      <c r="R172" s="122"/>
      <c r="S172" s="122"/>
      <c r="T172" s="122"/>
      <c r="U172" s="122"/>
      <c r="V172" s="122">
        <f t="shared" si="175"/>
        <v>12424.9</v>
      </c>
      <c r="W172" s="122">
        <f t="shared" ref="W172" si="182">N172+Q172+T172</f>
        <v>0</v>
      </c>
      <c r="X172" s="122">
        <f t="shared" ref="X172" si="183">O172+R172+U172</f>
        <v>12424.9</v>
      </c>
      <c r="Y172" s="122"/>
      <c r="Z172" s="122"/>
      <c r="AA172" s="122"/>
      <c r="AB172" s="122"/>
      <c r="AC172" s="122"/>
      <c r="AD172" s="122"/>
      <c r="AE172" s="122"/>
      <c r="AF172" s="122"/>
      <c r="AG172" s="122"/>
      <c r="AH172" s="122"/>
      <c r="AI172" s="122"/>
      <c r="AJ172" s="123"/>
      <c r="AK172" s="113"/>
      <c r="AL172" s="113"/>
      <c r="AM172" s="113"/>
      <c r="AN172" s="113"/>
      <c r="AO172" s="113"/>
      <c r="AP172" s="113"/>
      <c r="AQ172" s="114"/>
      <c r="AR172" s="114"/>
      <c r="AS172" s="114"/>
      <c r="AT172" s="113"/>
      <c r="AU172" s="113"/>
      <c r="AV172" s="115"/>
      <c r="AW172" s="227" t="s">
        <v>58</v>
      </c>
      <c r="AX172" s="35"/>
    </row>
    <row r="173" spans="1:50" s="44" customFormat="1" x14ac:dyDescent="0.2">
      <c r="A173" s="146"/>
      <c r="B173" s="133" t="s">
        <v>79</v>
      </c>
      <c r="C173" s="179"/>
      <c r="D173" s="118"/>
      <c r="E173" s="118"/>
      <c r="F173" s="118"/>
      <c r="G173" s="118"/>
      <c r="H173" s="118"/>
      <c r="I173" s="119"/>
      <c r="J173" s="120"/>
      <c r="K173" s="120"/>
      <c r="L173" s="121"/>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3"/>
      <c r="AK173" s="152"/>
      <c r="AL173" s="152"/>
      <c r="AM173" s="152"/>
      <c r="AN173" s="152"/>
      <c r="AO173" s="152"/>
      <c r="AP173" s="152"/>
      <c r="AQ173" s="153"/>
      <c r="AR173" s="153"/>
      <c r="AS173" s="153"/>
      <c r="AT173" s="152"/>
      <c r="AU173" s="152"/>
      <c r="AV173" s="185"/>
      <c r="AW173" s="153"/>
      <c r="AX173" s="43"/>
    </row>
    <row r="174" spans="1:50" s="44" customFormat="1" ht="141.75" customHeight="1" x14ac:dyDescent="0.2">
      <c r="A174" s="146" t="s">
        <v>319</v>
      </c>
      <c r="B174" s="131" t="s">
        <v>208</v>
      </c>
      <c r="C174" s="220"/>
      <c r="D174" s="120" t="s">
        <v>81</v>
      </c>
      <c r="E174" s="120" t="s">
        <v>204</v>
      </c>
      <c r="F174" s="120" t="s">
        <v>85</v>
      </c>
      <c r="G174" s="120" t="s">
        <v>209</v>
      </c>
      <c r="H174" s="120" t="s">
        <v>66</v>
      </c>
      <c r="I174" s="206">
        <v>99274.08</v>
      </c>
      <c r="J174" s="120" t="s">
        <v>55</v>
      </c>
      <c r="K174" s="120" t="s">
        <v>56</v>
      </c>
      <c r="L174" s="126" t="s">
        <v>57</v>
      </c>
      <c r="M174" s="122">
        <f t="shared" si="174"/>
        <v>14521.4</v>
      </c>
      <c r="N174" s="122">
        <v>0</v>
      </c>
      <c r="O174" s="122">
        <v>14521.4</v>
      </c>
      <c r="P174" s="122"/>
      <c r="Q174" s="122"/>
      <c r="R174" s="122"/>
      <c r="S174" s="122">
        <f>T174+U174</f>
        <v>-2660.6089999999999</v>
      </c>
      <c r="T174" s="122">
        <v>0</v>
      </c>
      <c r="U174" s="122">
        <v>-2660.6089999999999</v>
      </c>
      <c r="V174" s="122">
        <f t="shared" si="175"/>
        <v>11860.790999999999</v>
      </c>
      <c r="W174" s="122">
        <f t="shared" ref="W174:W178" si="184">N174+Q174+T174</f>
        <v>0</v>
      </c>
      <c r="X174" s="122">
        <f t="shared" ref="X174:X179" si="185">O174+R174+U174</f>
        <v>11860.790999999999</v>
      </c>
      <c r="Y174" s="122"/>
      <c r="Z174" s="122"/>
      <c r="AA174" s="122"/>
      <c r="AB174" s="122"/>
      <c r="AC174" s="122"/>
      <c r="AD174" s="122"/>
      <c r="AE174" s="122"/>
      <c r="AF174" s="122"/>
      <c r="AG174" s="122"/>
      <c r="AH174" s="122"/>
      <c r="AI174" s="122"/>
      <c r="AJ174" s="123"/>
      <c r="AK174" s="152"/>
      <c r="AL174" s="152"/>
      <c r="AM174" s="152"/>
      <c r="AN174" s="152"/>
      <c r="AO174" s="152"/>
      <c r="AP174" s="152"/>
      <c r="AQ174" s="153"/>
      <c r="AR174" s="153"/>
      <c r="AS174" s="153"/>
      <c r="AT174" s="152"/>
      <c r="AU174" s="152"/>
      <c r="AV174" s="185"/>
      <c r="AW174" s="148" t="s">
        <v>942</v>
      </c>
      <c r="AX174" s="43"/>
    </row>
    <row r="175" spans="1:50" s="44" customFormat="1" ht="150" x14ac:dyDescent="0.2">
      <c r="A175" s="146" t="s">
        <v>320</v>
      </c>
      <c r="B175" s="131" t="s">
        <v>212</v>
      </c>
      <c r="C175" s="220"/>
      <c r="D175" s="120" t="s">
        <v>81</v>
      </c>
      <c r="E175" s="120" t="s">
        <v>204</v>
      </c>
      <c r="F175" s="120" t="s">
        <v>85</v>
      </c>
      <c r="G175" s="120" t="s">
        <v>209</v>
      </c>
      <c r="H175" s="120" t="s">
        <v>66</v>
      </c>
      <c r="I175" s="206">
        <v>68688.98</v>
      </c>
      <c r="J175" s="120" t="s">
        <v>55</v>
      </c>
      <c r="K175" s="120" t="s">
        <v>56</v>
      </c>
      <c r="L175" s="126" t="s">
        <v>57</v>
      </c>
      <c r="M175" s="122">
        <f t="shared" si="174"/>
        <v>100096.4</v>
      </c>
      <c r="N175" s="122">
        <v>0</v>
      </c>
      <c r="O175" s="122">
        <v>100096.4</v>
      </c>
      <c r="P175" s="122"/>
      <c r="Q175" s="122"/>
      <c r="R175" s="122"/>
      <c r="S175" s="122"/>
      <c r="T175" s="122"/>
      <c r="U175" s="122"/>
      <c r="V175" s="122">
        <f t="shared" si="175"/>
        <v>100096.4</v>
      </c>
      <c r="W175" s="122">
        <f t="shared" si="184"/>
        <v>0</v>
      </c>
      <c r="X175" s="122">
        <f t="shared" si="185"/>
        <v>100096.4</v>
      </c>
      <c r="Y175" s="122"/>
      <c r="Z175" s="122"/>
      <c r="AA175" s="122"/>
      <c r="AB175" s="122"/>
      <c r="AC175" s="122"/>
      <c r="AD175" s="122"/>
      <c r="AE175" s="122"/>
      <c r="AF175" s="122"/>
      <c r="AG175" s="122"/>
      <c r="AH175" s="122"/>
      <c r="AI175" s="122"/>
      <c r="AJ175" s="123"/>
      <c r="AK175" s="152"/>
      <c r="AL175" s="152"/>
      <c r="AM175" s="152"/>
      <c r="AN175" s="152"/>
      <c r="AO175" s="152"/>
      <c r="AP175" s="152"/>
      <c r="AQ175" s="153"/>
      <c r="AR175" s="153"/>
      <c r="AS175" s="153"/>
      <c r="AT175" s="152"/>
      <c r="AU175" s="152"/>
      <c r="AV175" s="185"/>
      <c r="AW175" s="227" t="s">
        <v>58</v>
      </c>
      <c r="AX175" s="43"/>
    </row>
    <row r="176" spans="1:50" s="44" customFormat="1" ht="144.75" customHeight="1" x14ac:dyDescent="0.2">
      <c r="A176" s="146" t="s">
        <v>321</v>
      </c>
      <c r="B176" s="131" t="s">
        <v>214</v>
      </c>
      <c r="C176" s="220"/>
      <c r="D176" s="120" t="s">
        <v>81</v>
      </c>
      <c r="E176" s="120" t="s">
        <v>204</v>
      </c>
      <c r="F176" s="120" t="s">
        <v>85</v>
      </c>
      <c r="G176" s="120" t="s">
        <v>209</v>
      </c>
      <c r="H176" s="120" t="s">
        <v>66</v>
      </c>
      <c r="I176" s="206">
        <v>22222.3</v>
      </c>
      <c r="J176" s="120" t="s">
        <v>55</v>
      </c>
      <c r="K176" s="120" t="s">
        <v>56</v>
      </c>
      <c r="L176" s="126" t="s">
        <v>57</v>
      </c>
      <c r="M176" s="122">
        <f t="shared" si="174"/>
        <v>49974.5</v>
      </c>
      <c r="N176" s="122">
        <v>0</v>
      </c>
      <c r="O176" s="122">
        <v>49974.5</v>
      </c>
      <c r="P176" s="122"/>
      <c r="Q176" s="122"/>
      <c r="R176" s="122"/>
      <c r="S176" s="122">
        <f>T176+U176</f>
        <v>-6516.8</v>
      </c>
      <c r="T176" s="122">
        <v>0</v>
      </c>
      <c r="U176" s="122">
        <v>-6516.8</v>
      </c>
      <c r="V176" s="122">
        <f t="shared" si="175"/>
        <v>43457.7</v>
      </c>
      <c r="W176" s="122">
        <f t="shared" si="184"/>
        <v>0</v>
      </c>
      <c r="X176" s="122">
        <f t="shared" si="185"/>
        <v>43457.7</v>
      </c>
      <c r="Y176" s="122"/>
      <c r="Z176" s="122"/>
      <c r="AA176" s="122"/>
      <c r="AB176" s="122"/>
      <c r="AC176" s="122"/>
      <c r="AD176" s="122"/>
      <c r="AE176" s="122"/>
      <c r="AF176" s="122"/>
      <c r="AG176" s="122"/>
      <c r="AH176" s="122"/>
      <c r="AI176" s="122"/>
      <c r="AJ176" s="123"/>
      <c r="AK176" s="152"/>
      <c r="AL176" s="152"/>
      <c r="AM176" s="152"/>
      <c r="AN176" s="152"/>
      <c r="AO176" s="152"/>
      <c r="AP176" s="152"/>
      <c r="AQ176" s="153"/>
      <c r="AR176" s="153"/>
      <c r="AS176" s="153"/>
      <c r="AT176" s="152"/>
      <c r="AU176" s="152"/>
      <c r="AV176" s="185"/>
      <c r="AW176" s="148" t="s">
        <v>942</v>
      </c>
      <c r="AX176" s="43"/>
    </row>
    <row r="177" spans="1:50" s="44" customFormat="1" ht="131.25" x14ac:dyDescent="0.2">
      <c r="A177" s="146" t="s">
        <v>322</v>
      </c>
      <c r="B177" s="228" t="s">
        <v>323</v>
      </c>
      <c r="C177" s="229"/>
      <c r="D177" s="207" t="s">
        <v>81</v>
      </c>
      <c r="E177" s="207" t="s">
        <v>204</v>
      </c>
      <c r="F177" s="207" t="s">
        <v>68</v>
      </c>
      <c r="G177" s="207" t="s">
        <v>324</v>
      </c>
      <c r="H177" s="207" t="s">
        <v>66</v>
      </c>
      <c r="I177" s="120" t="s">
        <v>56</v>
      </c>
      <c r="J177" s="120" t="s">
        <v>325</v>
      </c>
      <c r="K177" s="120" t="s">
        <v>56</v>
      </c>
      <c r="L177" s="219" t="s">
        <v>326</v>
      </c>
      <c r="M177" s="147">
        <f t="shared" si="174"/>
        <v>233255.4</v>
      </c>
      <c r="N177" s="147">
        <v>0</v>
      </c>
      <c r="O177" s="147">
        <v>233255.4</v>
      </c>
      <c r="P177" s="147"/>
      <c r="Q177" s="147"/>
      <c r="R177" s="147"/>
      <c r="S177" s="147"/>
      <c r="T177" s="147"/>
      <c r="U177" s="147"/>
      <c r="V177" s="122">
        <f t="shared" si="175"/>
        <v>233255.4</v>
      </c>
      <c r="W177" s="122">
        <f t="shared" si="184"/>
        <v>0</v>
      </c>
      <c r="X177" s="122">
        <f t="shared" si="185"/>
        <v>233255.4</v>
      </c>
      <c r="Y177" s="122">
        <f>Z177+AA177</f>
        <v>57500</v>
      </c>
      <c r="Z177" s="122">
        <v>0</v>
      </c>
      <c r="AA177" s="123">
        <v>57500</v>
      </c>
      <c r="AB177" s="122">
        <f t="shared" ref="AB177" si="186">AC177+AD177</f>
        <v>4134500</v>
      </c>
      <c r="AC177" s="122">
        <v>4066240</v>
      </c>
      <c r="AD177" s="122">
        <v>68260</v>
      </c>
      <c r="AE177" s="122"/>
      <c r="AF177" s="122"/>
      <c r="AG177" s="122"/>
      <c r="AH177" s="147">
        <f t="shared" si="179"/>
        <v>4192000</v>
      </c>
      <c r="AI177" s="122">
        <f t="shared" ref="AI177" si="187">Z177+AC177+AF177</f>
        <v>4066240</v>
      </c>
      <c r="AJ177" s="122">
        <f t="shared" ref="AJ177" si="188">AA177+AD177+AG177</f>
        <v>125760</v>
      </c>
      <c r="AK177" s="122">
        <f>AL177+AM177</f>
        <v>208170</v>
      </c>
      <c r="AL177" s="122">
        <v>0</v>
      </c>
      <c r="AM177" s="122">
        <v>208170</v>
      </c>
      <c r="AN177" s="122">
        <f>AO177+AP177</f>
        <v>4176662</v>
      </c>
      <c r="AO177" s="122">
        <v>4077893.8</v>
      </c>
      <c r="AP177" s="122">
        <v>98768.2</v>
      </c>
      <c r="AQ177" s="130"/>
      <c r="AR177" s="130"/>
      <c r="AS177" s="130"/>
      <c r="AT177" s="147">
        <f>AU177+AV177</f>
        <v>4384832</v>
      </c>
      <c r="AU177" s="122">
        <f t="shared" ref="AU177" si="189">AL177+AO177+AR177</f>
        <v>4077893.8</v>
      </c>
      <c r="AV177" s="123">
        <f t="shared" ref="AV177" si="190">AM177+AP177+AS177</f>
        <v>306938.2</v>
      </c>
      <c r="AW177" s="130" t="s">
        <v>954</v>
      </c>
      <c r="AX177" s="43"/>
    </row>
    <row r="178" spans="1:50" s="46" customFormat="1" x14ac:dyDescent="0.2">
      <c r="A178" s="104"/>
      <c r="B178" s="157" t="s">
        <v>99</v>
      </c>
      <c r="C178" s="195"/>
      <c r="D178" s="136"/>
      <c r="E178" s="136"/>
      <c r="F178" s="136"/>
      <c r="G178" s="136"/>
      <c r="H178" s="136"/>
      <c r="I178" s="136"/>
      <c r="J178" s="136"/>
      <c r="K178" s="136"/>
      <c r="L178" s="136"/>
      <c r="M178" s="136">
        <f t="shared" si="174"/>
        <v>233255.4</v>
      </c>
      <c r="N178" s="136">
        <v>0</v>
      </c>
      <c r="O178" s="136">
        <v>233255.4</v>
      </c>
      <c r="P178" s="136"/>
      <c r="Q178" s="136"/>
      <c r="R178" s="136"/>
      <c r="S178" s="136"/>
      <c r="T178" s="136"/>
      <c r="U178" s="136"/>
      <c r="V178" s="189">
        <f t="shared" si="175"/>
        <v>233255.4</v>
      </c>
      <c r="W178" s="136">
        <f t="shared" si="184"/>
        <v>0</v>
      </c>
      <c r="X178" s="136">
        <f t="shared" si="185"/>
        <v>233255.4</v>
      </c>
      <c r="Y178" s="136"/>
      <c r="Z178" s="136"/>
      <c r="AA178" s="136"/>
      <c r="AB178" s="136"/>
      <c r="AC178" s="136"/>
      <c r="AD178" s="136"/>
      <c r="AE178" s="136"/>
      <c r="AF178" s="136"/>
      <c r="AG178" s="136"/>
      <c r="AH178" s="136"/>
      <c r="AI178" s="136"/>
      <c r="AJ178" s="137"/>
      <c r="AK178" s="161"/>
      <c r="AL178" s="161"/>
      <c r="AM178" s="161"/>
      <c r="AN178" s="161"/>
      <c r="AO178" s="161"/>
      <c r="AP178" s="161"/>
      <c r="AQ178" s="162"/>
      <c r="AR178" s="162"/>
      <c r="AS178" s="162"/>
      <c r="AT178" s="161"/>
      <c r="AU178" s="161"/>
      <c r="AV178" s="163"/>
      <c r="AW178" s="162"/>
      <c r="AX178" s="45"/>
    </row>
    <row r="179" spans="1:50" s="44" customFormat="1" ht="150" x14ac:dyDescent="0.2">
      <c r="A179" s="146" t="s">
        <v>328</v>
      </c>
      <c r="B179" s="217" t="s">
        <v>201</v>
      </c>
      <c r="C179" s="218" t="s">
        <v>202</v>
      </c>
      <c r="D179" s="207" t="s">
        <v>81</v>
      </c>
      <c r="E179" s="207" t="s">
        <v>204</v>
      </c>
      <c r="F179" s="207" t="s">
        <v>52</v>
      </c>
      <c r="G179" s="207" t="s">
        <v>205</v>
      </c>
      <c r="H179" s="207" t="s">
        <v>66</v>
      </c>
      <c r="I179" s="206">
        <v>824271.34</v>
      </c>
      <c r="J179" s="120" t="s">
        <v>55</v>
      </c>
      <c r="K179" s="120" t="s">
        <v>56</v>
      </c>
      <c r="L179" s="219" t="s">
        <v>206</v>
      </c>
      <c r="M179" s="147">
        <f t="shared" si="174"/>
        <v>105486</v>
      </c>
      <c r="N179" s="147">
        <v>103109.7</v>
      </c>
      <c r="O179" s="147">
        <v>2376.3000000000002</v>
      </c>
      <c r="P179" s="147"/>
      <c r="Q179" s="147"/>
      <c r="R179" s="147"/>
      <c r="S179" s="147"/>
      <c r="T179" s="147"/>
      <c r="U179" s="147"/>
      <c r="V179" s="122">
        <f t="shared" si="175"/>
        <v>105486</v>
      </c>
      <c r="W179" s="122">
        <f t="shared" ref="W179" si="191">N179+Q179+T179</f>
        <v>103109.7</v>
      </c>
      <c r="X179" s="122">
        <f t="shared" si="185"/>
        <v>2376.3000000000002</v>
      </c>
      <c r="Y179" s="147"/>
      <c r="Z179" s="147"/>
      <c r="AA179" s="147"/>
      <c r="AB179" s="147"/>
      <c r="AC179" s="147"/>
      <c r="AD179" s="147"/>
      <c r="AE179" s="147"/>
      <c r="AF179" s="147"/>
      <c r="AG179" s="147"/>
      <c r="AH179" s="147"/>
      <c r="AI179" s="147"/>
      <c r="AJ179" s="186"/>
      <c r="AK179" s="152"/>
      <c r="AL179" s="152"/>
      <c r="AM179" s="152"/>
      <c r="AN179" s="152"/>
      <c r="AO179" s="152"/>
      <c r="AP179" s="152"/>
      <c r="AQ179" s="153"/>
      <c r="AR179" s="153"/>
      <c r="AS179" s="153"/>
      <c r="AT179" s="152"/>
      <c r="AU179" s="152"/>
      <c r="AV179" s="185"/>
      <c r="AW179" s="148" t="s">
        <v>949</v>
      </c>
      <c r="AX179" s="43"/>
    </row>
    <row r="180" spans="1:50" s="44" customFormat="1" ht="150" x14ac:dyDescent="0.2">
      <c r="A180" s="146" t="s">
        <v>331</v>
      </c>
      <c r="B180" s="217" t="s">
        <v>329</v>
      </c>
      <c r="C180" s="218" t="s">
        <v>202</v>
      </c>
      <c r="D180" s="207" t="s">
        <v>81</v>
      </c>
      <c r="E180" s="207" t="s">
        <v>204</v>
      </c>
      <c r="F180" s="207" t="s">
        <v>52</v>
      </c>
      <c r="G180" s="207" t="s">
        <v>205</v>
      </c>
      <c r="H180" s="207" t="s">
        <v>66</v>
      </c>
      <c r="I180" s="120" t="s">
        <v>56</v>
      </c>
      <c r="J180" s="120" t="s">
        <v>330</v>
      </c>
      <c r="K180" s="120" t="s">
        <v>56</v>
      </c>
      <c r="L180" s="219" t="s">
        <v>82</v>
      </c>
      <c r="M180" s="147">
        <f t="shared" si="174"/>
        <v>61282.7</v>
      </c>
      <c r="N180" s="147">
        <v>55308.1</v>
      </c>
      <c r="O180" s="147">
        <v>5974.6</v>
      </c>
      <c r="P180" s="147">
        <f>Q180+R180</f>
        <v>0</v>
      </c>
      <c r="Q180" s="147">
        <v>-55308.1</v>
      </c>
      <c r="R180" s="147">
        <v>55308.1</v>
      </c>
      <c r="S180" s="147"/>
      <c r="T180" s="147"/>
      <c r="U180" s="147"/>
      <c r="V180" s="122">
        <f t="shared" si="175"/>
        <v>61282.7</v>
      </c>
      <c r="W180" s="122">
        <f t="shared" ref="W180:W184" si="192">N180+Q180+T180</f>
        <v>0</v>
      </c>
      <c r="X180" s="122">
        <f t="shared" ref="X180:X184" si="193">O180+R180+U180</f>
        <v>61282.7</v>
      </c>
      <c r="Y180" s="147">
        <f>Z180+AA180</f>
        <v>228903.90000000002</v>
      </c>
      <c r="Z180" s="147">
        <v>102656.1</v>
      </c>
      <c r="AA180" s="186">
        <v>126247.8</v>
      </c>
      <c r="AB180" s="147"/>
      <c r="AC180" s="147"/>
      <c r="AD180" s="147"/>
      <c r="AE180" s="147"/>
      <c r="AF180" s="147"/>
      <c r="AG180" s="147"/>
      <c r="AH180" s="147">
        <f t="shared" si="179"/>
        <v>228903.90000000002</v>
      </c>
      <c r="AI180" s="122">
        <f t="shared" ref="AI180" si="194">Z180+AC180+AF180</f>
        <v>102656.1</v>
      </c>
      <c r="AJ180" s="122">
        <f t="shared" ref="AJ180" si="195">AA180+AD180+AG180</f>
        <v>126247.8</v>
      </c>
      <c r="AK180" s="152"/>
      <c r="AL180" s="152"/>
      <c r="AM180" s="152"/>
      <c r="AN180" s="152"/>
      <c r="AO180" s="152"/>
      <c r="AP180" s="152"/>
      <c r="AQ180" s="153"/>
      <c r="AR180" s="153"/>
      <c r="AS180" s="153"/>
      <c r="AT180" s="152"/>
      <c r="AU180" s="152"/>
      <c r="AV180" s="185"/>
      <c r="AW180" s="148" t="s">
        <v>949</v>
      </c>
      <c r="AX180" s="43"/>
    </row>
    <row r="181" spans="1:50" s="46" customFormat="1" x14ac:dyDescent="0.2">
      <c r="A181" s="104"/>
      <c r="B181" s="157" t="s">
        <v>99</v>
      </c>
      <c r="C181" s="195"/>
      <c r="D181" s="136"/>
      <c r="E181" s="136"/>
      <c r="F181" s="136"/>
      <c r="G181" s="136"/>
      <c r="H181" s="136"/>
      <c r="I181" s="136"/>
      <c r="J181" s="136"/>
      <c r="K181" s="136"/>
      <c r="L181" s="136"/>
      <c r="M181" s="136">
        <f t="shared" si="174"/>
        <v>4700</v>
      </c>
      <c r="N181" s="136">
        <v>0</v>
      </c>
      <c r="O181" s="136">
        <v>4700</v>
      </c>
      <c r="P181" s="136"/>
      <c r="Q181" s="136"/>
      <c r="R181" s="136"/>
      <c r="S181" s="136"/>
      <c r="T181" s="136"/>
      <c r="U181" s="136"/>
      <c r="V181" s="189">
        <f t="shared" si="175"/>
        <v>4700</v>
      </c>
      <c r="W181" s="136">
        <f t="shared" si="192"/>
        <v>0</v>
      </c>
      <c r="X181" s="136">
        <f t="shared" si="193"/>
        <v>4700</v>
      </c>
      <c r="Y181" s="136"/>
      <c r="Z181" s="136"/>
      <c r="AA181" s="136"/>
      <c r="AB181" s="136"/>
      <c r="AC181" s="136"/>
      <c r="AD181" s="136"/>
      <c r="AE181" s="136"/>
      <c r="AF181" s="136"/>
      <c r="AG181" s="136"/>
      <c r="AH181" s="136"/>
      <c r="AI181" s="136"/>
      <c r="AJ181" s="137"/>
      <c r="AK181" s="161"/>
      <c r="AL181" s="161"/>
      <c r="AM181" s="161"/>
      <c r="AN181" s="161"/>
      <c r="AO181" s="161"/>
      <c r="AP181" s="161"/>
      <c r="AQ181" s="162"/>
      <c r="AR181" s="162"/>
      <c r="AS181" s="162"/>
      <c r="AT181" s="161"/>
      <c r="AU181" s="161"/>
      <c r="AV181" s="163"/>
      <c r="AW181" s="162"/>
      <c r="AX181" s="45"/>
    </row>
    <row r="182" spans="1:50" s="44" customFormat="1" ht="112.5" x14ac:dyDescent="0.2">
      <c r="A182" s="146" t="s">
        <v>332</v>
      </c>
      <c r="B182" s="131" t="s">
        <v>216</v>
      </c>
      <c r="C182" s="220"/>
      <c r="D182" s="120" t="s">
        <v>81</v>
      </c>
      <c r="E182" s="120" t="s">
        <v>68</v>
      </c>
      <c r="F182" s="120" t="s">
        <v>90</v>
      </c>
      <c r="G182" s="120" t="s">
        <v>217</v>
      </c>
      <c r="H182" s="120" t="s">
        <v>66</v>
      </c>
      <c r="I182" s="119">
        <v>45491.05</v>
      </c>
      <c r="J182" s="120" t="s">
        <v>55</v>
      </c>
      <c r="K182" s="120" t="s">
        <v>56</v>
      </c>
      <c r="L182" s="126">
        <v>2024</v>
      </c>
      <c r="M182" s="122">
        <f t="shared" si="174"/>
        <v>45491.1</v>
      </c>
      <c r="N182" s="122">
        <v>0</v>
      </c>
      <c r="O182" s="122">
        <f>2850+42641.1</f>
        <v>45491.1</v>
      </c>
      <c r="P182" s="122"/>
      <c r="Q182" s="122"/>
      <c r="R182" s="122"/>
      <c r="S182" s="122"/>
      <c r="T182" s="122"/>
      <c r="U182" s="122"/>
      <c r="V182" s="122">
        <f t="shared" si="175"/>
        <v>45491.1</v>
      </c>
      <c r="W182" s="122">
        <f t="shared" si="192"/>
        <v>0</v>
      </c>
      <c r="X182" s="122">
        <f t="shared" si="193"/>
        <v>45491.1</v>
      </c>
      <c r="Y182" s="122"/>
      <c r="Z182" s="122"/>
      <c r="AA182" s="123"/>
      <c r="AB182" s="122"/>
      <c r="AC182" s="122"/>
      <c r="AD182" s="122"/>
      <c r="AE182" s="122"/>
      <c r="AF182" s="122"/>
      <c r="AG182" s="122"/>
      <c r="AH182" s="122"/>
      <c r="AI182" s="122"/>
      <c r="AJ182" s="123"/>
      <c r="AK182" s="152"/>
      <c r="AL182" s="152"/>
      <c r="AM182" s="152"/>
      <c r="AN182" s="152"/>
      <c r="AO182" s="152"/>
      <c r="AP182" s="152"/>
      <c r="AQ182" s="153"/>
      <c r="AR182" s="153"/>
      <c r="AS182" s="153"/>
      <c r="AT182" s="152"/>
      <c r="AU182" s="152"/>
      <c r="AV182" s="185"/>
      <c r="AW182" s="227" t="s">
        <v>58</v>
      </c>
      <c r="AX182" s="43"/>
    </row>
    <row r="183" spans="1:50" s="46" customFormat="1" x14ac:dyDescent="0.2">
      <c r="A183" s="104"/>
      <c r="B183" s="157" t="s">
        <v>99</v>
      </c>
      <c r="C183" s="195"/>
      <c r="D183" s="136"/>
      <c r="E183" s="136"/>
      <c r="F183" s="136"/>
      <c r="G183" s="136"/>
      <c r="H183" s="136"/>
      <c r="I183" s="136"/>
      <c r="J183" s="136"/>
      <c r="K183" s="136"/>
      <c r="L183" s="136"/>
      <c r="M183" s="136">
        <f t="shared" si="174"/>
        <v>2850</v>
      </c>
      <c r="N183" s="136">
        <v>0</v>
      </c>
      <c r="O183" s="136">
        <v>2850</v>
      </c>
      <c r="P183" s="136"/>
      <c r="Q183" s="136"/>
      <c r="R183" s="136"/>
      <c r="S183" s="136"/>
      <c r="T183" s="136"/>
      <c r="U183" s="136"/>
      <c r="V183" s="189">
        <f t="shared" si="175"/>
        <v>2850</v>
      </c>
      <c r="W183" s="136">
        <f t="shared" si="192"/>
        <v>0</v>
      </c>
      <c r="X183" s="136">
        <f t="shared" si="193"/>
        <v>2850</v>
      </c>
      <c r="Y183" s="136"/>
      <c r="Z183" s="136"/>
      <c r="AA183" s="136"/>
      <c r="AB183" s="136"/>
      <c r="AC183" s="136"/>
      <c r="AD183" s="136"/>
      <c r="AE183" s="136"/>
      <c r="AF183" s="136"/>
      <c r="AG183" s="136"/>
      <c r="AH183" s="136"/>
      <c r="AI183" s="136"/>
      <c r="AJ183" s="137"/>
      <c r="AK183" s="161"/>
      <c r="AL183" s="161"/>
      <c r="AM183" s="161"/>
      <c r="AN183" s="161"/>
      <c r="AO183" s="161"/>
      <c r="AP183" s="161"/>
      <c r="AQ183" s="162"/>
      <c r="AR183" s="162"/>
      <c r="AS183" s="162"/>
      <c r="AT183" s="161"/>
      <c r="AU183" s="161"/>
      <c r="AV183" s="163"/>
      <c r="AW183" s="227"/>
      <c r="AX183" s="45"/>
    </row>
    <row r="184" spans="1:50" s="42" customFormat="1" ht="66.75" customHeight="1" x14ac:dyDescent="0.2">
      <c r="A184" s="104" t="s">
        <v>334</v>
      </c>
      <c r="B184" s="132" t="s">
        <v>333</v>
      </c>
      <c r="C184" s="225"/>
      <c r="D184" s="120" t="s">
        <v>81</v>
      </c>
      <c r="E184" s="207" t="s">
        <v>204</v>
      </c>
      <c r="F184" s="207" t="s">
        <v>204</v>
      </c>
      <c r="G184" s="120" t="s">
        <v>318</v>
      </c>
      <c r="H184" s="120" t="s">
        <v>66</v>
      </c>
      <c r="I184" s="119">
        <v>41517.47</v>
      </c>
      <c r="J184" s="120" t="s">
        <v>55</v>
      </c>
      <c r="K184" s="120" t="s">
        <v>56</v>
      </c>
      <c r="L184" s="126">
        <v>2024</v>
      </c>
      <c r="M184" s="122">
        <f t="shared" si="174"/>
        <v>41517.5</v>
      </c>
      <c r="N184" s="122">
        <v>0</v>
      </c>
      <c r="O184" s="122">
        <v>41517.5</v>
      </c>
      <c r="P184" s="122"/>
      <c r="Q184" s="122"/>
      <c r="R184" s="122"/>
      <c r="S184" s="122"/>
      <c r="T184" s="122"/>
      <c r="U184" s="122"/>
      <c r="V184" s="122">
        <f t="shared" si="175"/>
        <v>41517.5</v>
      </c>
      <c r="W184" s="122">
        <f t="shared" si="192"/>
        <v>0</v>
      </c>
      <c r="X184" s="122">
        <f t="shared" si="193"/>
        <v>41517.5</v>
      </c>
      <c r="Y184" s="122"/>
      <c r="Z184" s="122"/>
      <c r="AA184" s="122"/>
      <c r="AB184" s="122"/>
      <c r="AC184" s="122"/>
      <c r="AD184" s="122"/>
      <c r="AE184" s="122"/>
      <c r="AF184" s="122"/>
      <c r="AG184" s="122"/>
      <c r="AH184" s="122"/>
      <c r="AI184" s="122"/>
      <c r="AJ184" s="123"/>
      <c r="AK184" s="141"/>
      <c r="AL184" s="141"/>
      <c r="AM184" s="141"/>
      <c r="AN184" s="141"/>
      <c r="AO184" s="141"/>
      <c r="AP184" s="141"/>
      <c r="AQ184" s="142"/>
      <c r="AR184" s="142"/>
      <c r="AS184" s="142"/>
      <c r="AT184" s="141"/>
      <c r="AU184" s="141"/>
      <c r="AV184" s="143"/>
      <c r="AW184" s="227" t="s">
        <v>58</v>
      </c>
      <c r="AX184" s="41"/>
    </row>
    <row r="185" spans="1:50" s="42" customFormat="1" ht="59.25" customHeight="1" x14ac:dyDescent="0.2">
      <c r="A185" s="104" t="s">
        <v>336</v>
      </c>
      <c r="B185" s="132" t="s">
        <v>315</v>
      </c>
      <c r="C185" s="225"/>
      <c r="D185" s="120" t="s">
        <v>81</v>
      </c>
      <c r="E185" s="207" t="s">
        <v>204</v>
      </c>
      <c r="F185" s="207" t="s">
        <v>204</v>
      </c>
      <c r="G185" s="120" t="s">
        <v>318</v>
      </c>
      <c r="H185" s="120" t="s">
        <v>66</v>
      </c>
      <c r="I185" s="119">
        <v>49795.4</v>
      </c>
      <c r="J185" s="120" t="s">
        <v>55</v>
      </c>
      <c r="K185" s="120" t="s">
        <v>56</v>
      </c>
      <c r="L185" s="126">
        <v>2025</v>
      </c>
      <c r="M185" s="122"/>
      <c r="N185" s="122"/>
      <c r="O185" s="122"/>
      <c r="P185" s="122"/>
      <c r="Q185" s="122"/>
      <c r="R185" s="122"/>
      <c r="S185" s="122"/>
      <c r="T185" s="122"/>
      <c r="U185" s="122"/>
      <c r="V185" s="122"/>
      <c r="W185" s="122"/>
      <c r="X185" s="122"/>
      <c r="Y185" s="122"/>
      <c r="Z185" s="122"/>
      <c r="AA185" s="122"/>
      <c r="AB185" s="122">
        <f t="shared" ref="AB185" si="196">AC185+AD185</f>
        <v>46446.7</v>
      </c>
      <c r="AC185" s="122">
        <v>0</v>
      </c>
      <c r="AD185" s="122">
        <v>46446.7</v>
      </c>
      <c r="AE185" s="122"/>
      <c r="AF185" s="122"/>
      <c r="AG185" s="122"/>
      <c r="AH185" s="122">
        <f t="shared" si="179"/>
        <v>46446.7</v>
      </c>
      <c r="AI185" s="122">
        <f t="shared" ref="AI185" si="197">Z185+AC185+AF185</f>
        <v>0</v>
      </c>
      <c r="AJ185" s="122">
        <f t="shared" ref="AJ185" si="198">AA185+AD185+AG185</f>
        <v>46446.7</v>
      </c>
      <c r="AK185" s="141"/>
      <c r="AL185" s="141"/>
      <c r="AM185" s="141"/>
      <c r="AN185" s="141"/>
      <c r="AO185" s="141"/>
      <c r="AP185" s="141"/>
      <c r="AQ185" s="142"/>
      <c r="AR185" s="142"/>
      <c r="AS185" s="142"/>
      <c r="AT185" s="141"/>
      <c r="AU185" s="141"/>
      <c r="AV185" s="143"/>
      <c r="AW185" s="227" t="s">
        <v>335</v>
      </c>
      <c r="AX185" s="41"/>
    </row>
    <row r="186" spans="1:50" s="44" customFormat="1" ht="81" customHeight="1" x14ac:dyDescent="0.2">
      <c r="A186" s="146" t="s">
        <v>338</v>
      </c>
      <c r="B186" s="132" t="s">
        <v>337</v>
      </c>
      <c r="C186" s="229"/>
      <c r="D186" s="207" t="s">
        <v>81</v>
      </c>
      <c r="E186" s="207" t="s">
        <v>204</v>
      </c>
      <c r="F186" s="207" t="s">
        <v>68</v>
      </c>
      <c r="G186" s="207" t="s">
        <v>318</v>
      </c>
      <c r="H186" s="207" t="s">
        <v>66</v>
      </c>
      <c r="I186" s="120" t="s">
        <v>56</v>
      </c>
      <c r="J186" s="120" t="s">
        <v>56</v>
      </c>
      <c r="K186" s="120" t="s">
        <v>56</v>
      </c>
      <c r="L186" s="219">
        <v>2024</v>
      </c>
      <c r="M186" s="147">
        <f t="shared" si="174"/>
        <v>10783.9</v>
      </c>
      <c r="N186" s="147">
        <v>0</v>
      </c>
      <c r="O186" s="147">
        <v>10783.9</v>
      </c>
      <c r="P186" s="147">
        <f t="shared" ref="P186:P189" si="199">Q186+R186</f>
        <v>-3828.3</v>
      </c>
      <c r="Q186" s="147">
        <v>0</v>
      </c>
      <c r="R186" s="147">
        <v>-3828.3</v>
      </c>
      <c r="S186" s="147"/>
      <c r="T186" s="147"/>
      <c r="U186" s="147"/>
      <c r="V186" s="122">
        <f t="shared" si="175"/>
        <v>6955.5999999999995</v>
      </c>
      <c r="W186" s="122">
        <f t="shared" ref="W186:W189" si="200">N186+Q186+T186</f>
        <v>0</v>
      </c>
      <c r="X186" s="122">
        <f t="shared" ref="X186:X189" si="201">O186+R186+U186</f>
        <v>6955.5999999999995</v>
      </c>
      <c r="Y186" s="122"/>
      <c r="Z186" s="122"/>
      <c r="AA186" s="122"/>
      <c r="AB186" s="122"/>
      <c r="AC186" s="122"/>
      <c r="AD186" s="122"/>
      <c r="AE186" s="122"/>
      <c r="AF186" s="122"/>
      <c r="AG186" s="122"/>
      <c r="AH186" s="122"/>
      <c r="AI186" s="122"/>
      <c r="AJ186" s="123"/>
      <c r="AK186" s="152"/>
      <c r="AL186" s="152"/>
      <c r="AM186" s="152"/>
      <c r="AN186" s="152"/>
      <c r="AO186" s="152"/>
      <c r="AP186" s="152"/>
      <c r="AQ186" s="153"/>
      <c r="AR186" s="153"/>
      <c r="AS186" s="153"/>
      <c r="AT186" s="152"/>
      <c r="AU186" s="152"/>
      <c r="AV186" s="185"/>
      <c r="AW186" s="148" t="s">
        <v>955</v>
      </c>
      <c r="AX186" s="43"/>
    </row>
    <row r="187" spans="1:50" s="54" customFormat="1" x14ac:dyDescent="0.2">
      <c r="A187" s="146"/>
      <c r="B187" s="157" t="s">
        <v>99</v>
      </c>
      <c r="C187" s="230"/>
      <c r="D187" s="210"/>
      <c r="E187" s="210"/>
      <c r="F187" s="210"/>
      <c r="G187" s="210"/>
      <c r="H187" s="210"/>
      <c r="I187" s="209"/>
      <c r="J187" s="210"/>
      <c r="K187" s="210"/>
      <c r="L187" s="231"/>
      <c r="M187" s="189">
        <f t="shared" si="174"/>
        <v>10783.9</v>
      </c>
      <c r="N187" s="189">
        <v>0</v>
      </c>
      <c r="O187" s="189">
        <v>10783.9</v>
      </c>
      <c r="P187" s="189">
        <f t="shared" si="199"/>
        <v>-3828.3</v>
      </c>
      <c r="Q187" s="189">
        <v>0</v>
      </c>
      <c r="R187" s="189">
        <v>-3828.3</v>
      </c>
      <c r="S187" s="189"/>
      <c r="T187" s="189"/>
      <c r="U187" s="189"/>
      <c r="V187" s="189">
        <f t="shared" si="175"/>
        <v>6955.5999999999995</v>
      </c>
      <c r="W187" s="136">
        <f t="shared" si="200"/>
        <v>0</v>
      </c>
      <c r="X187" s="136">
        <f t="shared" si="201"/>
        <v>6955.5999999999995</v>
      </c>
      <c r="Y187" s="136"/>
      <c r="Z187" s="136"/>
      <c r="AA187" s="136"/>
      <c r="AB187" s="136"/>
      <c r="AC187" s="136"/>
      <c r="AD187" s="136"/>
      <c r="AE187" s="136"/>
      <c r="AF187" s="136"/>
      <c r="AG187" s="136"/>
      <c r="AH187" s="136"/>
      <c r="AI187" s="136"/>
      <c r="AJ187" s="137"/>
      <c r="AK187" s="191"/>
      <c r="AL187" s="191"/>
      <c r="AM187" s="191"/>
      <c r="AN187" s="191"/>
      <c r="AO187" s="191"/>
      <c r="AP187" s="191"/>
      <c r="AQ187" s="192"/>
      <c r="AR187" s="192"/>
      <c r="AS187" s="192"/>
      <c r="AT187" s="191"/>
      <c r="AU187" s="191"/>
      <c r="AV187" s="193"/>
      <c r="AW187" s="192"/>
      <c r="AX187" s="53"/>
    </row>
    <row r="188" spans="1:50" s="44" customFormat="1" ht="85.5" customHeight="1" x14ac:dyDescent="0.2">
      <c r="A188" s="146" t="s">
        <v>340</v>
      </c>
      <c r="B188" s="132" t="s">
        <v>339</v>
      </c>
      <c r="C188" s="229"/>
      <c r="D188" s="207" t="s">
        <v>81</v>
      </c>
      <c r="E188" s="207" t="s">
        <v>204</v>
      </c>
      <c r="F188" s="207" t="s">
        <v>68</v>
      </c>
      <c r="G188" s="207" t="s">
        <v>318</v>
      </c>
      <c r="H188" s="207" t="s">
        <v>66</v>
      </c>
      <c r="I188" s="120" t="s">
        <v>56</v>
      </c>
      <c r="J188" s="120" t="s">
        <v>56</v>
      </c>
      <c r="K188" s="120" t="s">
        <v>56</v>
      </c>
      <c r="L188" s="219">
        <v>2024</v>
      </c>
      <c r="M188" s="147">
        <f t="shared" si="174"/>
        <v>22614.799999999999</v>
      </c>
      <c r="N188" s="147">
        <v>0</v>
      </c>
      <c r="O188" s="147">
        <v>22614.799999999999</v>
      </c>
      <c r="P188" s="147">
        <f t="shared" si="199"/>
        <v>-9614.7999999999993</v>
      </c>
      <c r="Q188" s="147">
        <v>0</v>
      </c>
      <c r="R188" s="147">
        <v>-9614.7999999999993</v>
      </c>
      <c r="S188" s="147"/>
      <c r="T188" s="147"/>
      <c r="U188" s="147"/>
      <c r="V188" s="122">
        <f t="shared" si="175"/>
        <v>13000</v>
      </c>
      <c r="W188" s="122">
        <f t="shared" si="200"/>
        <v>0</v>
      </c>
      <c r="X188" s="122">
        <f t="shared" si="201"/>
        <v>13000</v>
      </c>
      <c r="Y188" s="122"/>
      <c r="Z188" s="122"/>
      <c r="AA188" s="122"/>
      <c r="AB188" s="122"/>
      <c r="AC188" s="122"/>
      <c r="AD188" s="122"/>
      <c r="AE188" s="122"/>
      <c r="AF188" s="122"/>
      <c r="AG188" s="122"/>
      <c r="AH188" s="122"/>
      <c r="AI188" s="122"/>
      <c r="AJ188" s="123"/>
      <c r="AK188" s="152"/>
      <c r="AL188" s="152"/>
      <c r="AM188" s="152"/>
      <c r="AN188" s="152"/>
      <c r="AO188" s="152"/>
      <c r="AP188" s="152"/>
      <c r="AQ188" s="153"/>
      <c r="AR188" s="153"/>
      <c r="AS188" s="153"/>
      <c r="AT188" s="152"/>
      <c r="AU188" s="152"/>
      <c r="AV188" s="185"/>
      <c r="AW188" s="148" t="s">
        <v>955</v>
      </c>
      <c r="AX188" s="43"/>
    </row>
    <row r="189" spans="1:50" s="54" customFormat="1" x14ac:dyDescent="0.2">
      <c r="A189" s="146"/>
      <c r="B189" s="157" t="s">
        <v>99</v>
      </c>
      <c r="C189" s="230"/>
      <c r="D189" s="210"/>
      <c r="E189" s="210"/>
      <c r="F189" s="210"/>
      <c r="G189" s="210"/>
      <c r="H189" s="210"/>
      <c r="I189" s="209"/>
      <c r="J189" s="210"/>
      <c r="K189" s="210"/>
      <c r="L189" s="231"/>
      <c r="M189" s="189">
        <f t="shared" si="174"/>
        <v>22614.799999999999</v>
      </c>
      <c r="N189" s="189">
        <v>0</v>
      </c>
      <c r="O189" s="189">
        <v>22614.799999999999</v>
      </c>
      <c r="P189" s="189">
        <f t="shared" si="199"/>
        <v>-9614.7999999999993</v>
      </c>
      <c r="Q189" s="189">
        <v>0</v>
      </c>
      <c r="R189" s="189">
        <v>-9614.7999999999993</v>
      </c>
      <c r="S189" s="189"/>
      <c r="T189" s="189"/>
      <c r="U189" s="189"/>
      <c r="V189" s="189">
        <f t="shared" si="175"/>
        <v>13000</v>
      </c>
      <c r="W189" s="136">
        <f t="shared" si="200"/>
        <v>0</v>
      </c>
      <c r="X189" s="136">
        <f t="shared" si="201"/>
        <v>13000</v>
      </c>
      <c r="Y189" s="136"/>
      <c r="Z189" s="136"/>
      <c r="AA189" s="136"/>
      <c r="AB189" s="136"/>
      <c r="AC189" s="136"/>
      <c r="AD189" s="136"/>
      <c r="AE189" s="136"/>
      <c r="AF189" s="136"/>
      <c r="AG189" s="136"/>
      <c r="AH189" s="136"/>
      <c r="AI189" s="136"/>
      <c r="AJ189" s="137"/>
      <c r="AK189" s="191"/>
      <c r="AL189" s="191"/>
      <c r="AM189" s="191"/>
      <c r="AN189" s="191"/>
      <c r="AO189" s="191"/>
      <c r="AP189" s="191"/>
      <c r="AQ189" s="192"/>
      <c r="AR189" s="192"/>
      <c r="AS189" s="192"/>
      <c r="AT189" s="191"/>
      <c r="AU189" s="191"/>
      <c r="AV189" s="193"/>
      <c r="AW189" s="192"/>
      <c r="AX189" s="53"/>
    </row>
    <row r="190" spans="1:50" s="44" customFormat="1" ht="99.75" customHeight="1" x14ac:dyDescent="0.2">
      <c r="A190" s="146" t="s">
        <v>344</v>
      </c>
      <c r="B190" s="132" t="s">
        <v>341</v>
      </c>
      <c r="C190" s="229"/>
      <c r="D190" s="207" t="s">
        <v>81</v>
      </c>
      <c r="E190" s="207" t="s">
        <v>204</v>
      </c>
      <c r="F190" s="207" t="s">
        <v>342</v>
      </c>
      <c r="G190" s="207" t="s">
        <v>324</v>
      </c>
      <c r="H190" s="207" t="s">
        <v>66</v>
      </c>
      <c r="I190" s="120" t="s">
        <v>56</v>
      </c>
      <c r="J190" s="120" t="s">
        <v>56</v>
      </c>
      <c r="K190" s="120" t="s">
        <v>56</v>
      </c>
      <c r="L190" s="219">
        <v>2025</v>
      </c>
      <c r="M190" s="147"/>
      <c r="N190" s="147"/>
      <c r="O190" s="147"/>
      <c r="P190" s="147"/>
      <c r="Q190" s="147"/>
      <c r="R190" s="147"/>
      <c r="S190" s="147"/>
      <c r="T190" s="147"/>
      <c r="U190" s="147"/>
      <c r="V190" s="122"/>
      <c r="W190" s="122"/>
      <c r="X190" s="122"/>
      <c r="Y190" s="122">
        <f t="shared" ref="Y190:Y193" si="202">Z190+AA190</f>
        <v>5622.3</v>
      </c>
      <c r="Z190" s="122">
        <v>0</v>
      </c>
      <c r="AA190" s="122">
        <v>5622.3</v>
      </c>
      <c r="AB190" s="122">
        <f t="shared" ref="AB190:AB193" si="203">AC190+AD190</f>
        <v>-22.3</v>
      </c>
      <c r="AC190" s="122">
        <v>0</v>
      </c>
      <c r="AD190" s="122">
        <v>-22.3</v>
      </c>
      <c r="AE190" s="122"/>
      <c r="AF190" s="122"/>
      <c r="AG190" s="122"/>
      <c r="AH190" s="122">
        <f t="shared" si="179"/>
        <v>5600</v>
      </c>
      <c r="AI190" s="122">
        <f t="shared" ref="AI190:AI201" si="204">Z190+AC190+AF190</f>
        <v>0</v>
      </c>
      <c r="AJ190" s="122">
        <f t="shared" ref="AJ190:AJ201" si="205">AA190+AD190+AG190</f>
        <v>5600</v>
      </c>
      <c r="AK190" s="152"/>
      <c r="AL190" s="152"/>
      <c r="AM190" s="152"/>
      <c r="AN190" s="152"/>
      <c r="AO190" s="152"/>
      <c r="AP190" s="152"/>
      <c r="AQ190" s="153"/>
      <c r="AR190" s="153"/>
      <c r="AS190" s="153"/>
      <c r="AT190" s="152"/>
      <c r="AU190" s="152"/>
      <c r="AV190" s="185"/>
      <c r="AW190" s="227" t="s">
        <v>956</v>
      </c>
      <c r="AX190" s="43"/>
    </row>
    <row r="191" spans="1:50" s="54" customFormat="1" x14ac:dyDescent="0.2">
      <c r="A191" s="146"/>
      <c r="B191" s="157" t="s">
        <v>343</v>
      </c>
      <c r="C191" s="230"/>
      <c r="D191" s="207"/>
      <c r="E191" s="207"/>
      <c r="F191" s="207"/>
      <c r="G191" s="207"/>
      <c r="H191" s="207"/>
      <c r="I191" s="206"/>
      <c r="J191" s="207"/>
      <c r="K191" s="207"/>
      <c r="L191" s="231"/>
      <c r="M191" s="189"/>
      <c r="N191" s="189"/>
      <c r="O191" s="189"/>
      <c r="P191" s="189"/>
      <c r="Q191" s="189"/>
      <c r="R191" s="189"/>
      <c r="S191" s="189"/>
      <c r="T191" s="189"/>
      <c r="U191" s="189"/>
      <c r="V191" s="189"/>
      <c r="W191" s="136"/>
      <c r="X191" s="136"/>
      <c r="Y191" s="136">
        <f t="shared" si="202"/>
        <v>5622.3</v>
      </c>
      <c r="Z191" s="136">
        <v>0</v>
      </c>
      <c r="AA191" s="136">
        <v>5622.3</v>
      </c>
      <c r="AB191" s="136">
        <f t="shared" si="203"/>
        <v>-22.3</v>
      </c>
      <c r="AC191" s="136">
        <v>0</v>
      </c>
      <c r="AD191" s="136">
        <v>-22.3</v>
      </c>
      <c r="AE191" s="136"/>
      <c r="AF191" s="136"/>
      <c r="AG191" s="136"/>
      <c r="AH191" s="136">
        <f t="shared" si="179"/>
        <v>5600</v>
      </c>
      <c r="AI191" s="136">
        <f t="shared" si="204"/>
        <v>0</v>
      </c>
      <c r="AJ191" s="136">
        <f t="shared" si="205"/>
        <v>5600</v>
      </c>
      <c r="AK191" s="191"/>
      <c r="AL191" s="191"/>
      <c r="AM191" s="191"/>
      <c r="AN191" s="191"/>
      <c r="AO191" s="191"/>
      <c r="AP191" s="191"/>
      <c r="AQ191" s="192"/>
      <c r="AR191" s="192"/>
      <c r="AS191" s="192"/>
      <c r="AT191" s="191"/>
      <c r="AU191" s="191"/>
      <c r="AV191" s="193"/>
      <c r="AW191" s="192"/>
      <c r="AX191" s="53"/>
    </row>
    <row r="192" spans="1:50" s="44" customFormat="1" ht="99.75" customHeight="1" x14ac:dyDescent="0.2">
      <c r="A192" s="146" t="s">
        <v>346</v>
      </c>
      <c r="B192" s="132" t="s">
        <v>345</v>
      </c>
      <c r="C192" s="229"/>
      <c r="D192" s="207" t="s">
        <v>81</v>
      </c>
      <c r="E192" s="207" t="s">
        <v>204</v>
      </c>
      <c r="F192" s="207" t="s">
        <v>342</v>
      </c>
      <c r="G192" s="207" t="s">
        <v>324</v>
      </c>
      <c r="H192" s="207" t="s">
        <v>66</v>
      </c>
      <c r="I192" s="120" t="s">
        <v>56</v>
      </c>
      <c r="J192" s="120" t="s">
        <v>56</v>
      </c>
      <c r="K192" s="120" t="s">
        <v>56</v>
      </c>
      <c r="L192" s="219">
        <v>2025</v>
      </c>
      <c r="M192" s="147"/>
      <c r="N192" s="147"/>
      <c r="O192" s="147"/>
      <c r="P192" s="147"/>
      <c r="Q192" s="147"/>
      <c r="R192" s="147"/>
      <c r="S192" s="147"/>
      <c r="T192" s="147"/>
      <c r="U192" s="147"/>
      <c r="V192" s="122"/>
      <c r="W192" s="122"/>
      <c r="X192" s="122"/>
      <c r="Y192" s="122">
        <f t="shared" si="202"/>
        <v>12072.6</v>
      </c>
      <c r="Z192" s="122">
        <v>0</v>
      </c>
      <c r="AA192" s="122">
        <v>12072.6</v>
      </c>
      <c r="AB192" s="122">
        <f t="shared" si="203"/>
        <v>-1472.6</v>
      </c>
      <c r="AC192" s="122">
        <v>0</v>
      </c>
      <c r="AD192" s="122">
        <v>-1472.6</v>
      </c>
      <c r="AE192" s="122"/>
      <c r="AF192" s="122"/>
      <c r="AG192" s="122"/>
      <c r="AH192" s="122">
        <f t="shared" si="179"/>
        <v>10600</v>
      </c>
      <c r="AI192" s="122">
        <f t="shared" si="204"/>
        <v>0</v>
      </c>
      <c r="AJ192" s="122">
        <f t="shared" si="205"/>
        <v>10600</v>
      </c>
      <c r="AK192" s="152"/>
      <c r="AL192" s="152"/>
      <c r="AM192" s="152"/>
      <c r="AN192" s="152"/>
      <c r="AO192" s="152"/>
      <c r="AP192" s="152"/>
      <c r="AQ192" s="153"/>
      <c r="AR192" s="153"/>
      <c r="AS192" s="153"/>
      <c r="AT192" s="152"/>
      <c r="AU192" s="152"/>
      <c r="AV192" s="185"/>
      <c r="AW192" s="227" t="s">
        <v>956</v>
      </c>
      <c r="AX192" s="43"/>
    </row>
    <row r="193" spans="1:50" s="54" customFormat="1" x14ac:dyDescent="0.2">
      <c r="A193" s="146"/>
      <c r="B193" s="157" t="s">
        <v>343</v>
      </c>
      <c r="C193" s="230"/>
      <c r="D193" s="207"/>
      <c r="E193" s="207"/>
      <c r="F193" s="207"/>
      <c r="G193" s="207"/>
      <c r="H193" s="207"/>
      <c r="I193" s="206"/>
      <c r="J193" s="207"/>
      <c r="K193" s="207"/>
      <c r="L193" s="231"/>
      <c r="M193" s="189"/>
      <c r="N193" s="189"/>
      <c r="O193" s="189"/>
      <c r="P193" s="189"/>
      <c r="Q193" s="189"/>
      <c r="R193" s="189"/>
      <c r="S193" s="189"/>
      <c r="T193" s="189"/>
      <c r="U193" s="189"/>
      <c r="V193" s="189"/>
      <c r="W193" s="136"/>
      <c r="X193" s="136"/>
      <c r="Y193" s="136">
        <f t="shared" si="202"/>
        <v>12072.6</v>
      </c>
      <c r="Z193" s="136">
        <v>0</v>
      </c>
      <c r="AA193" s="136">
        <v>12072.6</v>
      </c>
      <c r="AB193" s="136">
        <f t="shared" si="203"/>
        <v>-1472.6</v>
      </c>
      <c r="AC193" s="136">
        <v>0</v>
      </c>
      <c r="AD193" s="136">
        <v>-1472.6</v>
      </c>
      <c r="AE193" s="136"/>
      <c r="AF193" s="136"/>
      <c r="AG193" s="136"/>
      <c r="AH193" s="136">
        <f t="shared" si="179"/>
        <v>10600</v>
      </c>
      <c r="AI193" s="136">
        <f t="shared" si="204"/>
        <v>0</v>
      </c>
      <c r="AJ193" s="136">
        <f t="shared" si="205"/>
        <v>10600</v>
      </c>
      <c r="AK193" s="191"/>
      <c r="AL193" s="191"/>
      <c r="AM193" s="191"/>
      <c r="AN193" s="191"/>
      <c r="AO193" s="191"/>
      <c r="AP193" s="191"/>
      <c r="AQ193" s="192"/>
      <c r="AR193" s="192"/>
      <c r="AS193" s="192"/>
      <c r="AT193" s="191"/>
      <c r="AU193" s="191"/>
      <c r="AV193" s="193"/>
      <c r="AW193" s="192"/>
      <c r="AX193" s="53"/>
    </row>
    <row r="194" spans="1:50" s="54" customFormat="1" ht="164.25" customHeight="1" x14ac:dyDescent="0.2">
      <c r="A194" s="146" t="s">
        <v>348</v>
      </c>
      <c r="B194" s="184" t="s">
        <v>347</v>
      </c>
      <c r="C194" s="230"/>
      <c r="D194" s="207" t="s">
        <v>81</v>
      </c>
      <c r="E194" s="207" t="s">
        <v>204</v>
      </c>
      <c r="F194" s="207" t="s">
        <v>342</v>
      </c>
      <c r="G194" s="120" t="s">
        <v>209</v>
      </c>
      <c r="H194" s="207" t="s">
        <v>66</v>
      </c>
      <c r="I194" s="206" t="s">
        <v>56</v>
      </c>
      <c r="J194" s="207" t="s">
        <v>56</v>
      </c>
      <c r="K194" s="207" t="s">
        <v>56</v>
      </c>
      <c r="L194" s="219">
        <v>2025</v>
      </c>
      <c r="M194" s="189"/>
      <c r="N194" s="189"/>
      <c r="O194" s="189"/>
      <c r="P194" s="189"/>
      <c r="Q194" s="189"/>
      <c r="R194" s="189"/>
      <c r="S194" s="189"/>
      <c r="T194" s="189"/>
      <c r="U194" s="189"/>
      <c r="V194" s="189"/>
      <c r="W194" s="136"/>
      <c r="X194" s="136"/>
      <c r="Y194" s="136"/>
      <c r="Z194" s="136"/>
      <c r="AA194" s="136"/>
      <c r="AB194" s="122">
        <f t="shared" ref="AB194:AB201" si="206">AC194+AD194</f>
        <v>3825.1591600000002</v>
      </c>
      <c r="AC194" s="122">
        <v>0</v>
      </c>
      <c r="AD194" s="122">
        <v>3825.1591600000002</v>
      </c>
      <c r="AE194" s="122"/>
      <c r="AF194" s="122"/>
      <c r="AG194" s="122"/>
      <c r="AH194" s="122">
        <f t="shared" si="179"/>
        <v>3825.1591600000002</v>
      </c>
      <c r="AI194" s="122">
        <f t="shared" si="204"/>
        <v>0</v>
      </c>
      <c r="AJ194" s="122">
        <f t="shared" si="205"/>
        <v>3825.1591600000002</v>
      </c>
      <c r="AK194" s="191"/>
      <c r="AL194" s="191"/>
      <c r="AM194" s="191"/>
      <c r="AN194" s="191"/>
      <c r="AO194" s="191"/>
      <c r="AP194" s="191"/>
      <c r="AQ194" s="192"/>
      <c r="AR194" s="192"/>
      <c r="AS194" s="192"/>
      <c r="AT194" s="191"/>
      <c r="AU194" s="191"/>
      <c r="AV194" s="193"/>
      <c r="AW194" s="227" t="s">
        <v>944</v>
      </c>
      <c r="AX194" s="53"/>
    </row>
    <row r="195" spans="1:50" s="54" customFormat="1" x14ac:dyDescent="0.2">
      <c r="A195" s="146"/>
      <c r="B195" s="187" t="s">
        <v>343</v>
      </c>
      <c r="C195" s="230"/>
      <c r="D195" s="207"/>
      <c r="E195" s="207"/>
      <c r="F195" s="207"/>
      <c r="G195" s="207"/>
      <c r="H195" s="207"/>
      <c r="I195" s="206"/>
      <c r="J195" s="207"/>
      <c r="K195" s="207"/>
      <c r="L195" s="219"/>
      <c r="M195" s="189"/>
      <c r="N195" s="189"/>
      <c r="O195" s="189"/>
      <c r="P195" s="189"/>
      <c r="Q195" s="189"/>
      <c r="R195" s="189"/>
      <c r="S195" s="189"/>
      <c r="T195" s="189"/>
      <c r="U195" s="189"/>
      <c r="V195" s="189"/>
      <c r="W195" s="136"/>
      <c r="X195" s="136"/>
      <c r="Y195" s="136"/>
      <c r="Z195" s="136"/>
      <c r="AA195" s="136"/>
      <c r="AB195" s="136">
        <f t="shared" si="206"/>
        <v>3825.1591600000002</v>
      </c>
      <c r="AC195" s="136">
        <v>0</v>
      </c>
      <c r="AD195" s="136">
        <v>3825.1591600000002</v>
      </c>
      <c r="AE195" s="136"/>
      <c r="AF195" s="136"/>
      <c r="AG195" s="136"/>
      <c r="AH195" s="136">
        <f t="shared" si="179"/>
        <v>3825.1591600000002</v>
      </c>
      <c r="AI195" s="136">
        <f t="shared" si="204"/>
        <v>0</v>
      </c>
      <c r="AJ195" s="136">
        <f t="shared" si="205"/>
        <v>3825.1591600000002</v>
      </c>
      <c r="AK195" s="191"/>
      <c r="AL195" s="191"/>
      <c r="AM195" s="191"/>
      <c r="AN195" s="191"/>
      <c r="AO195" s="191"/>
      <c r="AP195" s="191"/>
      <c r="AQ195" s="192"/>
      <c r="AR195" s="192"/>
      <c r="AS195" s="192"/>
      <c r="AT195" s="191"/>
      <c r="AU195" s="191"/>
      <c r="AV195" s="193"/>
      <c r="AW195" s="192"/>
      <c r="AX195" s="53"/>
    </row>
    <row r="196" spans="1:50" s="54" customFormat="1" ht="144" customHeight="1" x14ac:dyDescent="0.2">
      <c r="A196" s="146" t="s">
        <v>349</v>
      </c>
      <c r="B196" s="184" t="s">
        <v>924</v>
      </c>
      <c r="C196" s="230"/>
      <c r="D196" s="207" t="s">
        <v>81</v>
      </c>
      <c r="E196" s="207" t="s">
        <v>204</v>
      </c>
      <c r="F196" s="207" t="s">
        <v>342</v>
      </c>
      <c r="G196" s="120" t="s">
        <v>209</v>
      </c>
      <c r="H196" s="207" t="s">
        <v>66</v>
      </c>
      <c r="I196" s="206" t="s">
        <v>56</v>
      </c>
      <c r="J196" s="207" t="s">
        <v>56</v>
      </c>
      <c r="K196" s="207" t="s">
        <v>56</v>
      </c>
      <c r="L196" s="219">
        <v>2025</v>
      </c>
      <c r="M196" s="189"/>
      <c r="N196" s="189"/>
      <c r="O196" s="189"/>
      <c r="P196" s="189"/>
      <c r="Q196" s="189"/>
      <c r="R196" s="189"/>
      <c r="S196" s="189"/>
      <c r="T196" s="189"/>
      <c r="U196" s="189"/>
      <c r="V196" s="189"/>
      <c r="W196" s="136"/>
      <c r="X196" s="136"/>
      <c r="Y196" s="136"/>
      <c r="Z196" s="136"/>
      <c r="AA196" s="136"/>
      <c r="AB196" s="122">
        <f t="shared" si="206"/>
        <v>3850.6548400000001</v>
      </c>
      <c r="AC196" s="122">
        <v>0</v>
      </c>
      <c r="AD196" s="122">
        <v>3850.6548400000001</v>
      </c>
      <c r="AE196" s="122"/>
      <c r="AF196" s="122"/>
      <c r="AG196" s="122"/>
      <c r="AH196" s="122">
        <f t="shared" si="179"/>
        <v>3850.6548400000001</v>
      </c>
      <c r="AI196" s="122">
        <f t="shared" si="204"/>
        <v>0</v>
      </c>
      <c r="AJ196" s="122">
        <f t="shared" si="205"/>
        <v>3850.6548400000001</v>
      </c>
      <c r="AK196" s="191"/>
      <c r="AL196" s="191"/>
      <c r="AM196" s="191"/>
      <c r="AN196" s="191"/>
      <c r="AO196" s="191"/>
      <c r="AP196" s="191"/>
      <c r="AQ196" s="192"/>
      <c r="AR196" s="192"/>
      <c r="AS196" s="192"/>
      <c r="AT196" s="191"/>
      <c r="AU196" s="191"/>
      <c r="AV196" s="193"/>
      <c r="AW196" s="227" t="s">
        <v>944</v>
      </c>
      <c r="AX196" s="53"/>
    </row>
    <row r="197" spans="1:50" s="54" customFormat="1" x14ac:dyDescent="0.2">
      <c r="A197" s="146"/>
      <c r="B197" s="187" t="s">
        <v>343</v>
      </c>
      <c r="C197" s="230"/>
      <c r="D197" s="207"/>
      <c r="E197" s="207"/>
      <c r="F197" s="207"/>
      <c r="G197" s="207"/>
      <c r="H197" s="207"/>
      <c r="I197" s="206"/>
      <c r="J197" s="207"/>
      <c r="K197" s="207"/>
      <c r="L197" s="219"/>
      <c r="M197" s="189"/>
      <c r="N197" s="189"/>
      <c r="O197" s="189"/>
      <c r="P197" s="189"/>
      <c r="Q197" s="189"/>
      <c r="R197" s="189"/>
      <c r="S197" s="189"/>
      <c r="T197" s="189"/>
      <c r="U197" s="189"/>
      <c r="V197" s="189"/>
      <c r="W197" s="136"/>
      <c r="X197" s="136"/>
      <c r="Y197" s="136"/>
      <c r="Z197" s="136"/>
      <c r="AA197" s="136"/>
      <c r="AB197" s="136">
        <f t="shared" si="206"/>
        <v>3850.6548400000001</v>
      </c>
      <c r="AC197" s="136">
        <v>0</v>
      </c>
      <c r="AD197" s="136">
        <v>3850.6548400000001</v>
      </c>
      <c r="AE197" s="136"/>
      <c r="AF197" s="136"/>
      <c r="AG197" s="136"/>
      <c r="AH197" s="136">
        <f t="shared" si="179"/>
        <v>3850.6548400000001</v>
      </c>
      <c r="AI197" s="136">
        <f t="shared" si="204"/>
        <v>0</v>
      </c>
      <c r="AJ197" s="136">
        <f t="shared" si="205"/>
        <v>3850.6548400000001</v>
      </c>
      <c r="AK197" s="191"/>
      <c r="AL197" s="191"/>
      <c r="AM197" s="191"/>
      <c r="AN197" s="191"/>
      <c r="AO197" s="191"/>
      <c r="AP197" s="191"/>
      <c r="AQ197" s="192"/>
      <c r="AR197" s="192"/>
      <c r="AS197" s="192"/>
      <c r="AT197" s="191"/>
      <c r="AU197" s="191"/>
      <c r="AV197" s="193"/>
      <c r="AW197" s="192"/>
      <c r="AX197" s="53"/>
    </row>
    <row r="198" spans="1:50" s="54" customFormat="1" ht="98.25" customHeight="1" x14ac:dyDescent="0.2">
      <c r="A198" s="146" t="s">
        <v>351</v>
      </c>
      <c r="B198" s="184" t="s">
        <v>350</v>
      </c>
      <c r="C198" s="230"/>
      <c r="D198" s="207" t="s">
        <v>81</v>
      </c>
      <c r="E198" s="207" t="s">
        <v>204</v>
      </c>
      <c r="F198" s="207" t="s">
        <v>342</v>
      </c>
      <c r="G198" s="120" t="s">
        <v>209</v>
      </c>
      <c r="H198" s="207" t="s">
        <v>66</v>
      </c>
      <c r="I198" s="206" t="s">
        <v>56</v>
      </c>
      <c r="J198" s="207" t="s">
        <v>56</v>
      </c>
      <c r="K198" s="207" t="s">
        <v>56</v>
      </c>
      <c r="L198" s="219">
        <v>2025</v>
      </c>
      <c r="M198" s="189"/>
      <c r="N198" s="189"/>
      <c r="O198" s="189"/>
      <c r="P198" s="189"/>
      <c r="Q198" s="189"/>
      <c r="R198" s="189"/>
      <c r="S198" s="189"/>
      <c r="T198" s="189"/>
      <c r="U198" s="189"/>
      <c r="V198" s="189"/>
      <c r="W198" s="136"/>
      <c r="X198" s="136"/>
      <c r="Y198" s="136"/>
      <c r="Z198" s="136"/>
      <c r="AA198" s="136"/>
      <c r="AB198" s="122">
        <f t="shared" si="206"/>
        <v>2090.8025200000002</v>
      </c>
      <c r="AC198" s="122">
        <v>0</v>
      </c>
      <c r="AD198" s="122">
        <v>2090.8025200000002</v>
      </c>
      <c r="AE198" s="122"/>
      <c r="AF198" s="122"/>
      <c r="AG198" s="122"/>
      <c r="AH198" s="122">
        <f t="shared" si="179"/>
        <v>2090.8025200000002</v>
      </c>
      <c r="AI198" s="122">
        <f t="shared" si="204"/>
        <v>0</v>
      </c>
      <c r="AJ198" s="122">
        <f t="shared" si="205"/>
        <v>2090.8025200000002</v>
      </c>
      <c r="AK198" s="191"/>
      <c r="AL198" s="191"/>
      <c r="AM198" s="191"/>
      <c r="AN198" s="191"/>
      <c r="AO198" s="191"/>
      <c r="AP198" s="191"/>
      <c r="AQ198" s="192"/>
      <c r="AR198" s="192"/>
      <c r="AS198" s="192"/>
      <c r="AT198" s="191"/>
      <c r="AU198" s="191"/>
      <c r="AV198" s="193"/>
      <c r="AW198" s="227" t="s">
        <v>944</v>
      </c>
      <c r="AX198" s="53"/>
    </row>
    <row r="199" spans="1:50" s="54" customFormat="1" x14ac:dyDescent="0.2">
      <c r="A199" s="146"/>
      <c r="B199" s="187" t="s">
        <v>343</v>
      </c>
      <c r="C199" s="230"/>
      <c r="D199" s="207"/>
      <c r="E199" s="207"/>
      <c r="F199" s="207"/>
      <c r="G199" s="207"/>
      <c r="H199" s="207"/>
      <c r="I199" s="206"/>
      <c r="J199" s="207"/>
      <c r="K199" s="207"/>
      <c r="L199" s="219"/>
      <c r="M199" s="189"/>
      <c r="N199" s="189"/>
      <c r="O199" s="189"/>
      <c r="P199" s="189"/>
      <c r="Q199" s="189"/>
      <c r="R199" s="189"/>
      <c r="S199" s="189"/>
      <c r="T199" s="189"/>
      <c r="U199" s="189"/>
      <c r="V199" s="189"/>
      <c r="W199" s="136"/>
      <c r="X199" s="136"/>
      <c r="Y199" s="136"/>
      <c r="Z199" s="136"/>
      <c r="AA199" s="136"/>
      <c r="AB199" s="136">
        <f t="shared" si="206"/>
        <v>2090.8025200000002</v>
      </c>
      <c r="AC199" s="136">
        <v>0</v>
      </c>
      <c r="AD199" s="136">
        <v>2090.8025200000002</v>
      </c>
      <c r="AE199" s="136"/>
      <c r="AF199" s="136"/>
      <c r="AG199" s="136"/>
      <c r="AH199" s="136">
        <f t="shared" si="179"/>
        <v>2090.8025200000002</v>
      </c>
      <c r="AI199" s="136">
        <f t="shared" si="204"/>
        <v>0</v>
      </c>
      <c r="AJ199" s="136">
        <f t="shared" si="205"/>
        <v>2090.8025200000002</v>
      </c>
      <c r="AK199" s="191"/>
      <c r="AL199" s="191"/>
      <c r="AM199" s="191"/>
      <c r="AN199" s="191"/>
      <c r="AO199" s="191"/>
      <c r="AP199" s="191"/>
      <c r="AQ199" s="192"/>
      <c r="AR199" s="192"/>
      <c r="AS199" s="192"/>
      <c r="AT199" s="191"/>
      <c r="AU199" s="191"/>
      <c r="AV199" s="193"/>
      <c r="AW199" s="192"/>
      <c r="AX199" s="53"/>
    </row>
    <row r="200" spans="1:50" s="54" customFormat="1" ht="82.5" customHeight="1" x14ac:dyDescent="0.2">
      <c r="A200" s="146" t="s">
        <v>352</v>
      </c>
      <c r="B200" s="184" t="s">
        <v>925</v>
      </c>
      <c r="C200" s="230"/>
      <c r="D200" s="207" t="s">
        <v>81</v>
      </c>
      <c r="E200" s="207" t="s">
        <v>204</v>
      </c>
      <c r="F200" s="207" t="s">
        <v>342</v>
      </c>
      <c r="G200" s="207" t="s">
        <v>205</v>
      </c>
      <c r="H200" s="207" t="s">
        <v>66</v>
      </c>
      <c r="I200" s="206" t="s">
        <v>56</v>
      </c>
      <c r="J200" s="207" t="s">
        <v>56</v>
      </c>
      <c r="K200" s="207" t="s">
        <v>56</v>
      </c>
      <c r="L200" s="219">
        <v>2025</v>
      </c>
      <c r="M200" s="189"/>
      <c r="N200" s="189"/>
      <c r="O200" s="189"/>
      <c r="P200" s="189"/>
      <c r="Q200" s="189"/>
      <c r="R200" s="189"/>
      <c r="S200" s="189"/>
      <c r="T200" s="189"/>
      <c r="U200" s="189"/>
      <c r="V200" s="189"/>
      <c r="W200" s="136"/>
      <c r="X200" s="136"/>
      <c r="Y200" s="136"/>
      <c r="Z200" s="136"/>
      <c r="AA200" s="136"/>
      <c r="AB200" s="122">
        <f t="shared" si="206"/>
        <v>15237.55096</v>
      </c>
      <c r="AC200" s="122">
        <v>0</v>
      </c>
      <c r="AD200" s="122">
        <v>15237.55096</v>
      </c>
      <c r="AE200" s="122"/>
      <c r="AF200" s="122"/>
      <c r="AG200" s="122"/>
      <c r="AH200" s="122">
        <f t="shared" si="179"/>
        <v>15237.55096</v>
      </c>
      <c r="AI200" s="122">
        <f t="shared" si="204"/>
        <v>0</v>
      </c>
      <c r="AJ200" s="122">
        <f t="shared" si="205"/>
        <v>15237.55096</v>
      </c>
      <c r="AK200" s="191"/>
      <c r="AL200" s="191"/>
      <c r="AM200" s="191"/>
      <c r="AN200" s="191"/>
      <c r="AO200" s="191"/>
      <c r="AP200" s="191"/>
      <c r="AQ200" s="192"/>
      <c r="AR200" s="192"/>
      <c r="AS200" s="192"/>
      <c r="AT200" s="191"/>
      <c r="AU200" s="191"/>
      <c r="AV200" s="193"/>
      <c r="AW200" s="227" t="s">
        <v>944</v>
      </c>
      <c r="AX200" s="53"/>
    </row>
    <row r="201" spans="1:50" s="54" customFormat="1" x14ac:dyDescent="0.2">
      <c r="A201" s="146"/>
      <c r="B201" s="187" t="s">
        <v>343</v>
      </c>
      <c r="C201" s="230"/>
      <c r="D201" s="210"/>
      <c r="E201" s="210"/>
      <c r="F201" s="210"/>
      <c r="G201" s="210"/>
      <c r="H201" s="210"/>
      <c r="I201" s="209"/>
      <c r="J201" s="210"/>
      <c r="K201" s="210"/>
      <c r="L201" s="232"/>
      <c r="M201" s="189"/>
      <c r="N201" s="189"/>
      <c r="O201" s="189"/>
      <c r="P201" s="189"/>
      <c r="Q201" s="189"/>
      <c r="R201" s="189"/>
      <c r="S201" s="189"/>
      <c r="T201" s="189"/>
      <c r="U201" s="189"/>
      <c r="V201" s="189"/>
      <c r="W201" s="136"/>
      <c r="X201" s="136"/>
      <c r="Y201" s="136"/>
      <c r="Z201" s="136"/>
      <c r="AA201" s="136"/>
      <c r="AB201" s="136">
        <f t="shared" si="206"/>
        <v>15237.55096</v>
      </c>
      <c r="AC201" s="136">
        <v>0</v>
      </c>
      <c r="AD201" s="136">
        <v>15237.55096</v>
      </c>
      <c r="AE201" s="136"/>
      <c r="AF201" s="136"/>
      <c r="AG201" s="136"/>
      <c r="AH201" s="136">
        <f t="shared" si="179"/>
        <v>15237.55096</v>
      </c>
      <c r="AI201" s="136">
        <f t="shared" si="204"/>
        <v>0</v>
      </c>
      <c r="AJ201" s="136">
        <f t="shared" si="205"/>
        <v>15237.55096</v>
      </c>
      <c r="AK201" s="191"/>
      <c r="AL201" s="191"/>
      <c r="AM201" s="191"/>
      <c r="AN201" s="191"/>
      <c r="AO201" s="191"/>
      <c r="AP201" s="191"/>
      <c r="AQ201" s="192"/>
      <c r="AR201" s="192"/>
      <c r="AS201" s="192"/>
      <c r="AT201" s="191"/>
      <c r="AU201" s="191"/>
      <c r="AV201" s="193"/>
      <c r="AW201" s="192"/>
      <c r="AX201" s="53"/>
    </row>
    <row r="202" spans="1:50" s="58" customFormat="1" ht="150" x14ac:dyDescent="0.2">
      <c r="A202" s="221"/>
      <c r="B202" s="221" t="s">
        <v>218</v>
      </c>
      <c r="C202" s="218" t="s">
        <v>202</v>
      </c>
      <c r="D202" s="205" t="s">
        <v>81</v>
      </c>
      <c r="E202" s="205" t="s">
        <v>204</v>
      </c>
      <c r="F202" s="205" t="s">
        <v>52</v>
      </c>
      <c r="G202" s="205" t="s">
        <v>205</v>
      </c>
      <c r="H202" s="205" t="s">
        <v>66</v>
      </c>
      <c r="I202" s="206"/>
      <c r="J202" s="207"/>
      <c r="K202" s="207"/>
      <c r="L202" s="222"/>
      <c r="M202" s="111">
        <f t="shared" ref="M202:AV202" si="207">M203+M204+M205+M206+M207+M208+M209+M210+M211+M212+M213+M214+M215+M216+M218+M220</f>
        <v>3483.83</v>
      </c>
      <c r="N202" s="111">
        <f t="shared" si="207"/>
        <v>0</v>
      </c>
      <c r="O202" s="111">
        <f t="shared" si="207"/>
        <v>3483.83</v>
      </c>
      <c r="P202" s="111">
        <f t="shared" si="207"/>
        <v>15711.93</v>
      </c>
      <c r="Q202" s="111">
        <f t="shared" si="207"/>
        <v>0</v>
      </c>
      <c r="R202" s="111">
        <f t="shared" si="207"/>
        <v>15711.93</v>
      </c>
      <c r="S202" s="111">
        <f t="shared" si="207"/>
        <v>-110.902</v>
      </c>
      <c r="T202" s="111">
        <f t="shared" si="207"/>
        <v>0</v>
      </c>
      <c r="U202" s="111">
        <f t="shared" si="207"/>
        <v>-110.902</v>
      </c>
      <c r="V202" s="111">
        <f t="shared" si="207"/>
        <v>19084.858</v>
      </c>
      <c r="W202" s="111">
        <f t="shared" si="207"/>
        <v>0</v>
      </c>
      <c r="X202" s="111">
        <f t="shared" si="207"/>
        <v>19084.858</v>
      </c>
      <c r="Y202" s="111">
        <f t="shared" si="207"/>
        <v>67280.600000000006</v>
      </c>
      <c r="Z202" s="111">
        <f t="shared" si="207"/>
        <v>65765.399999999994</v>
      </c>
      <c r="AA202" s="111">
        <f t="shared" si="207"/>
        <v>1515.1999999999998</v>
      </c>
      <c r="AB202" s="111">
        <f t="shared" si="207"/>
        <v>69644.133760000012</v>
      </c>
      <c r="AC202" s="111">
        <f t="shared" si="207"/>
        <v>22335.171999999999</v>
      </c>
      <c r="AD202" s="111">
        <f t="shared" si="207"/>
        <v>47308.961760000006</v>
      </c>
      <c r="AE202" s="111">
        <f t="shared" si="207"/>
        <v>-76109.323759999999</v>
      </c>
      <c r="AF202" s="111">
        <f t="shared" si="207"/>
        <v>-64641.372000000003</v>
      </c>
      <c r="AG202" s="111">
        <f t="shared" si="207"/>
        <v>-11467.951760000002</v>
      </c>
      <c r="AH202" s="111">
        <f t="shared" si="207"/>
        <v>60815.410000000011</v>
      </c>
      <c r="AI202" s="111">
        <f t="shared" si="207"/>
        <v>23459.200000000001</v>
      </c>
      <c r="AJ202" s="111">
        <f t="shared" si="207"/>
        <v>37356.210000000006</v>
      </c>
      <c r="AK202" s="111">
        <f t="shared" si="207"/>
        <v>0</v>
      </c>
      <c r="AL202" s="111">
        <f t="shared" si="207"/>
        <v>0</v>
      </c>
      <c r="AM202" s="111">
        <f t="shared" si="207"/>
        <v>0</v>
      </c>
      <c r="AN202" s="111">
        <f t="shared" si="207"/>
        <v>0</v>
      </c>
      <c r="AO202" s="111">
        <f t="shared" si="207"/>
        <v>0</v>
      </c>
      <c r="AP202" s="111">
        <f t="shared" si="207"/>
        <v>0</v>
      </c>
      <c r="AQ202" s="111">
        <f t="shared" si="207"/>
        <v>0</v>
      </c>
      <c r="AR202" s="111">
        <f t="shared" si="207"/>
        <v>0</v>
      </c>
      <c r="AS202" s="111">
        <f t="shared" si="207"/>
        <v>0</v>
      </c>
      <c r="AT202" s="111">
        <f t="shared" si="207"/>
        <v>0</v>
      </c>
      <c r="AU202" s="111">
        <f t="shared" si="207"/>
        <v>0</v>
      </c>
      <c r="AV202" s="112">
        <f t="shared" si="207"/>
        <v>0</v>
      </c>
      <c r="AW202" s="223"/>
      <c r="AX202" s="57"/>
    </row>
    <row r="203" spans="1:50" s="44" customFormat="1" x14ac:dyDescent="0.2">
      <c r="A203" s="146" t="s">
        <v>353</v>
      </c>
      <c r="B203" s="233" t="s">
        <v>230</v>
      </c>
      <c r="C203" s="234"/>
      <c r="D203" s="235"/>
      <c r="E203" s="235"/>
      <c r="F203" s="235"/>
      <c r="G203" s="235"/>
      <c r="H203" s="235"/>
      <c r="I203" s="236">
        <v>7855.32</v>
      </c>
      <c r="J203" s="120" t="s">
        <v>55</v>
      </c>
      <c r="K203" s="120" t="s">
        <v>56</v>
      </c>
      <c r="L203" s="237" t="s">
        <v>57</v>
      </c>
      <c r="M203" s="147">
        <f t="shared" ref="M203:M219" si="208">N203+O203</f>
        <v>641.29999999999995</v>
      </c>
      <c r="N203" s="147">
        <v>0</v>
      </c>
      <c r="O203" s="147">
        <v>641.29999999999995</v>
      </c>
      <c r="P203" s="147">
        <f t="shared" ref="P203:P207" si="209">Q203+R203</f>
        <v>-122.1</v>
      </c>
      <c r="Q203" s="147">
        <v>0</v>
      </c>
      <c r="R203" s="147">
        <v>-122.1</v>
      </c>
      <c r="S203" s="147"/>
      <c r="T203" s="147"/>
      <c r="U203" s="147"/>
      <c r="V203" s="122">
        <f t="shared" ref="V203:V249" si="210">W203+X203</f>
        <v>519.19999999999993</v>
      </c>
      <c r="W203" s="122">
        <f t="shared" ref="W203:W207" si="211">N203+Q203+T203</f>
        <v>0</v>
      </c>
      <c r="X203" s="122">
        <f t="shared" ref="X203:X207" si="212">O203+R203+U203</f>
        <v>519.19999999999993</v>
      </c>
      <c r="Y203" s="147"/>
      <c r="Z203" s="147"/>
      <c r="AA203" s="186"/>
      <c r="AB203" s="147"/>
      <c r="AC203" s="147"/>
      <c r="AD203" s="147"/>
      <c r="AE203" s="147"/>
      <c r="AF203" s="147"/>
      <c r="AG203" s="147"/>
      <c r="AH203" s="147"/>
      <c r="AI203" s="147"/>
      <c r="AJ203" s="186"/>
      <c r="AK203" s="152"/>
      <c r="AL203" s="152"/>
      <c r="AM203" s="152"/>
      <c r="AN203" s="152"/>
      <c r="AO203" s="152"/>
      <c r="AP203" s="152"/>
      <c r="AQ203" s="153"/>
      <c r="AR203" s="153"/>
      <c r="AS203" s="153"/>
      <c r="AT203" s="152"/>
      <c r="AU203" s="152"/>
      <c r="AV203" s="185"/>
      <c r="AW203" s="379" t="s">
        <v>957</v>
      </c>
      <c r="AX203" s="43"/>
    </row>
    <row r="204" spans="1:50" s="44" customFormat="1" x14ac:dyDescent="0.2">
      <c r="A204" s="146" t="s">
        <v>354</v>
      </c>
      <c r="B204" s="233" t="s">
        <v>246</v>
      </c>
      <c r="C204" s="234"/>
      <c r="D204" s="235"/>
      <c r="E204" s="235"/>
      <c r="F204" s="235"/>
      <c r="G204" s="235"/>
      <c r="H204" s="235"/>
      <c r="I204" s="236">
        <v>7855.32</v>
      </c>
      <c r="J204" s="120" t="s">
        <v>55</v>
      </c>
      <c r="K204" s="120" t="s">
        <v>56</v>
      </c>
      <c r="L204" s="237" t="s">
        <v>57</v>
      </c>
      <c r="M204" s="147">
        <f t="shared" si="208"/>
        <v>627.20000000000005</v>
      </c>
      <c r="N204" s="147">
        <v>0</v>
      </c>
      <c r="O204" s="147">
        <v>627.20000000000005</v>
      </c>
      <c r="P204" s="147">
        <f t="shared" si="209"/>
        <v>-94.9</v>
      </c>
      <c r="Q204" s="147">
        <v>0</v>
      </c>
      <c r="R204" s="147">
        <v>-94.9</v>
      </c>
      <c r="S204" s="147"/>
      <c r="T204" s="147"/>
      <c r="U204" s="147"/>
      <c r="V204" s="122">
        <f t="shared" si="210"/>
        <v>532.30000000000007</v>
      </c>
      <c r="W204" s="122">
        <f t="shared" si="211"/>
        <v>0</v>
      </c>
      <c r="X204" s="122">
        <f t="shared" si="212"/>
        <v>532.30000000000007</v>
      </c>
      <c r="Y204" s="147"/>
      <c r="Z204" s="147"/>
      <c r="AA204" s="186"/>
      <c r="AB204" s="147"/>
      <c r="AC204" s="147"/>
      <c r="AD204" s="147"/>
      <c r="AE204" s="147"/>
      <c r="AF204" s="147"/>
      <c r="AG204" s="147"/>
      <c r="AH204" s="147"/>
      <c r="AI204" s="147"/>
      <c r="AJ204" s="186"/>
      <c r="AK204" s="152"/>
      <c r="AL204" s="152"/>
      <c r="AM204" s="152"/>
      <c r="AN204" s="152"/>
      <c r="AO204" s="152"/>
      <c r="AP204" s="152"/>
      <c r="AQ204" s="153"/>
      <c r="AR204" s="153"/>
      <c r="AS204" s="153"/>
      <c r="AT204" s="152"/>
      <c r="AU204" s="152"/>
      <c r="AV204" s="185"/>
      <c r="AW204" s="379"/>
      <c r="AX204" s="43"/>
    </row>
    <row r="205" spans="1:50" s="44" customFormat="1" ht="22.5" customHeight="1" x14ac:dyDescent="0.2">
      <c r="A205" s="146" t="s">
        <v>355</v>
      </c>
      <c r="B205" s="233" t="s">
        <v>256</v>
      </c>
      <c r="C205" s="234"/>
      <c r="D205" s="235"/>
      <c r="E205" s="235"/>
      <c r="F205" s="235"/>
      <c r="G205" s="235"/>
      <c r="H205" s="235"/>
      <c r="I205" s="236">
        <v>7855.32</v>
      </c>
      <c r="J205" s="120" t="s">
        <v>55</v>
      </c>
      <c r="K205" s="120" t="s">
        <v>56</v>
      </c>
      <c r="L205" s="237" t="s">
        <v>57</v>
      </c>
      <c r="M205" s="147">
        <f t="shared" si="208"/>
        <v>313.5</v>
      </c>
      <c r="N205" s="147">
        <v>0</v>
      </c>
      <c r="O205" s="147">
        <v>313.5</v>
      </c>
      <c r="P205" s="147">
        <f t="shared" si="209"/>
        <v>-102.8</v>
      </c>
      <c r="Q205" s="147">
        <v>0</v>
      </c>
      <c r="R205" s="147">
        <v>-102.8</v>
      </c>
      <c r="S205" s="147"/>
      <c r="T205" s="147"/>
      <c r="U205" s="147"/>
      <c r="V205" s="122">
        <f t="shared" si="210"/>
        <v>210.7</v>
      </c>
      <c r="W205" s="122">
        <f t="shared" si="211"/>
        <v>0</v>
      </c>
      <c r="X205" s="122">
        <f t="shared" si="212"/>
        <v>210.7</v>
      </c>
      <c r="Y205" s="147"/>
      <c r="Z205" s="147"/>
      <c r="AA205" s="186"/>
      <c r="AB205" s="147"/>
      <c r="AC205" s="147"/>
      <c r="AD205" s="147"/>
      <c r="AE205" s="147"/>
      <c r="AF205" s="147"/>
      <c r="AG205" s="147"/>
      <c r="AH205" s="147"/>
      <c r="AI205" s="147"/>
      <c r="AJ205" s="186"/>
      <c r="AK205" s="152"/>
      <c r="AL205" s="152"/>
      <c r="AM205" s="152"/>
      <c r="AN205" s="152"/>
      <c r="AO205" s="152"/>
      <c r="AP205" s="152"/>
      <c r="AQ205" s="153"/>
      <c r="AR205" s="153"/>
      <c r="AS205" s="153"/>
      <c r="AT205" s="152"/>
      <c r="AU205" s="152"/>
      <c r="AV205" s="185"/>
      <c r="AW205" s="379"/>
      <c r="AX205" s="43"/>
    </row>
    <row r="206" spans="1:50" s="44" customFormat="1" ht="40.5" customHeight="1" x14ac:dyDescent="0.2">
      <c r="A206" s="146" t="s">
        <v>356</v>
      </c>
      <c r="B206" s="131" t="s">
        <v>258</v>
      </c>
      <c r="C206" s="220"/>
      <c r="D206" s="120"/>
      <c r="E206" s="120"/>
      <c r="F206" s="120"/>
      <c r="G206" s="120"/>
      <c r="H206" s="120"/>
      <c r="I206" s="119">
        <v>7855.32</v>
      </c>
      <c r="J206" s="120" t="s">
        <v>55</v>
      </c>
      <c r="K206" s="120" t="s">
        <v>56</v>
      </c>
      <c r="L206" s="126">
        <v>2024</v>
      </c>
      <c r="M206" s="122"/>
      <c r="N206" s="122"/>
      <c r="O206" s="122"/>
      <c r="P206" s="122">
        <f t="shared" si="209"/>
        <v>8092.33</v>
      </c>
      <c r="Q206" s="122">
        <v>0</v>
      </c>
      <c r="R206" s="122">
        <v>8092.33</v>
      </c>
      <c r="S206" s="122"/>
      <c r="T206" s="122"/>
      <c r="U206" s="122"/>
      <c r="V206" s="122">
        <f t="shared" si="210"/>
        <v>8092.33</v>
      </c>
      <c r="W206" s="122">
        <f t="shared" si="211"/>
        <v>0</v>
      </c>
      <c r="X206" s="122">
        <f t="shared" si="212"/>
        <v>8092.33</v>
      </c>
      <c r="Y206" s="122"/>
      <c r="Z206" s="122"/>
      <c r="AA206" s="123"/>
      <c r="AB206" s="122"/>
      <c r="AC206" s="122"/>
      <c r="AD206" s="122"/>
      <c r="AE206" s="122"/>
      <c r="AF206" s="122"/>
      <c r="AG206" s="122"/>
      <c r="AH206" s="122"/>
      <c r="AI206" s="122"/>
      <c r="AJ206" s="123"/>
      <c r="AK206" s="152"/>
      <c r="AL206" s="152"/>
      <c r="AM206" s="152"/>
      <c r="AN206" s="152"/>
      <c r="AO206" s="152"/>
      <c r="AP206" s="152"/>
      <c r="AQ206" s="153"/>
      <c r="AR206" s="153"/>
      <c r="AS206" s="153"/>
      <c r="AT206" s="152"/>
      <c r="AU206" s="152"/>
      <c r="AV206" s="185"/>
      <c r="AW206" s="358" t="s">
        <v>951</v>
      </c>
      <c r="AX206" s="43"/>
    </row>
    <row r="207" spans="1:50" s="44" customFormat="1" ht="42.75" customHeight="1" x14ac:dyDescent="0.2">
      <c r="A207" s="146" t="s">
        <v>357</v>
      </c>
      <c r="B207" s="131" t="s">
        <v>260</v>
      </c>
      <c r="C207" s="220"/>
      <c r="D207" s="120"/>
      <c r="E207" s="120"/>
      <c r="F207" s="120"/>
      <c r="G207" s="120"/>
      <c r="H207" s="120"/>
      <c r="I207" s="119">
        <v>7855.32</v>
      </c>
      <c r="J207" s="120" t="s">
        <v>55</v>
      </c>
      <c r="K207" s="120" t="s">
        <v>56</v>
      </c>
      <c r="L207" s="126">
        <v>2024</v>
      </c>
      <c r="M207" s="122"/>
      <c r="N207" s="122"/>
      <c r="O207" s="122"/>
      <c r="P207" s="122">
        <f t="shared" si="209"/>
        <v>8092.33</v>
      </c>
      <c r="Q207" s="122">
        <v>0</v>
      </c>
      <c r="R207" s="122">
        <v>8092.33</v>
      </c>
      <c r="S207" s="122"/>
      <c r="T207" s="122"/>
      <c r="U207" s="122"/>
      <c r="V207" s="122">
        <f t="shared" si="210"/>
        <v>8092.33</v>
      </c>
      <c r="W207" s="122">
        <f t="shared" si="211"/>
        <v>0</v>
      </c>
      <c r="X207" s="122">
        <f t="shared" si="212"/>
        <v>8092.33</v>
      </c>
      <c r="Y207" s="122"/>
      <c r="Z207" s="122"/>
      <c r="AA207" s="123"/>
      <c r="AB207" s="122"/>
      <c r="AC207" s="122"/>
      <c r="AD207" s="122"/>
      <c r="AE207" s="122"/>
      <c r="AF207" s="122"/>
      <c r="AG207" s="122"/>
      <c r="AH207" s="122"/>
      <c r="AI207" s="122"/>
      <c r="AJ207" s="123"/>
      <c r="AK207" s="152"/>
      <c r="AL207" s="152"/>
      <c r="AM207" s="152"/>
      <c r="AN207" s="152"/>
      <c r="AO207" s="152"/>
      <c r="AP207" s="152"/>
      <c r="AQ207" s="153"/>
      <c r="AR207" s="153"/>
      <c r="AS207" s="153"/>
      <c r="AT207" s="152"/>
      <c r="AU207" s="152"/>
      <c r="AV207" s="185"/>
      <c r="AW207" s="358"/>
      <c r="AX207" s="43"/>
    </row>
    <row r="208" spans="1:50" s="60" customFormat="1" ht="20.25" customHeight="1" x14ac:dyDescent="0.2">
      <c r="A208" s="146" t="s">
        <v>358</v>
      </c>
      <c r="B208" s="233" t="s">
        <v>262</v>
      </c>
      <c r="C208" s="234"/>
      <c r="D208" s="235"/>
      <c r="E208" s="235"/>
      <c r="F208" s="235"/>
      <c r="G208" s="235"/>
      <c r="H208" s="235"/>
      <c r="I208" s="236">
        <v>7855.32</v>
      </c>
      <c r="J208" s="120" t="s">
        <v>55</v>
      </c>
      <c r="K208" s="120" t="s">
        <v>56</v>
      </c>
      <c r="L208" s="237">
        <v>2025</v>
      </c>
      <c r="M208" s="147"/>
      <c r="N208" s="147"/>
      <c r="O208" s="147"/>
      <c r="P208" s="147"/>
      <c r="Q208" s="147"/>
      <c r="R208" s="147"/>
      <c r="S208" s="147"/>
      <c r="T208" s="147"/>
      <c r="U208" s="147"/>
      <c r="V208" s="147"/>
      <c r="W208" s="147"/>
      <c r="X208" s="147"/>
      <c r="Y208" s="147">
        <f t="shared" ref="Y208:Y218" si="213">Z208+AA208</f>
        <v>5410.1</v>
      </c>
      <c r="Z208" s="147">
        <v>5288.3</v>
      </c>
      <c r="AA208" s="186">
        <v>121.8</v>
      </c>
      <c r="AB208" s="147">
        <f t="shared" ref="AB208:AB216" si="214">AC208+AD208</f>
        <v>3046.5167200000001</v>
      </c>
      <c r="AC208" s="147">
        <v>1758.634</v>
      </c>
      <c r="AD208" s="147">
        <v>1287.8827200000001</v>
      </c>
      <c r="AE208" s="147">
        <f>AF208+AG208</f>
        <v>-8456.61672</v>
      </c>
      <c r="AF208" s="147">
        <f>-5288.3-1758.634</f>
        <v>-7046.9340000000002</v>
      </c>
      <c r="AG208" s="147">
        <f>-121.8-1287.88272</f>
        <v>-1409.68272</v>
      </c>
      <c r="AH208" s="147">
        <f t="shared" ref="AH208:AH220" si="215">AI208+AJ208</f>
        <v>0</v>
      </c>
      <c r="AI208" s="122">
        <f t="shared" ref="AI208:AI220" si="216">Z208+AC208+AF208</f>
        <v>0</v>
      </c>
      <c r="AJ208" s="122">
        <f t="shared" ref="AJ208:AJ220" si="217">AA208+AD208+AG208</f>
        <v>0</v>
      </c>
      <c r="AK208" s="238"/>
      <c r="AL208" s="238"/>
      <c r="AM208" s="238"/>
      <c r="AN208" s="238"/>
      <c r="AO208" s="238"/>
      <c r="AP208" s="238"/>
      <c r="AQ208" s="239"/>
      <c r="AR208" s="239"/>
      <c r="AS208" s="239"/>
      <c r="AT208" s="238"/>
      <c r="AU208" s="238"/>
      <c r="AV208" s="240"/>
      <c r="AW208" s="358" t="s">
        <v>952</v>
      </c>
      <c r="AX208" s="59"/>
    </row>
    <row r="209" spans="1:50" s="60" customFormat="1" x14ac:dyDescent="0.2">
      <c r="A209" s="146" t="s">
        <v>359</v>
      </c>
      <c r="B209" s="233" t="s">
        <v>264</v>
      </c>
      <c r="C209" s="234"/>
      <c r="D209" s="235"/>
      <c r="E209" s="235"/>
      <c r="F209" s="235"/>
      <c r="G209" s="235"/>
      <c r="H209" s="235"/>
      <c r="I209" s="236">
        <v>7855.32</v>
      </c>
      <c r="J209" s="120" t="s">
        <v>55</v>
      </c>
      <c r="K209" s="120" t="s">
        <v>56</v>
      </c>
      <c r="L209" s="237">
        <v>2025</v>
      </c>
      <c r="M209" s="147"/>
      <c r="N209" s="147"/>
      <c r="O209" s="147"/>
      <c r="P209" s="147"/>
      <c r="Q209" s="147"/>
      <c r="R209" s="147"/>
      <c r="S209" s="147"/>
      <c r="T209" s="147"/>
      <c r="U209" s="147"/>
      <c r="V209" s="147"/>
      <c r="W209" s="147"/>
      <c r="X209" s="147"/>
      <c r="Y209" s="147">
        <f t="shared" si="213"/>
        <v>5410.1</v>
      </c>
      <c r="Z209" s="147">
        <v>5288.3</v>
      </c>
      <c r="AA209" s="186">
        <v>121.8</v>
      </c>
      <c r="AB209" s="147">
        <f t="shared" si="214"/>
        <v>3046.5167200000001</v>
      </c>
      <c r="AC209" s="147">
        <v>1758.634</v>
      </c>
      <c r="AD209" s="147">
        <v>1287.8827200000001</v>
      </c>
      <c r="AE209" s="147">
        <f t="shared" ref="AE209:AE215" si="218">AF209+AG209</f>
        <v>-8456.61672</v>
      </c>
      <c r="AF209" s="147">
        <f t="shared" ref="AF209:AF213" si="219">-5288.3-1758.634</f>
        <v>-7046.9340000000002</v>
      </c>
      <c r="AG209" s="147">
        <f t="shared" ref="AG209:AG211" si="220">-121.8-1287.88272</f>
        <v>-1409.68272</v>
      </c>
      <c r="AH209" s="147">
        <f t="shared" si="215"/>
        <v>0</v>
      </c>
      <c r="AI209" s="122">
        <f t="shared" si="216"/>
        <v>0</v>
      </c>
      <c r="AJ209" s="122">
        <f t="shared" si="217"/>
        <v>0</v>
      </c>
      <c r="AK209" s="238"/>
      <c r="AL209" s="238"/>
      <c r="AM209" s="238"/>
      <c r="AN209" s="238"/>
      <c r="AO209" s="238"/>
      <c r="AP209" s="238"/>
      <c r="AQ209" s="239"/>
      <c r="AR209" s="239"/>
      <c r="AS209" s="239"/>
      <c r="AT209" s="238"/>
      <c r="AU209" s="238"/>
      <c r="AV209" s="240"/>
      <c r="AW209" s="358"/>
      <c r="AX209" s="59"/>
    </row>
    <row r="210" spans="1:50" s="44" customFormat="1" x14ac:dyDescent="0.2">
      <c r="A210" s="146" t="s">
        <v>360</v>
      </c>
      <c r="B210" s="233" t="s">
        <v>266</v>
      </c>
      <c r="C210" s="234"/>
      <c r="D210" s="235"/>
      <c r="E210" s="235"/>
      <c r="F210" s="235"/>
      <c r="G210" s="235"/>
      <c r="H210" s="235"/>
      <c r="I210" s="236">
        <v>7855.32</v>
      </c>
      <c r="J210" s="120" t="s">
        <v>55</v>
      </c>
      <c r="K210" s="120" t="s">
        <v>56</v>
      </c>
      <c r="L210" s="237">
        <v>2025</v>
      </c>
      <c r="M210" s="147"/>
      <c r="N210" s="147"/>
      <c r="O210" s="147"/>
      <c r="P210" s="147"/>
      <c r="Q210" s="147"/>
      <c r="R210" s="147"/>
      <c r="S210" s="147"/>
      <c r="T210" s="147"/>
      <c r="U210" s="147"/>
      <c r="V210" s="147"/>
      <c r="W210" s="147"/>
      <c r="X210" s="147"/>
      <c r="Y210" s="147">
        <f t="shared" si="213"/>
        <v>5410.1</v>
      </c>
      <c r="Z210" s="147">
        <v>5288.3</v>
      </c>
      <c r="AA210" s="186">
        <v>121.8</v>
      </c>
      <c r="AB210" s="147">
        <f t="shared" si="214"/>
        <v>3046.5167200000001</v>
      </c>
      <c r="AC210" s="147">
        <v>1758.634</v>
      </c>
      <c r="AD210" s="147">
        <v>1287.8827200000001</v>
      </c>
      <c r="AE210" s="147">
        <f t="shared" si="218"/>
        <v>-8456.61672</v>
      </c>
      <c r="AF210" s="147">
        <f t="shared" si="219"/>
        <v>-7046.9340000000002</v>
      </c>
      <c r="AG210" s="147">
        <f t="shared" si="220"/>
        <v>-1409.68272</v>
      </c>
      <c r="AH210" s="147">
        <f t="shared" si="215"/>
        <v>0</v>
      </c>
      <c r="AI210" s="122">
        <f t="shared" si="216"/>
        <v>0</v>
      </c>
      <c r="AJ210" s="122">
        <f t="shared" si="217"/>
        <v>0</v>
      </c>
      <c r="AK210" s="152"/>
      <c r="AL210" s="152"/>
      <c r="AM210" s="152"/>
      <c r="AN210" s="152"/>
      <c r="AO210" s="152"/>
      <c r="AP210" s="152"/>
      <c r="AQ210" s="153"/>
      <c r="AR210" s="153"/>
      <c r="AS210" s="153"/>
      <c r="AT210" s="152"/>
      <c r="AU210" s="152"/>
      <c r="AV210" s="185"/>
      <c r="AW210" s="358"/>
      <c r="AX210" s="43"/>
    </row>
    <row r="211" spans="1:50" s="60" customFormat="1" x14ac:dyDescent="0.2">
      <c r="A211" s="146" t="s">
        <v>361</v>
      </c>
      <c r="B211" s="233" t="s">
        <v>268</v>
      </c>
      <c r="C211" s="234"/>
      <c r="D211" s="235"/>
      <c r="E211" s="235"/>
      <c r="F211" s="235"/>
      <c r="G211" s="235"/>
      <c r="H211" s="235"/>
      <c r="I211" s="236">
        <v>7855.32</v>
      </c>
      <c r="J211" s="120" t="s">
        <v>55</v>
      </c>
      <c r="K211" s="120" t="s">
        <v>56</v>
      </c>
      <c r="L211" s="237">
        <v>2025</v>
      </c>
      <c r="M211" s="147"/>
      <c r="N211" s="147"/>
      <c r="O211" s="147"/>
      <c r="P211" s="147"/>
      <c r="Q211" s="147"/>
      <c r="R211" s="147"/>
      <c r="S211" s="147"/>
      <c r="T211" s="147"/>
      <c r="U211" s="147"/>
      <c r="V211" s="147"/>
      <c r="W211" s="147"/>
      <c r="X211" s="147"/>
      <c r="Y211" s="147">
        <f t="shared" si="213"/>
        <v>5410.1</v>
      </c>
      <c r="Z211" s="147">
        <v>5288.3</v>
      </c>
      <c r="AA211" s="186">
        <v>121.8</v>
      </c>
      <c r="AB211" s="147">
        <f t="shared" si="214"/>
        <v>3046.5167200000001</v>
      </c>
      <c r="AC211" s="147">
        <v>1758.634</v>
      </c>
      <c r="AD211" s="147">
        <v>1287.8827200000001</v>
      </c>
      <c r="AE211" s="147">
        <f t="shared" si="218"/>
        <v>-8456.61672</v>
      </c>
      <c r="AF211" s="147">
        <f t="shared" si="219"/>
        <v>-7046.9340000000002</v>
      </c>
      <c r="AG211" s="147">
        <f t="shared" si="220"/>
        <v>-1409.68272</v>
      </c>
      <c r="AH211" s="147">
        <f t="shared" si="215"/>
        <v>0</v>
      </c>
      <c r="AI211" s="122">
        <f t="shared" si="216"/>
        <v>0</v>
      </c>
      <c r="AJ211" s="122">
        <f t="shared" si="217"/>
        <v>0</v>
      </c>
      <c r="AK211" s="238"/>
      <c r="AL211" s="238"/>
      <c r="AM211" s="238"/>
      <c r="AN211" s="238"/>
      <c r="AO211" s="238"/>
      <c r="AP211" s="238"/>
      <c r="AQ211" s="239"/>
      <c r="AR211" s="239"/>
      <c r="AS211" s="239"/>
      <c r="AT211" s="238"/>
      <c r="AU211" s="238"/>
      <c r="AV211" s="240"/>
      <c r="AW211" s="358"/>
      <c r="AX211" s="59"/>
    </row>
    <row r="212" spans="1:50" s="60" customFormat="1" x14ac:dyDescent="0.2">
      <c r="A212" s="146" t="s">
        <v>362</v>
      </c>
      <c r="B212" s="233" t="s">
        <v>270</v>
      </c>
      <c r="C212" s="234"/>
      <c r="D212" s="235"/>
      <c r="E212" s="235"/>
      <c r="F212" s="235"/>
      <c r="G212" s="235"/>
      <c r="H212" s="235"/>
      <c r="I212" s="236">
        <v>7855.32</v>
      </c>
      <c r="J212" s="120" t="s">
        <v>55</v>
      </c>
      <c r="K212" s="120" t="s">
        <v>56</v>
      </c>
      <c r="L212" s="237">
        <v>2025</v>
      </c>
      <c r="M212" s="147"/>
      <c r="N212" s="147"/>
      <c r="O212" s="147"/>
      <c r="P212" s="147"/>
      <c r="Q212" s="147"/>
      <c r="R212" s="147"/>
      <c r="S212" s="147"/>
      <c r="T212" s="147"/>
      <c r="U212" s="147"/>
      <c r="V212" s="147"/>
      <c r="W212" s="147"/>
      <c r="X212" s="147"/>
      <c r="Y212" s="147">
        <f t="shared" si="213"/>
        <v>5410.1</v>
      </c>
      <c r="Z212" s="147">
        <v>5288.3</v>
      </c>
      <c r="AA212" s="186">
        <v>121.8</v>
      </c>
      <c r="AB212" s="147">
        <f t="shared" si="214"/>
        <v>3046.5167200000001</v>
      </c>
      <c r="AC212" s="147">
        <v>1758.634</v>
      </c>
      <c r="AD212" s="147">
        <v>1287.8827200000001</v>
      </c>
      <c r="AE212" s="147">
        <f t="shared" si="218"/>
        <v>-8456.61672</v>
      </c>
      <c r="AF212" s="147">
        <f t="shared" si="219"/>
        <v>-7046.9340000000002</v>
      </c>
      <c r="AG212" s="147">
        <f>-121.8-1287.88272</f>
        <v>-1409.68272</v>
      </c>
      <c r="AH212" s="147">
        <f t="shared" si="215"/>
        <v>0</v>
      </c>
      <c r="AI212" s="122">
        <f t="shared" si="216"/>
        <v>0</v>
      </c>
      <c r="AJ212" s="122">
        <f t="shared" si="217"/>
        <v>0</v>
      </c>
      <c r="AK212" s="238"/>
      <c r="AL212" s="238"/>
      <c r="AM212" s="238"/>
      <c r="AN212" s="238"/>
      <c r="AO212" s="238"/>
      <c r="AP212" s="238"/>
      <c r="AQ212" s="239"/>
      <c r="AR212" s="239"/>
      <c r="AS212" s="239"/>
      <c r="AT212" s="238"/>
      <c r="AU212" s="238"/>
      <c r="AV212" s="240"/>
      <c r="AW212" s="358"/>
      <c r="AX212" s="59"/>
    </row>
    <row r="213" spans="1:50" s="60" customFormat="1" x14ac:dyDescent="0.2">
      <c r="A213" s="146" t="s">
        <v>363</v>
      </c>
      <c r="B213" s="233" t="s">
        <v>272</v>
      </c>
      <c r="C213" s="234"/>
      <c r="D213" s="235"/>
      <c r="E213" s="235"/>
      <c r="F213" s="235"/>
      <c r="G213" s="235"/>
      <c r="H213" s="235"/>
      <c r="I213" s="236">
        <v>7855.32</v>
      </c>
      <c r="J213" s="120" t="s">
        <v>55</v>
      </c>
      <c r="K213" s="120" t="s">
        <v>56</v>
      </c>
      <c r="L213" s="237">
        <v>2025</v>
      </c>
      <c r="M213" s="147"/>
      <c r="N213" s="147"/>
      <c r="O213" s="147"/>
      <c r="P213" s="147"/>
      <c r="Q213" s="147"/>
      <c r="R213" s="147"/>
      <c r="S213" s="147"/>
      <c r="T213" s="147"/>
      <c r="U213" s="147"/>
      <c r="V213" s="147"/>
      <c r="W213" s="147"/>
      <c r="X213" s="147"/>
      <c r="Y213" s="147">
        <f t="shared" si="213"/>
        <v>5410.1</v>
      </c>
      <c r="Z213" s="147">
        <v>5288.3</v>
      </c>
      <c r="AA213" s="186">
        <v>121.8</v>
      </c>
      <c r="AB213" s="147">
        <f t="shared" si="214"/>
        <v>3046.5167200000001</v>
      </c>
      <c r="AC213" s="147">
        <v>1758.634</v>
      </c>
      <c r="AD213" s="147">
        <v>1287.8827200000001</v>
      </c>
      <c r="AE213" s="147">
        <f t="shared" si="218"/>
        <v>-8456.61672</v>
      </c>
      <c r="AF213" s="147">
        <f t="shared" si="219"/>
        <v>-7046.9340000000002</v>
      </c>
      <c r="AG213" s="147">
        <f>-121.8-1287.88272</f>
        <v>-1409.68272</v>
      </c>
      <c r="AH213" s="147">
        <f t="shared" si="215"/>
        <v>0</v>
      </c>
      <c r="AI213" s="122">
        <f t="shared" si="216"/>
        <v>0</v>
      </c>
      <c r="AJ213" s="122">
        <f t="shared" si="217"/>
        <v>0</v>
      </c>
      <c r="AK213" s="238"/>
      <c r="AL213" s="238"/>
      <c r="AM213" s="238"/>
      <c r="AN213" s="238"/>
      <c r="AO213" s="238"/>
      <c r="AP213" s="238"/>
      <c r="AQ213" s="239"/>
      <c r="AR213" s="239"/>
      <c r="AS213" s="239"/>
      <c r="AT213" s="238"/>
      <c r="AU213" s="238"/>
      <c r="AV213" s="240"/>
      <c r="AW213" s="358"/>
      <c r="AX213" s="59"/>
    </row>
    <row r="214" spans="1:50" s="60" customFormat="1" x14ac:dyDescent="0.2">
      <c r="A214" s="146" t="s">
        <v>364</v>
      </c>
      <c r="B214" s="233" t="s">
        <v>274</v>
      </c>
      <c r="C214" s="234"/>
      <c r="D214" s="235"/>
      <c r="E214" s="235"/>
      <c r="F214" s="235"/>
      <c r="G214" s="235"/>
      <c r="H214" s="235"/>
      <c r="I214" s="236">
        <v>7855.32</v>
      </c>
      <c r="J214" s="120" t="s">
        <v>55</v>
      </c>
      <c r="K214" s="120" t="s">
        <v>56</v>
      </c>
      <c r="L214" s="237">
        <v>2025</v>
      </c>
      <c r="M214" s="147"/>
      <c r="N214" s="147"/>
      <c r="O214" s="147"/>
      <c r="P214" s="147"/>
      <c r="Q214" s="147"/>
      <c r="R214" s="147"/>
      <c r="S214" s="147"/>
      <c r="T214" s="147"/>
      <c r="U214" s="147"/>
      <c r="V214" s="147"/>
      <c r="W214" s="147"/>
      <c r="X214" s="147"/>
      <c r="Y214" s="147">
        <f t="shared" si="213"/>
        <v>5410</v>
      </c>
      <c r="Z214" s="147">
        <v>5288.2</v>
      </c>
      <c r="AA214" s="186">
        <v>121.8</v>
      </c>
      <c r="AB214" s="147">
        <f t="shared" si="214"/>
        <v>3046.5167200000001</v>
      </c>
      <c r="AC214" s="147">
        <v>1758.634</v>
      </c>
      <c r="AD214" s="147">
        <v>1287.8827200000001</v>
      </c>
      <c r="AE214" s="147">
        <f t="shared" si="218"/>
        <v>-8456.5167199999996</v>
      </c>
      <c r="AF214" s="147">
        <f>-5288.2-1758.634</f>
        <v>-7046.8339999999998</v>
      </c>
      <c r="AG214" s="147">
        <f>-121.8-1287.88272</f>
        <v>-1409.68272</v>
      </c>
      <c r="AH214" s="147">
        <f t="shared" si="215"/>
        <v>0</v>
      </c>
      <c r="AI214" s="122">
        <f t="shared" si="216"/>
        <v>0</v>
      </c>
      <c r="AJ214" s="122">
        <f t="shared" si="217"/>
        <v>0</v>
      </c>
      <c r="AK214" s="238"/>
      <c r="AL214" s="238"/>
      <c r="AM214" s="238"/>
      <c r="AN214" s="238"/>
      <c r="AO214" s="238"/>
      <c r="AP214" s="238"/>
      <c r="AQ214" s="239"/>
      <c r="AR214" s="239"/>
      <c r="AS214" s="239"/>
      <c r="AT214" s="238"/>
      <c r="AU214" s="238"/>
      <c r="AV214" s="240"/>
      <c r="AW214" s="358"/>
      <c r="AX214" s="59"/>
    </row>
    <row r="215" spans="1:50" s="60" customFormat="1" x14ac:dyDescent="0.2">
      <c r="A215" s="146" t="s">
        <v>365</v>
      </c>
      <c r="B215" s="233" t="s">
        <v>276</v>
      </c>
      <c r="C215" s="234"/>
      <c r="D215" s="235"/>
      <c r="E215" s="235"/>
      <c r="F215" s="235"/>
      <c r="G215" s="235"/>
      <c r="H215" s="235"/>
      <c r="I215" s="236">
        <v>7855.32</v>
      </c>
      <c r="J215" s="120" t="s">
        <v>55</v>
      </c>
      <c r="K215" s="120" t="s">
        <v>56</v>
      </c>
      <c r="L215" s="237">
        <v>2025</v>
      </c>
      <c r="M215" s="147"/>
      <c r="N215" s="147"/>
      <c r="O215" s="147"/>
      <c r="P215" s="147"/>
      <c r="Q215" s="147"/>
      <c r="R215" s="147"/>
      <c r="S215" s="147"/>
      <c r="T215" s="147"/>
      <c r="U215" s="147"/>
      <c r="V215" s="147"/>
      <c r="W215" s="147"/>
      <c r="X215" s="147"/>
      <c r="Y215" s="147">
        <f t="shared" si="213"/>
        <v>5410</v>
      </c>
      <c r="Z215" s="147">
        <v>5288.2</v>
      </c>
      <c r="AA215" s="186">
        <v>121.8</v>
      </c>
      <c r="AB215" s="147">
        <f t="shared" si="214"/>
        <v>3046.5167200000001</v>
      </c>
      <c r="AC215" s="147">
        <v>1758.634</v>
      </c>
      <c r="AD215" s="147">
        <v>1287.8827200000001</v>
      </c>
      <c r="AE215" s="147">
        <f t="shared" si="218"/>
        <v>-8456.5167199999996</v>
      </c>
      <c r="AF215" s="147">
        <f>-5288.2-1758.634</f>
        <v>-7046.8339999999998</v>
      </c>
      <c r="AG215" s="147">
        <f>-121.8-1287.88272</f>
        <v>-1409.68272</v>
      </c>
      <c r="AH215" s="147">
        <f t="shared" si="215"/>
        <v>0</v>
      </c>
      <c r="AI215" s="122">
        <f t="shared" si="216"/>
        <v>0</v>
      </c>
      <c r="AJ215" s="122">
        <f t="shared" si="217"/>
        <v>0</v>
      </c>
      <c r="AK215" s="238"/>
      <c r="AL215" s="238"/>
      <c r="AM215" s="238"/>
      <c r="AN215" s="238"/>
      <c r="AO215" s="238"/>
      <c r="AP215" s="238"/>
      <c r="AQ215" s="239"/>
      <c r="AR215" s="239"/>
      <c r="AS215" s="239"/>
      <c r="AT215" s="238"/>
      <c r="AU215" s="238"/>
      <c r="AV215" s="240"/>
      <c r="AW215" s="358"/>
      <c r="AX215" s="59"/>
    </row>
    <row r="216" spans="1:50" s="60" customFormat="1" ht="151.5" customHeight="1" x14ac:dyDescent="0.2">
      <c r="A216" s="146" t="s">
        <v>366</v>
      </c>
      <c r="B216" s="233" t="s">
        <v>278</v>
      </c>
      <c r="C216" s="234"/>
      <c r="D216" s="235"/>
      <c r="E216" s="235"/>
      <c r="F216" s="235"/>
      <c r="G216" s="235"/>
      <c r="H216" s="235"/>
      <c r="I216" s="120" t="s">
        <v>56</v>
      </c>
      <c r="J216" s="120" t="s">
        <v>56</v>
      </c>
      <c r="K216" s="120" t="s">
        <v>56</v>
      </c>
      <c r="L216" s="237">
        <v>2025</v>
      </c>
      <c r="M216" s="241">
        <f t="shared" si="208"/>
        <v>950.93</v>
      </c>
      <c r="N216" s="241">
        <v>0</v>
      </c>
      <c r="O216" s="241">
        <f t="shared" ref="O216:O217" si="221">950.93</f>
        <v>950.93</v>
      </c>
      <c r="P216" s="241">
        <f t="shared" ref="P216:P217" si="222">Q216+R216</f>
        <v>-152.93</v>
      </c>
      <c r="Q216" s="241">
        <v>0</v>
      </c>
      <c r="R216" s="241">
        <v>-152.93</v>
      </c>
      <c r="S216" s="241"/>
      <c r="T216" s="241"/>
      <c r="U216" s="241"/>
      <c r="V216" s="122">
        <f t="shared" si="210"/>
        <v>798</v>
      </c>
      <c r="W216" s="122">
        <f t="shared" ref="W216:W219" si="223">N216+Q216+T216</f>
        <v>0</v>
      </c>
      <c r="X216" s="122">
        <f t="shared" ref="X216:X219" si="224">O216+R216+U216</f>
        <v>798</v>
      </c>
      <c r="Y216" s="147">
        <f t="shared" si="213"/>
        <v>12000</v>
      </c>
      <c r="Z216" s="147">
        <v>11729.6</v>
      </c>
      <c r="AA216" s="186">
        <v>270.39999999999998</v>
      </c>
      <c r="AB216" s="147">
        <f t="shared" si="214"/>
        <v>18407.7</v>
      </c>
      <c r="AC216" s="147">
        <v>0</v>
      </c>
      <c r="AD216" s="147">
        <v>18407.7</v>
      </c>
      <c r="AE216" s="147"/>
      <c r="AF216" s="147"/>
      <c r="AG216" s="147"/>
      <c r="AH216" s="147">
        <f t="shared" si="215"/>
        <v>30407.700000000004</v>
      </c>
      <c r="AI216" s="122">
        <f t="shared" si="216"/>
        <v>11729.6</v>
      </c>
      <c r="AJ216" s="122">
        <f t="shared" si="217"/>
        <v>18678.100000000002</v>
      </c>
      <c r="AK216" s="238"/>
      <c r="AL216" s="238"/>
      <c r="AM216" s="238"/>
      <c r="AN216" s="238"/>
      <c r="AO216" s="238"/>
      <c r="AP216" s="238"/>
      <c r="AQ216" s="239"/>
      <c r="AR216" s="239"/>
      <c r="AS216" s="239"/>
      <c r="AT216" s="238"/>
      <c r="AU216" s="238"/>
      <c r="AV216" s="240"/>
      <c r="AW216" s="242" t="s">
        <v>959</v>
      </c>
      <c r="AX216" s="59"/>
    </row>
    <row r="217" spans="1:50" s="54" customFormat="1" x14ac:dyDescent="0.2">
      <c r="A217" s="146"/>
      <c r="B217" s="157" t="s">
        <v>99</v>
      </c>
      <c r="C217" s="230"/>
      <c r="D217" s="210"/>
      <c r="E217" s="210"/>
      <c r="F217" s="210"/>
      <c r="G217" s="210"/>
      <c r="H217" s="210"/>
      <c r="I217" s="209"/>
      <c r="J217" s="210"/>
      <c r="K217" s="210"/>
      <c r="L217" s="231"/>
      <c r="M217" s="189">
        <f t="shared" si="208"/>
        <v>950.93</v>
      </c>
      <c r="N217" s="189">
        <v>0</v>
      </c>
      <c r="O217" s="189">
        <f t="shared" si="221"/>
        <v>950.93</v>
      </c>
      <c r="P217" s="189">
        <f t="shared" si="222"/>
        <v>-152.93</v>
      </c>
      <c r="Q217" s="189">
        <v>0</v>
      </c>
      <c r="R217" s="189">
        <v>-152.93</v>
      </c>
      <c r="S217" s="189"/>
      <c r="T217" s="189"/>
      <c r="U217" s="189"/>
      <c r="V217" s="189">
        <f t="shared" si="210"/>
        <v>798</v>
      </c>
      <c r="W217" s="136">
        <f t="shared" si="223"/>
        <v>0</v>
      </c>
      <c r="X217" s="136">
        <f t="shared" si="224"/>
        <v>798</v>
      </c>
      <c r="Y217" s="136"/>
      <c r="Z217" s="136"/>
      <c r="AA217" s="136"/>
      <c r="AB217" s="136"/>
      <c r="AC217" s="136"/>
      <c r="AD217" s="136"/>
      <c r="AE217" s="136"/>
      <c r="AF217" s="136"/>
      <c r="AG217" s="136"/>
      <c r="AH217" s="147"/>
      <c r="AI217" s="122"/>
      <c r="AJ217" s="122"/>
      <c r="AK217" s="191"/>
      <c r="AL217" s="191"/>
      <c r="AM217" s="191"/>
      <c r="AN217" s="191"/>
      <c r="AO217" s="191"/>
      <c r="AP217" s="191"/>
      <c r="AQ217" s="192"/>
      <c r="AR217" s="192"/>
      <c r="AS217" s="192"/>
      <c r="AT217" s="191"/>
      <c r="AU217" s="191"/>
      <c r="AV217" s="193"/>
      <c r="AW217" s="192"/>
      <c r="AX217" s="53"/>
    </row>
    <row r="218" spans="1:50" s="60" customFormat="1" ht="109.5" customHeight="1" x14ac:dyDescent="0.2">
      <c r="A218" s="146" t="s">
        <v>367</v>
      </c>
      <c r="B218" s="233" t="s">
        <v>280</v>
      </c>
      <c r="C218" s="234"/>
      <c r="D218" s="235"/>
      <c r="E218" s="235"/>
      <c r="F218" s="235"/>
      <c r="G218" s="235"/>
      <c r="H218" s="235"/>
      <c r="I218" s="120" t="s">
        <v>56</v>
      </c>
      <c r="J218" s="120" t="s">
        <v>56</v>
      </c>
      <c r="K218" s="120" t="s">
        <v>56</v>
      </c>
      <c r="L218" s="237">
        <v>2025</v>
      </c>
      <c r="M218" s="241">
        <f t="shared" si="208"/>
        <v>950.9</v>
      </c>
      <c r="N218" s="241">
        <v>0</v>
      </c>
      <c r="O218" s="241">
        <v>950.9</v>
      </c>
      <c r="P218" s="241"/>
      <c r="Q218" s="241"/>
      <c r="R218" s="241"/>
      <c r="S218" s="241">
        <f t="shared" ref="S218:S219" si="225">T218+U218</f>
        <v>-110.902</v>
      </c>
      <c r="T218" s="241">
        <v>0</v>
      </c>
      <c r="U218" s="241">
        <v>-110.902</v>
      </c>
      <c r="V218" s="122">
        <f t="shared" si="210"/>
        <v>839.99799999999993</v>
      </c>
      <c r="W218" s="122">
        <f t="shared" si="223"/>
        <v>0</v>
      </c>
      <c r="X218" s="122">
        <f t="shared" si="224"/>
        <v>839.99799999999993</v>
      </c>
      <c r="Y218" s="147">
        <f t="shared" si="213"/>
        <v>12000</v>
      </c>
      <c r="Z218" s="147">
        <v>11729.6</v>
      </c>
      <c r="AA218" s="186">
        <v>270.39999999999998</v>
      </c>
      <c r="AB218" s="147">
        <f t="shared" ref="AB218" si="226">AC218+AD218</f>
        <v>18407.7</v>
      </c>
      <c r="AC218" s="147">
        <v>0</v>
      </c>
      <c r="AD218" s="147">
        <v>18407.7</v>
      </c>
      <c r="AE218" s="147"/>
      <c r="AF218" s="147"/>
      <c r="AG218" s="147"/>
      <c r="AH218" s="147">
        <f t="shared" si="215"/>
        <v>30407.700000000004</v>
      </c>
      <c r="AI218" s="122">
        <f t="shared" si="216"/>
        <v>11729.6</v>
      </c>
      <c r="AJ218" s="122">
        <f t="shared" si="217"/>
        <v>18678.100000000002</v>
      </c>
      <c r="AK218" s="238"/>
      <c r="AL218" s="238"/>
      <c r="AM218" s="238"/>
      <c r="AN218" s="238"/>
      <c r="AO218" s="238"/>
      <c r="AP218" s="238"/>
      <c r="AQ218" s="239"/>
      <c r="AR218" s="239"/>
      <c r="AS218" s="239"/>
      <c r="AT218" s="238"/>
      <c r="AU218" s="238"/>
      <c r="AV218" s="240"/>
      <c r="AW218" s="227" t="s">
        <v>958</v>
      </c>
      <c r="AX218" s="59"/>
    </row>
    <row r="219" spans="1:50" s="54" customFormat="1" x14ac:dyDescent="0.2">
      <c r="A219" s="146"/>
      <c r="B219" s="157" t="s">
        <v>99</v>
      </c>
      <c r="C219" s="230"/>
      <c r="D219" s="210"/>
      <c r="E219" s="210"/>
      <c r="F219" s="210"/>
      <c r="G219" s="210"/>
      <c r="H219" s="210"/>
      <c r="I219" s="209"/>
      <c r="J219" s="210"/>
      <c r="K219" s="210"/>
      <c r="L219" s="231"/>
      <c r="M219" s="189">
        <f t="shared" si="208"/>
        <v>950.90297999999996</v>
      </c>
      <c r="N219" s="189">
        <v>0</v>
      </c>
      <c r="O219" s="189">
        <v>950.90297999999996</v>
      </c>
      <c r="P219" s="189"/>
      <c r="Q219" s="189"/>
      <c r="R219" s="189"/>
      <c r="S219" s="189">
        <f t="shared" si="225"/>
        <v>-110.902</v>
      </c>
      <c r="T219" s="189">
        <v>0</v>
      </c>
      <c r="U219" s="189">
        <v>-110.902</v>
      </c>
      <c r="V219" s="189">
        <f t="shared" si="210"/>
        <v>840.00097999999991</v>
      </c>
      <c r="W219" s="136">
        <f t="shared" si="223"/>
        <v>0</v>
      </c>
      <c r="X219" s="136">
        <f t="shared" si="224"/>
        <v>840.00097999999991</v>
      </c>
      <c r="Y219" s="136"/>
      <c r="Z219" s="136"/>
      <c r="AA219" s="136"/>
      <c r="AB219" s="136"/>
      <c r="AC219" s="136"/>
      <c r="AD219" s="136"/>
      <c r="AE219" s="136"/>
      <c r="AF219" s="136"/>
      <c r="AG219" s="136"/>
      <c r="AH219" s="147"/>
      <c r="AI219" s="122"/>
      <c r="AJ219" s="122"/>
      <c r="AK219" s="191"/>
      <c r="AL219" s="191"/>
      <c r="AM219" s="191"/>
      <c r="AN219" s="191"/>
      <c r="AO219" s="191"/>
      <c r="AP219" s="191"/>
      <c r="AQ219" s="192"/>
      <c r="AR219" s="192"/>
      <c r="AS219" s="192"/>
      <c r="AT219" s="191"/>
      <c r="AU219" s="191"/>
      <c r="AV219" s="193"/>
      <c r="AW219" s="192"/>
      <c r="AX219" s="53"/>
    </row>
    <row r="220" spans="1:50" s="44" customFormat="1" ht="75" x14ac:dyDescent="0.2">
      <c r="A220" s="146" t="s">
        <v>368</v>
      </c>
      <c r="B220" s="132" t="s">
        <v>282</v>
      </c>
      <c r="C220" s="229"/>
      <c r="D220" s="207"/>
      <c r="E220" s="207"/>
      <c r="F220" s="207"/>
      <c r="G220" s="207"/>
      <c r="H220" s="207"/>
      <c r="I220" s="120" t="s">
        <v>56</v>
      </c>
      <c r="J220" s="120" t="s">
        <v>56</v>
      </c>
      <c r="K220" s="120" t="s">
        <v>56</v>
      </c>
      <c r="L220" s="237">
        <v>2025</v>
      </c>
      <c r="M220" s="147"/>
      <c r="N220" s="147"/>
      <c r="O220" s="147"/>
      <c r="P220" s="147"/>
      <c r="Q220" s="147"/>
      <c r="R220" s="147"/>
      <c r="S220" s="147"/>
      <c r="T220" s="147"/>
      <c r="U220" s="147"/>
      <c r="V220" s="147"/>
      <c r="W220" s="122"/>
      <c r="X220" s="122"/>
      <c r="Y220" s="122"/>
      <c r="Z220" s="122"/>
      <c r="AA220" s="122"/>
      <c r="AB220" s="147">
        <f t="shared" ref="AB220" si="227">AC220+AD220</f>
        <v>8456.6</v>
      </c>
      <c r="AC220" s="122">
        <v>8266.1</v>
      </c>
      <c r="AD220" s="122">
        <v>190.5</v>
      </c>
      <c r="AE220" s="122">
        <f>AF220+AG220</f>
        <v>-8456.59</v>
      </c>
      <c r="AF220" s="122">
        <v>-8266.1</v>
      </c>
      <c r="AG220" s="122">
        <v>-190.49</v>
      </c>
      <c r="AH220" s="147">
        <f t="shared" si="215"/>
        <v>9.9999999999909051E-3</v>
      </c>
      <c r="AI220" s="122">
        <f t="shared" si="216"/>
        <v>0</v>
      </c>
      <c r="AJ220" s="122">
        <f t="shared" si="217"/>
        <v>9.9999999999909051E-3</v>
      </c>
      <c r="AK220" s="152"/>
      <c r="AL220" s="152"/>
      <c r="AM220" s="152"/>
      <c r="AN220" s="152"/>
      <c r="AO220" s="152"/>
      <c r="AP220" s="152"/>
      <c r="AQ220" s="153"/>
      <c r="AR220" s="153"/>
      <c r="AS220" s="153"/>
      <c r="AT220" s="152"/>
      <c r="AU220" s="152"/>
      <c r="AV220" s="185"/>
      <c r="AW220" s="148" t="s">
        <v>960</v>
      </c>
      <c r="AX220" s="43"/>
    </row>
    <row r="221" spans="1:50" s="58" customFormat="1" ht="150" x14ac:dyDescent="0.2">
      <c r="A221" s="221"/>
      <c r="B221" s="221" t="s">
        <v>283</v>
      </c>
      <c r="C221" s="218" t="s">
        <v>202</v>
      </c>
      <c r="D221" s="205" t="s">
        <v>81</v>
      </c>
      <c r="E221" s="205" t="s">
        <v>204</v>
      </c>
      <c r="F221" s="205" t="s">
        <v>52</v>
      </c>
      <c r="G221" s="205" t="s">
        <v>205</v>
      </c>
      <c r="H221" s="205" t="s">
        <v>66</v>
      </c>
      <c r="I221" s="206"/>
      <c r="J221" s="207"/>
      <c r="K221" s="207"/>
      <c r="L221" s="222"/>
      <c r="M221" s="111">
        <f>M222+M223+M224+M225+M226+M227+M228+M229+M230+M231+M232+M233+M234+M235+M236+M238+M240+M242+M244+M246+M248</f>
        <v>311434.55666</v>
      </c>
      <c r="N221" s="111">
        <f t="shared" ref="N221:AV221" si="228">N222+N223+N224+N225+N226+N227+N228+N229+N230+N231+N232+N233+N234+N235+N236+N238+N240+N242+N244+N246+N248</f>
        <v>201016.60000000003</v>
      </c>
      <c r="O221" s="111">
        <f t="shared" si="228"/>
        <v>110417.95666</v>
      </c>
      <c r="P221" s="111">
        <f t="shared" ref="P221:R221" si="229">P222+P223+P224+P225+P226+P227+P228+P229+P230+P231+P232+P233+P234+P235+P236+P238+P240+P242+P244+P246+P248</f>
        <v>10321.699999999999</v>
      </c>
      <c r="Q221" s="111">
        <f t="shared" si="229"/>
        <v>11095.900000000003</v>
      </c>
      <c r="R221" s="111">
        <f t="shared" si="229"/>
        <v>-774.2</v>
      </c>
      <c r="S221" s="111">
        <f t="shared" si="228"/>
        <v>-11052.23</v>
      </c>
      <c r="T221" s="111">
        <f t="shared" si="228"/>
        <v>0</v>
      </c>
      <c r="U221" s="111">
        <f t="shared" si="228"/>
        <v>-11052.23</v>
      </c>
      <c r="V221" s="111">
        <f t="shared" si="228"/>
        <v>310704.02665999997</v>
      </c>
      <c r="W221" s="111">
        <f t="shared" si="228"/>
        <v>212112.5</v>
      </c>
      <c r="X221" s="111">
        <f t="shared" si="228"/>
        <v>98591.526659999974</v>
      </c>
      <c r="Y221" s="111">
        <f t="shared" si="228"/>
        <v>159950</v>
      </c>
      <c r="Z221" s="111">
        <f t="shared" si="228"/>
        <v>156345.70000000001</v>
      </c>
      <c r="AA221" s="111">
        <f t="shared" si="228"/>
        <v>3604.3</v>
      </c>
      <c r="AB221" s="111">
        <f t="shared" ref="AB221:AD221" si="230">AB222+AB223+AB224+AB225+AB226+AB227+AB228+AB229+AB230+AB231+AB232+AB233+AB234+AB235+AB236+AB238+AB240+AB242+AB244+AB246+AB248</f>
        <v>66693.925300000003</v>
      </c>
      <c r="AC221" s="111">
        <f t="shared" si="230"/>
        <v>-22335.1</v>
      </c>
      <c r="AD221" s="111">
        <f t="shared" si="230"/>
        <v>89029.025299999994</v>
      </c>
      <c r="AE221" s="111">
        <f t="shared" si="228"/>
        <v>0</v>
      </c>
      <c r="AF221" s="111">
        <f t="shared" si="228"/>
        <v>0</v>
      </c>
      <c r="AG221" s="111">
        <f t="shared" si="228"/>
        <v>0</v>
      </c>
      <c r="AH221" s="111">
        <f t="shared" si="228"/>
        <v>226643.9253</v>
      </c>
      <c r="AI221" s="111">
        <f t="shared" si="228"/>
        <v>134010.6</v>
      </c>
      <c r="AJ221" s="111">
        <f t="shared" si="228"/>
        <v>92633.325299999997</v>
      </c>
      <c r="AK221" s="111">
        <f t="shared" si="228"/>
        <v>0</v>
      </c>
      <c r="AL221" s="111">
        <f t="shared" si="228"/>
        <v>0</v>
      </c>
      <c r="AM221" s="111">
        <f t="shared" si="228"/>
        <v>0</v>
      </c>
      <c r="AN221" s="111">
        <f t="shared" ref="AN221:AP221" si="231">AN222+AN223+AN224+AN225+AN226+AN227+AN228+AN229+AN230+AN231+AN232+AN233+AN234+AN235+AN236+AN238+AN240+AN242+AN244+AN246+AN248</f>
        <v>0</v>
      </c>
      <c r="AO221" s="111">
        <f t="shared" si="231"/>
        <v>0</v>
      </c>
      <c r="AP221" s="111">
        <f t="shared" si="231"/>
        <v>0</v>
      </c>
      <c r="AQ221" s="111">
        <f t="shared" si="228"/>
        <v>0</v>
      </c>
      <c r="AR221" s="111">
        <f t="shared" si="228"/>
        <v>0</v>
      </c>
      <c r="AS221" s="111">
        <f t="shared" si="228"/>
        <v>0</v>
      </c>
      <c r="AT221" s="111">
        <f t="shared" si="228"/>
        <v>0</v>
      </c>
      <c r="AU221" s="111">
        <f t="shared" si="228"/>
        <v>0</v>
      </c>
      <c r="AV221" s="112">
        <f t="shared" si="228"/>
        <v>0</v>
      </c>
      <c r="AW221" s="223"/>
      <c r="AX221" s="57"/>
    </row>
    <row r="222" spans="1:50" s="44" customFormat="1" ht="24" customHeight="1" x14ac:dyDescent="0.2">
      <c r="A222" s="146" t="s">
        <v>370</v>
      </c>
      <c r="B222" s="217" t="s">
        <v>369</v>
      </c>
      <c r="C222" s="218"/>
      <c r="D222" s="207"/>
      <c r="E222" s="207"/>
      <c r="F222" s="207"/>
      <c r="G222" s="207"/>
      <c r="H222" s="207"/>
      <c r="I222" s="206">
        <v>35841.93</v>
      </c>
      <c r="J222" s="120" t="s">
        <v>55</v>
      </c>
      <c r="K222" s="120" t="s">
        <v>56</v>
      </c>
      <c r="L222" s="219" t="s">
        <v>57</v>
      </c>
      <c r="M222" s="122">
        <f t="shared" ref="M222:M251" si="232">N222+O222</f>
        <v>56</v>
      </c>
      <c r="N222" s="122">
        <v>0</v>
      </c>
      <c r="O222" s="122">
        <v>56</v>
      </c>
      <c r="P222" s="122">
        <f>Q222+R222</f>
        <v>2428.4</v>
      </c>
      <c r="Q222" s="122">
        <v>2428.4</v>
      </c>
      <c r="R222" s="122">
        <v>0</v>
      </c>
      <c r="S222" s="122"/>
      <c r="T222" s="122"/>
      <c r="U222" s="122"/>
      <c r="V222" s="122">
        <f t="shared" ref="V222:V226" si="233">W222+X222</f>
        <v>2484.4</v>
      </c>
      <c r="W222" s="122">
        <f t="shared" ref="W222:W237" si="234">N222+Q222+T222</f>
        <v>2428.4</v>
      </c>
      <c r="X222" s="122">
        <f t="shared" ref="X222:X239" si="235">O222+R222+U222</f>
        <v>56</v>
      </c>
      <c r="Y222" s="122"/>
      <c r="Z222" s="122"/>
      <c r="AA222" s="122"/>
      <c r="AB222" s="122"/>
      <c r="AC222" s="122"/>
      <c r="AD222" s="122"/>
      <c r="AE222" s="122"/>
      <c r="AF222" s="122"/>
      <c r="AG222" s="122"/>
      <c r="AH222" s="122"/>
      <c r="AI222" s="122"/>
      <c r="AJ222" s="123"/>
      <c r="AK222" s="122"/>
      <c r="AL222" s="122"/>
      <c r="AM222" s="122"/>
      <c r="AN222" s="122"/>
      <c r="AO222" s="122"/>
      <c r="AP222" s="122"/>
      <c r="AQ222" s="130"/>
      <c r="AR222" s="130"/>
      <c r="AS222" s="130"/>
      <c r="AT222" s="122"/>
      <c r="AU222" s="122"/>
      <c r="AV222" s="123"/>
      <c r="AW222" s="130"/>
      <c r="AX222" s="43"/>
    </row>
    <row r="223" spans="1:50" s="44" customFormat="1" ht="37.5" x14ac:dyDescent="0.2">
      <c r="A223" s="146" t="s">
        <v>372</v>
      </c>
      <c r="B223" s="217" t="s">
        <v>371</v>
      </c>
      <c r="C223" s="218"/>
      <c r="D223" s="207"/>
      <c r="E223" s="207"/>
      <c r="F223" s="207"/>
      <c r="G223" s="207"/>
      <c r="H223" s="207"/>
      <c r="I223" s="206">
        <v>37218.42</v>
      </c>
      <c r="J223" s="120" t="s">
        <v>55</v>
      </c>
      <c r="K223" s="120" t="s">
        <v>56</v>
      </c>
      <c r="L223" s="219" t="s">
        <v>57</v>
      </c>
      <c r="M223" s="122">
        <f t="shared" si="232"/>
        <v>47.69</v>
      </c>
      <c r="N223" s="122">
        <v>0</v>
      </c>
      <c r="O223" s="122">
        <v>47.69</v>
      </c>
      <c r="P223" s="122">
        <f t="shared" ref="P223:P226" si="236">Q223+R223</f>
        <v>2069.5</v>
      </c>
      <c r="Q223" s="122">
        <v>2069.5</v>
      </c>
      <c r="R223" s="122">
        <v>0</v>
      </c>
      <c r="S223" s="122">
        <f>T223+U223</f>
        <v>-18.536000000000001</v>
      </c>
      <c r="T223" s="122">
        <v>0</v>
      </c>
      <c r="U223" s="122">
        <v>-18.536000000000001</v>
      </c>
      <c r="V223" s="122">
        <f t="shared" si="233"/>
        <v>2098.654</v>
      </c>
      <c r="W223" s="122">
        <f t="shared" si="234"/>
        <v>2069.5</v>
      </c>
      <c r="X223" s="122">
        <f t="shared" si="235"/>
        <v>29.153999999999996</v>
      </c>
      <c r="Y223" s="122"/>
      <c r="Z223" s="122"/>
      <c r="AA223" s="122"/>
      <c r="AB223" s="122"/>
      <c r="AC223" s="122"/>
      <c r="AD223" s="122"/>
      <c r="AE223" s="122"/>
      <c r="AF223" s="122"/>
      <c r="AG223" s="122"/>
      <c r="AH223" s="122"/>
      <c r="AI223" s="122"/>
      <c r="AJ223" s="123"/>
      <c r="AK223" s="122"/>
      <c r="AL223" s="122"/>
      <c r="AM223" s="122"/>
      <c r="AN223" s="122"/>
      <c r="AO223" s="122"/>
      <c r="AP223" s="122"/>
      <c r="AQ223" s="130"/>
      <c r="AR223" s="130"/>
      <c r="AS223" s="130"/>
      <c r="AT223" s="122"/>
      <c r="AU223" s="122"/>
      <c r="AV223" s="123"/>
      <c r="AW223" s="130" t="s">
        <v>956</v>
      </c>
      <c r="AX223" s="43"/>
    </row>
    <row r="224" spans="1:50" s="44" customFormat="1" x14ac:dyDescent="0.2">
      <c r="A224" s="146" t="s">
        <v>374</v>
      </c>
      <c r="B224" s="217" t="s">
        <v>373</v>
      </c>
      <c r="C224" s="218"/>
      <c r="D224" s="207"/>
      <c r="E224" s="207"/>
      <c r="F224" s="207"/>
      <c r="G224" s="207"/>
      <c r="H224" s="207"/>
      <c r="I224" s="206">
        <v>37205.11</v>
      </c>
      <c r="J224" s="120" t="s">
        <v>55</v>
      </c>
      <c r="K224" s="120" t="s">
        <v>56</v>
      </c>
      <c r="L224" s="219" t="s">
        <v>57</v>
      </c>
      <c r="M224" s="122">
        <f t="shared" si="232"/>
        <v>71.900000000000006</v>
      </c>
      <c r="N224" s="122">
        <v>0</v>
      </c>
      <c r="O224" s="122">
        <v>71.900000000000006</v>
      </c>
      <c r="P224" s="122">
        <f t="shared" si="236"/>
        <v>3119.2</v>
      </c>
      <c r="Q224" s="122">
        <v>3119.2</v>
      </c>
      <c r="R224" s="122">
        <v>0</v>
      </c>
      <c r="S224" s="122"/>
      <c r="T224" s="122"/>
      <c r="U224" s="122"/>
      <c r="V224" s="122">
        <f t="shared" si="233"/>
        <v>3191.1</v>
      </c>
      <c r="W224" s="122">
        <f t="shared" si="234"/>
        <v>3119.2</v>
      </c>
      <c r="X224" s="122">
        <f t="shared" si="235"/>
        <v>71.900000000000006</v>
      </c>
      <c r="Y224" s="122"/>
      <c r="Z224" s="122"/>
      <c r="AA224" s="122"/>
      <c r="AB224" s="122"/>
      <c r="AC224" s="122"/>
      <c r="AD224" s="122"/>
      <c r="AE224" s="122"/>
      <c r="AF224" s="122"/>
      <c r="AG224" s="122"/>
      <c r="AH224" s="122"/>
      <c r="AI224" s="122"/>
      <c r="AJ224" s="123"/>
      <c r="AK224" s="122"/>
      <c r="AL224" s="122"/>
      <c r="AM224" s="122"/>
      <c r="AN224" s="122"/>
      <c r="AO224" s="122"/>
      <c r="AP224" s="122"/>
      <c r="AQ224" s="130"/>
      <c r="AR224" s="130"/>
      <c r="AS224" s="130"/>
      <c r="AT224" s="122"/>
      <c r="AU224" s="122"/>
      <c r="AV224" s="123"/>
      <c r="AW224" s="130"/>
      <c r="AX224" s="43"/>
    </row>
    <row r="225" spans="1:50" s="44" customFormat="1" ht="37.5" x14ac:dyDescent="0.2">
      <c r="A225" s="146" t="s">
        <v>376</v>
      </c>
      <c r="B225" s="217" t="s">
        <v>375</v>
      </c>
      <c r="C225" s="218"/>
      <c r="D225" s="207"/>
      <c r="E225" s="207"/>
      <c r="F225" s="207"/>
      <c r="G225" s="207"/>
      <c r="H225" s="207"/>
      <c r="I225" s="206">
        <v>43252.76</v>
      </c>
      <c r="J225" s="120" t="s">
        <v>55</v>
      </c>
      <c r="K225" s="120" t="s">
        <v>56</v>
      </c>
      <c r="L225" s="219" t="s">
        <v>57</v>
      </c>
      <c r="M225" s="122">
        <f t="shared" si="232"/>
        <v>389.55</v>
      </c>
      <c r="N225" s="122">
        <v>0</v>
      </c>
      <c r="O225" s="122">
        <v>389.55</v>
      </c>
      <c r="P225" s="122">
        <f t="shared" si="236"/>
        <v>824.1</v>
      </c>
      <c r="Q225" s="122">
        <v>824.1</v>
      </c>
      <c r="R225" s="122">
        <v>0</v>
      </c>
      <c r="S225" s="122">
        <f>T225+U225</f>
        <v>-370.55500000000001</v>
      </c>
      <c r="T225" s="122">
        <v>0</v>
      </c>
      <c r="U225" s="122">
        <v>-370.55500000000001</v>
      </c>
      <c r="V225" s="122">
        <f t="shared" si="233"/>
        <v>843.09500000000003</v>
      </c>
      <c r="W225" s="122">
        <f t="shared" si="234"/>
        <v>824.1</v>
      </c>
      <c r="X225" s="122">
        <f t="shared" si="235"/>
        <v>18.995000000000005</v>
      </c>
      <c r="Y225" s="122"/>
      <c r="Z225" s="122"/>
      <c r="AA225" s="122"/>
      <c r="AB225" s="122"/>
      <c r="AC225" s="122"/>
      <c r="AD225" s="122"/>
      <c r="AE225" s="122"/>
      <c r="AF225" s="122"/>
      <c r="AG225" s="122"/>
      <c r="AH225" s="122"/>
      <c r="AI225" s="122"/>
      <c r="AJ225" s="123"/>
      <c r="AK225" s="122"/>
      <c r="AL225" s="122"/>
      <c r="AM225" s="122"/>
      <c r="AN225" s="122"/>
      <c r="AO225" s="122"/>
      <c r="AP225" s="122"/>
      <c r="AQ225" s="130"/>
      <c r="AR225" s="130"/>
      <c r="AS225" s="130"/>
      <c r="AT225" s="122"/>
      <c r="AU225" s="122"/>
      <c r="AV225" s="123"/>
      <c r="AW225" s="130" t="s">
        <v>956</v>
      </c>
      <c r="AX225" s="43"/>
    </row>
    <row r="226" spans="1:50" s="44" customFormat="1" x14ac:dyDescent="0.2">
      <c r="A226" s="146" t="s">
        <v>378</v>
      </c>
      <c r="B226" s="217" t="s">
        <v>377</v>
      </c>
      <c r="C226" s="218"/>
      <c r="D226" s="207"/>
      <c r="E226" s="207"/>
      <c r="F226" s="207"/>
      <c r="G226" s="207"/>
      <c r="H226" s="207"/>
      <c r="I226" s="206">
        <v>35474.19</v>
      </c>
      <c r="J226" s="120" t="s">
        <v>55</v>
      </c>
      <c r="K226" s="120" t="s">
        <v>56</v>
      </c>
      <c r="L226" s="219" t="s">
        <v>57</v>
      </c>
      <c r="M226" s="122">
        <f t="shared" si="232"/>
        <v>61.16</v>
      </c>
      <c r="N226" s="122">
        <v>0</v>
      </c>
      <c r="O226" s="122">
        <v>61.16</v>
      </c>
      <c r="P226" s="122">
        <f t="shared" si="236"/>
        <v>2653.7000000000003</v>
      </c>
      <c r="Q226" s="122">
        <v>2653.8</v>
      </c>
      <c r="R226" s="122">
        <v>-0.1</v>
      </c>
      <c r="S226" s="122"/>
      <c r="T226" s="122"/>
      <c r="U226" s="122"/>
      <c r="V226" s="122">
        <f t="shared" si="233"/>
        <v>2714.86</v>
      </c>
      <c r="W226" s="122">
        <f t="shared" si="234"/>
        <v>2653.8</v>
      </c>
      <c r="X226" s="122">
        <f t="shared" si="235"/>
        <v>61.059999999999995</v>
      </c>
      <c r="Y226" s="122"/>
      <c r="Z226" s="122"/>
      <c r="AA226" s="122"/>
      <c r="AB226" s="122"/>
      <c r="AC226" s="122"/>
      <c r="AD226" s="122"/>
      <c r="AE226" s="122"/>
      <c r="AF226" s="122"/>
      <c r="AG226" s="122"/>
      <c r="AH226" s="122"/>
      <c r="AI226" s="122"/>
      <c r="AJ226" s="123"/>
      <c r="AK226" s="122"/>
      <c r="AL226" s="122"/>
      <c r="AM226" s="122"/>
      <c r="AN226" s="122"/>
      <c r="AO226" s="122"/>
      <c r="AP226" s="122"/>
      <c r="AQ226" s="130"/>
      <c r="AR226" s="130"/>
      <c r="AS226" s="130"/>
      <c r="AT226" s="122"/>
      <c r="AU226" s="122"/>
      <c r="AV226" s="123"/>
      <c r="AW226" s="130"/>
      <c r="AX226" s="43"/>
    </row>
    <row r="227" spans="1:50" s="44" customFormat="1" ht="37.5" x14ac:dyDescent="0.2">
      <c r="A227" s="146" t="s">
        <v>379</v>
      </c>
      <c r="B227" s="233" t="s">
        <v>285</v>
      </c>
      <c r="C227" s="234"/>
      <c r="D227" s="235"/>
      <c r="E227" s="235"/>
      <c r="F227" s="235"/>
      <c r="G227" s="235"/>
      <c r="H227" s="235"/>
      <c r="I227" s="236">
        <v>39254.67</v>
      </c>
      <c r="J227" s="120" t="s">
        <v>55</v>
      </c>
      <c r="K227" s="120" t="s">
        <v>56</v>
      </c>
      <c r="L227" s="237">
        <v>2024</v>
      </c>
      <c r="M227" s="147">
        <f t="shared" si="232"/>
        <v>34905.699999999997</v>
      </c>
      <c r="N227" s="147">
        <v>22335.200000000001</v>
      </c>
      <c r="O227" s="147">
        <v>12570.5</v>
      </c>
      <c r="P227" s="122">
        <f>Q227+R227</f>
        <v>0</v>
      </c>
      <c r="Q227" s="147">
        <v>0.1</v>
      </c>
      <c r="R227" s="147">
        <v>-0.1</v>
      </c>
      <c r="S227" s="122">
        <f t="shared" ref="S227:S250" si="237">T227+U227</f>
        <v>-349.05599999999998</v>
      </c>
      <c r="T227" s="147">
        <v>0</v>
      </c>
      <c r="U227" s="147">
        <v>-349.05599999999998</v>
      </c>
      <c r="V227" s="122">
        <f t="shared" si="210"/>
        <v>34556.644</v>
      </c>
      <c r="W227" s="122">
        <f t="shared" si="234"/>
        <v>22335.3</v>
      </c>
      <c r="X227" s="122">
        <f t="shared" si="235"/>
        <v>12221.343999999999</v>
      </c>
      <c r="Y227" s="147"/>
      <c r="Z227" s="147"/>
      <c r="AA227" s="147"/>
      <c r="AB227" s="147"/>
      <c r="AC227" s="147"/>
      <c r="AD227" s="147"/>
      <c r="AE227" s="147"/>
      <c r="AF227" s="147"/>
      <c r="AG227" s="147"/>
      <c r="AH227" s="147"/>
      <c r="AI227" s="147"/>
      <c r="AJ227" s="186"/>
      <c r="AK227" s="152"/>
      <c r="AL227" s="152"/>
      <c r="AM227" s="152"/>
      <c r="AN227" s="152"/>
      <c r="AO227" s="152"/>
      <c r="AP227" s="152"/>
      <c r="AQ227" s="153"/>
      <c r="AR227" s="153"/>
      <c r="AS227" s="153"/>
      <c r="AT227" s="152"/>
      <c r="AU227" s="152"/>
      <c r="AV227" s="185"/>
      <c r="AW227" s="130" t="s">
        <v>956</v>
      </c>
      <c r="AX227" s="43"/>
    </row>
    <row r="228" spans="1:50" s="44" customFormat="1" ht="37.5" x14ac:dyDescent="0.2">
      <c r="A228" s="146" t="s">
        <v>380</v>
      </c>
      <c r="B228" s="233" t="s">
        <v>287</v>
      </c>
      <c r="C228" s="234"/>
      <c r="D228" s="235"/>
      <c r="E228" s="235"/>
      <c r="F228" s="235"/>
      <c r="G228" s="235"/>
      <c r="H228" s="235"/>
      <c r="I228" s="236">
        <v>38848.639999999999</v>
      </c>
      <c r="J228" s="120" t="s">
        <v>55</v>
      </c>
      <c r="K228" s="120" t="s">
        <v>56</v>
      </c>
      <c r="L228" s="237">
        <v>2024</v>
      </c>
      <c r="M228" s="147">
        <f t="shared" si="232"/>
        <v>34508.1</v>
      </c>
      <c r="N228" s="147">
        <v>22335.200000000001</v>
      </c>
      <c r="O228" s="147">
        <v>12172.9</v>
      </c>
      <c r="P228" s="122">
        <f t="shared" ref="P228:P237" si="238">Q228+R228</f>
        <v>0</v>
      </c>
      <c r="Q228" s="147">
        <v>0.1</v>
      </c>
      <c r="R228" s="147">
        <v>-0.1</v>
      </c>
      <c r="S228" s="122">
        <f t="shared" si="237"/>
        <v>-3105.7289999999998</v>
      </c>
      <c r="T228" s="147">
        <v>0</v>
      </c>
      <c r="U228" s="147">
        <v>-3105.7289999999998</v>
      </c>
      <c r="V228" s="122">
        <f t="shared" si="210"/>
        <v>31402.370999999999</v>
      </c>
      <c r="W228" s="122">
        <f t="shared" si="234"/>
        <v>22335.3</v>
      </c>
      <c r="X228" s="122">
        <f t="shared" si="235"/>
        <v>9067.0709999999999</v>
      </c>
      <c r="Y228" s="147"/>
      <c r="Z228" s="147"/>
      <c r="AA228" s="147"/>
      <c r="AB228" s="147"/>
      <c r="AC228" s="147"/>
      <c r="AD228" s="147"/>
      <c r="AE228" s="147"/>
      <c r="AF228" s="147"/>
      <c r="AG228" s="147"/>
      <c r="AH228" s="147"/>
      <c r="AI228" s="147"/>
      <c r="AJ228" s="186"/>
      <c r="AK228" s="152"/>
      <c r="AL228" s="152"/>
      <c r="AM228" s="152"/>
      <c r="AN228" s="152"/>
      <c r="AO228" s="152"/>
      <c r="AP228" s="152"/>
      <c r="AQ228" s="153"/>
      <c r="AR228" s="153"/>
      <c r="AS228" s="153"/>
      <c r="AT228" s="152"/>
      <c r="AU228" s="152"/>
      <c r="AV228" s="185"/>
      <c r="AW228" s="130" t="s">
        <v>956</v>
      </c>
      <c r="AX228" s="43"/>
    </row>
    <row r="229" spans="1:50" s="44" customFormat="1" x14ac:dyDescent="0.2">
      <c r="A229" s="146" t="s">
        <v>381</v>
      </c>
      <c r="B229" s="233" t="s">
        <v>289</v>
      </c>
      <c r="C229" s="234"/>
      <c r="D229" s="235"/>
      <c r="E229" s="235"/>
      <c r="F229" s="235"/>
      <c r="G229" s="235"/>
      <c r="H229" s="235"/>
      <c r="I229" s="236">
        <v>36063.97</v>
      </c>
      <c r="J229" s="120" t="s">
        <v>55</v>
      </c>
      <c r="K229" s="120" t="s">
        <v>56</v>
      </c>
      <c r="L229" s="237">
        <v>2024</v>
      </c>
      <c r="M229" s="147">
        <f t="shared" si="232"/>
        <v>31781.800000000003</v>
      </c>
      <c r="N229" s="147">
        <v>22335.200000000001</v>
      </c>
      <c r="O229" s="147">
        <v>9446.6</v>
      </c>
      <c r="P229" s="122">
        <f t="shared" si="238"/>
        <v>0</v>
      </c>
      <c r="Q229" s="147">
        <v>0.1</v>
      </c>
      <c r="R229" s="147">
        <v>-0.1</v>
      </c>
      <c r="S229" s="147"/>
      <c r="T229" s="147"/>
      <c r="U229" s="147"/>
      <c r="V229" s="122">
        <f t="shared" si="210"/>
        <v>31781.8</v>
      </c>
      <c r="W229" s="122">
        <f t="shared" si="234"/>
        <v>22335.3</v>
      </c>
      <c r="X229" s="122">
        <f t="shared" si="235"/>
        <v>9446.5</v>
      </c>
      <c r="Y229" s="147"/>
      <c r="Z229" s="147"/>
      <c r="AA229" s="147"/>
      <c r="AB229" s="147"/>
      <c r="AC229" s="147"/>
      <c r="AD229" s="147"/>
      <c r="AE229" s="147"/>
      <c r="AF229" s="147"/>
      <c r="AG229" s="147"/>
      <c r="AH229" s="147"/>
      <c r="AI229" s="147"/>
      <c r="AJ229" s="186"/>
      <c r="AK229" s="152"/>
      <c r="AL229" s="152"/>
      <c r="AM229" s="152"/>
      <c r="AN229" s="152"/>
      <c r="AO229" s="152"/>
      <c r="AP229" s="152"/>
      <c r="AQ229" s="153"/>
      <c r="AR229" s="153"/>
      <c r="AS229" s="153"/>
      <c r="AT229" s="152"/>
      <c r="AU229" s="152"/>
      <c r="AV229" s="185"/>
      <c r="AW229" s="130"/>
      <c r="AX229" s="43"/>
    </row>
    <row r="230" spans="1:50" s="44" customFormat="1" ht="37.5" x14ac:dyDescent="0.2">
      <c r="A230" s="146" t="s">
        <v>382</v>
      </c>
      <c r="B230" s="233" t="s">
        <v>291</v>
      </c>
      <c r="C230" s="234"/>
      <c r="D230" s="235"/>
      <c r="E230" s="235"/>
      <c r="F230" s="235"/>
      <c r="G230" s="235"/>
      <c r="H230" s="235"/>
      <c r="I230" s="236">
        <v>36461.01</v>
      </c>
      <c r="J230" s="120" t="s">
        <v>55</v>
      </c>
      <c r="K230" s="120" t="s">
        <v>56</v>
      </c>
      <c r="L230" s="237">
        <v>2024</v>
      </c>
      <c r="M230" s="147">
        <f t="shared" si="232"/>
        <v>32170.5</v>
      </c>
      <c r="N230" s="147">
        <v>22335.200000000001</v>
      </c>
      <c r="O230" s="147">
        <v>9835.2999999999993</v>
      </c>
      <c r="P230" s="122">
        <f t="shared" si="238"/>
        <v>0</v>
      </c>
      <c r="Q230" s="147">
        <v>0.1</v>
      </c>
      <c r="R230" s="147">
        <v>-0.1</v>
      </c>
      <c r="S230" s="122">
        <f t="shared" si="237"/>
        <v>-212.95699999999999</v>
      </c>
      <c r="T230" s="147">
        <v>0</v>
      </c>
      <c r="U230" s="147">
        <v>-212.95699999999999</v>
      </c>
      <c r="V230" s="122">
        <f t="shared" si="210"/>
        <v>31957.542999999998</v>
      </c>
      <c r="W230" s="122">
        <f t="shared" si="234"/>
        <v>22335.3</v>
      </c>
      <c r="X230" s="122">
        <f t="shared" si="235"/>
        <v>9622.2429999999986</v>
      </c>
      <c r="Y230" s="147"/>
      <c r="Z230" s="147"/>
      <c r="AA230" s="147"/>
      <c r="AB230" s="147"/>
      <c r="AC230" s="147"/>
      <c r="AD230" s="147"/>
      <c r="AE230" s="147"/>
      <c r="AF230" s="147"/>
      <c r="AG230" s="147"/>
      <c r="AH230" s="147"/>
      <c r="AI230" s="147"/>
      <c r="AJ230" s="186"/>
      <c r="AK230" s="152"/>
      <c r="AL230" s="152"/>
      <c r="AM230" s="152"/>
      <c r="AN230" s="152"/>
      <c r="AO230" s="152"/>
      <c r="AP230" s="152"/>
      <c r="AQ230" s="153"/>
      <c r="AR230" s="153"/>
      <c r="AS230" s="153"/>
      <c r="AT230" s="152"/>
      <c r="AU230" s="152"/>
      <c r="AV230" s="185"/>
      <c r="AW230" s="130" t="s">
        <v>956</v>
      </c>
      <c r="AX230" s="43"/>
    </row>
    <row r="231" spans="1:50" s="44" customFormat="1" ht="37.5" x14ac:dyDescent="0.2">
      <c r="A231" s="146" t="s">
        <v>383</v>
      </c>
      <c r="B231" s="233" t="s">
        <v>293</v>
      </c>
      <c r="C231" s="234"/>
      <c r="D231" s="235"/>
      <c r="E231" s="235"/>
      <c r="F231" s="235"/>
      <c r="G231" s="235"/>
      <c r="H231" s="235"/>
      <c r="I231" s="236">
        <v>40228.720000000001</v>
      </c>
      <c r="J231" s="120" t="s">
        <v>55</v>
      </c>
      <c r="K231" s="120" t="s">
        <v>56</v>
      </c>
      <c r="L231" s="237">
        <v>2024</v>
      </c>
      <c r="M231" s="147">
        <f t="shared" si="232"/>
        <v>33152.400000000001</v>
      </c>
      <c r="N231" s="147">
        <v>22335.200000000001</v>
      </c>
      <c r="O231" s="147">
        <v>10817.2</v>
      </c>
      <c r="P231" s="122">
        <f t="shared" si="238"/>
        <v>0</v>
      </c>
      <c r="Q231" s="147">
        <v>0.1</v>
      </c>
      <c r="R231" s="147">
        <v>-0.1</v>
      </c>
      <c r="S231" s="122">
        <f t="shared" si="237"/>
        <v>-165.762</v>
      </c>
      <c r="T231" s="147">
        <v>0</v>
      </c>
      <c r="U231" s="147">
        <v>-165.762</v>
      </c>
      <c r="V231" s="122">
        <f t="shared" si="210"/>
        <v>32986.637999999999</v>
      </c>
      <c r="W231" s="122">
        <f t="shared" si="234"/>
        <v>22335.3</v>
      </c>
      <c r="X231" s="122">
        <f t="shared" si="235"/>
        <v>10651.338</v>
      </c>
      <c r="Y231" s="147"/>
      <c r="Z231" s="147"/>
      <c r="AA231" s="147"/>
      <c r="AB231" s="147"/>
      <c r="AC231" s="147"/>
      <c r="AD231" s="147"/>
      <c r="AE231" s="147"/>
      <c r="AF231" s="147"/>
      <c r="AG231" s="147"/>
      <c r="AH231" s="147"/>
      <c r="AI231" s="147"/>
      <c r="AJ231" s="186"/>
      <c r="AK231" s="152"/>
      <c r="AL231" s="152"/>
      <c r="AM231" s="152"/>
      <c r="AN231" s="152"/>
      <c r="AO231" s="152"/>
      <c r="AP231" s="152"/>
      <c r="AQ231" s="153"/>
      <c r="AR231" s="153"/>
      <c r="AS231" s="153"/>
      <c r="AT231" s="152"/>
      <c r="AU231" s="152"/>
      <c r="AV231" s="185"/>
      <c r="AW231" s="130" t="s">
        <v>956</v>
      </c>
      <c r="AX231" s="43"/>
    </row>
    <row r="232" spans="1:50" s="44" customFormat="1" x14ac:dyDescent="0.2">
      <c r="A232" s="146" t="s">
        <v>384</v>
      </c>
      <c r="B232" s="233" t="s">
        <v>295</v>
      </c>
      <c r="C232" s="234"/>
      <c r="D232" s="235"/>
      <c r="E232" s="235"/>
      <c r="F232" s="235"/>
      <c r="G232" s="235"/>
      <c r="H232" s="235"/>
      <c r="I232" s="236">
        <v>41459.89</v>
      </c>
      <c r="J232" s="120" t="s">
        <v>55</v>
      </c>
      <c r="K232" s="120" t="s">
        <v>56</v>
      </c>
      <c r="L232" s="237">
        <v>2024</v>
      </c>
      <c r="M232" s="147">
        <f t="shared" si="232"/>
        <v>34357.800000000003</v>
      </c>
      <c r="N232" s="147">
        <v>22335.200000000001</v>
      </c>
      <c r="O232" s="147">
        <v>12022.6</v>
      </c>
      <c r="P232" s="122">
        <f t="shared" si="238"/>
        <v>0.1</v>
      </c>
      <c r="Q232" s="147">
        <v>0.1</v>
      </c>
      <c r="R232" s="147">
        <v>0</v>
      </c>
      <c r="S232" s="147"/>
      <c r="T232" s="147"/>
      <c r="U232" s="147"/>
      <c r="V232" s="122">
        <f t="shared" si="210"/>
        <v>34357.9</v>
      </c>
      <c r="W232" s="122">
        <f t="shared" si="234"/>
        <v>22335.3</v>
      </c>
      <c r="X232" s="122">
        <f t="shared" si="235"/>
        <v>12022.6</v>
      </c>
      <c r="Y232" s="147"/>
      <c r="Z232" s="147"/>
      <c r="AA232" s="147"/>
      <c r="AB232" s="147"/>
      <c r="AC232" s="147"/>
      <c r="AD232" s="147"/>
      <c r="AE232" s="147"/>
      <c r="AF232" s="147"/>
      <c r="AG232" s="147"/>
      <c r="AH232" s="147"/>
      <c r="AI232" s="147"/>
      <c r="AJ232" s="186"/>
      <c r="AK232" s="152"/>
      <c r="AL232" s="152"/>
      <c r="AM232" s="152"/>
      <c r="AN232" s="152"/>
      <c r="AO232" s="152"/>
      <c r="AP232" s="152"/>
      <c r="AQ232" s="153"/>
      <c r="AR232" s="153"/>
      <c r="AS232" s="153"/>
      <c r="AT232" s="152"/>
      <c r="AU232" s="152"/>
      <c r="AV232" s="185"/>
      <c r="AW232" s="130"/>
      <c r="AX232" s="43"/>
    </row>
    <row r="233" spans="1:50" s="44" customFormat="1" ht="37.5" x14ac:dyDescent="0.2">
      <c r="A233" s="146" t="s">
        <v>385</v>
      </c>
      <c r="B233" s="233" t="s">
        <v>297</v>
      </c>
      <c r="C233" s="234"/>
      <c r="D233" s="235"/>
      <c r="E233" s="235"/>
      <c r="F233" s="235"/>
      <c r="G233" s="235"/>
      <c r="H233" s="235"/>
      <c r="I233" s="236">
        <v>38422.43</v>
      </c>
      <c r="J233" s="120" t="s">
        <v>55</v>
      </c>
      <c r="K233" s="120" t="s">
        <v>56</v>
      </c>
      <c r="L233" s="237">
        <v>2024</v>
      </c>
      <c r="M233" s="147">
        <f t="shared" si="232"/>
        <v>34090.9</v>
      </c>
      <c r="N233" s="147">
        <v>22335.200000000001</v>
      </c>
      <c r="O233" s="147">
        <v>11755.7</v>
      </c>
      <c r="P233" s="122">
        <f t="shared" si="238"/>
        <v>0</v>
      </c>
      <c r="Q233" s="147">
        <v>0.1</v>
      </c>
      <c r="R233" s="147">
        <v>-0.1</v>
      </c>
      <c r="S233" s="122">
        <f t="shared" si="237"/>
        <v>-2215.9050000000002</v>
      </c>
      <c r="T233" s="147">
        <v>0</v>
      </c>
      <c r="U233" s="147">
        <v>-2215.9050000000002</v>
      </c>
      <c r="V233" s="122">
        <f t="shared" si="210"/>
        <v>31874.994999999999</v>
      </c>
      <c r="W233" s="122">
        <f t="shared" si="234"/>
        <v>22335.3</v>
      </c>
      <c r="X233" s="122">
        <f t="shared" si="235"/>
        <v>9539.6949999999997</v>
      </c>
      <c r="Y233" s="147"/>
      <c r="Z233" s="147"/>
      <c r="AA233" s="147"/>
      <c r="AB233" s="147"/>
      <c r="AC233" s="147"/>
      <c r="AD233" s="147"/>
      <c r="AE233" s="147"/>
      <c r="AF233" s="147"/>
      <c r="AG233" s="147"/>
      <c r="AH233" s="147"/>
      <c r="AI233" s="147"/>
      <c r="AJ233" s="186"/>
      <c r="AK233" s="152"/>
      <c r="AL233" s="152"/>
      <c r="AM233" s="152"/>
      <c r="AN233" s="152"/>
      <c r="AO233" s="152"/>
      <c r="AP233" s="152"/>
      <c r="AQ233" s="153"/>
      <c r="AR233" s="153"/>
      <c r="AS233" s="153"/>
      <c r="AT233" s="152"/>
      <c r="AU233" s="152"/>
      <c r="AV233" s="185"/>
      <c r="AW233" s="130" t="s">
        <v>956</v>
      </c>
      <c r="AX233" s="43"/>
    </row>
    <row r="234" spans="1:50" s="44" customFormat="1" ht="37.5" x14ac:dyDescent="0.2">
      <c r="A234" s="146" t="s">
        <v>386</v>
      </c>
      <c r="B234" s="233" t="s">
        <v>299</v>
      </c>
      <c r="C234" s="234"/>
      <c r="D234" s="235"/>
      <c r="E234" s="235"/>
      <c r="F234" s="235"/>
      <c r="G234" s="235"/>
      <c r="H234" s="235"/>
      <c r="I234" s="236">
        <v>36958.65</v>
      </c>
      <c r="J234" s="120" t="s">
        <v>55</v>
      </c>
      <c r="K234" s="120" t="s">
        <v>56</v>
      </c>
      <c r="L234" s="237">
        <v>2024</v>
      </c>
      <c r="M234" s="147">
        <f t="shared" si="232"/>
        <v>32657.599999999999</v>
      </c>
      <c r="N234" s="147">
        <v>22335.1</v>
      </c>
      <c r="O234" s="147">
        <v>10322.5</v>
      </c>
      <c r="P234" s="122">
        <f t="shared" si="238"/>
        <v>0</v>
      </c>
      <c r="Q234" s="147">
        <v>0.1</v>
      </c>
      <c r="R234" s="147">
        <v>-0.1</v>
      </c>
      <c r="S234" s="122">
        <f t="shared" si="237"/>
        <v>-921.65200000000004</v>
      </c>
      <c r="T234" s="147">
        <v>0</v>
      </c>
      <c r="U234" s="147">
        <v>-921.65200000000004</v>
      </c>
      <c r="V234" s="122">
        <f t="shared" si="210"/>
        <v>31735.947999999997</v>
      </c>
      <c r="W234" s="122">
        <f t="shared" si="234"/>
        <v>22335.199999999997</v>
      </c>
      <c r="X234" s="122">
        <f t="shared" si="235"/>
        <v>9400.7479999999996</v>
      </c>
      <c r="Y234" s="147"/>
      <c r="Z234" s="147"/>
      <c r="AA234" s="147"/>
      <c r="AB234" s="147"/>
      <c r="AC234" s="147"/>
      <c r="AD234" s="147"/>
      <c r="AE234" s="147"/>
      <c r="AF234" s="147"/>
      <c r="AG234" s="147"/>
      <c r="AH234" s="147"/>
      <c r="AI234" s="147"/>
      <c r="AJ234" s="186"/>
      <c r="AK234" s="152"/>
      <c r="AL234" s="152"/>
      <c r="AM234" s="152"/>
      <c r="AN234" s="152"/>
      <c r="AO234" s="152"/>
      <c r="AP234" s="152"/>
      <c r="AQ234" s="153"/>
      <c r="AR234" s="153"/>
      <c r="AS234" s="153"/>
      <c r="AT234" s="152"/>
      <c r="AU234" s="152"/>
      <c r="AV234" s="185"/>
      <c r="AW234" s="130" t="s">
        <v>956</v>
      </c>
      <c r="AX234" s="43"/>
    </row>
    <row r="235" spans="1:50" s="44" customFormat="1" ht="37.5" x14ac:dyDescent="0.2">
      <c r="A235" s="146" t="s">
        <v>387</v>
      </c>
      <c r="B235" s="233" t="s">
        <v>301</v>
      </c>
      <c r="C235" s="234"/>
      <c r="D235" s="235"/>
      <c r="E235" s="235"/>
      <c r="F235" s="235"/>
      <c r="G235" s="235"/>
      <c r="H235" s="235"/>
      <c r="I235" s="236">
        <v>37780.39</v>
      </c>
      <c r="J235" s="120" t="s">
        <v>55</v>
      </c>
      <c r="K235" s="120" t="s">
        <v>56</v>
      </c>
      <c r="L235" s="237">
        <v>2024</v>
      </c>
      <c r="M235" s="147">
        <f t="shared" si="232"/>
        <v>33462.1</v>
      </c>
      <c r="N235" s="147">
        <v>22335.1</v>
      </c>
      <c r="O235" s="147">
        <v>11127</v>
      </c>
      <c r="P235" s="122">
        <f t="shared" si="238"/>
        <v>0</v>
      </c>
      <c r="Q235" s="147">
        <v>0.1</v>
      </c>
      <c r="R235" s="147">
        <v>-0.1</v>
      </c>
      <c r="S235" s="122">
        <f t="shared" si="237"/>
        <v>-1673.11</v>
      </c>
      <c r="T235" s="147">
        <v>0</v>
      </c>
      <c r="U235" s="147">
        <v>-1673.11</v>
      </c>
      <c r="V235" s="122">
        <f t="shared" si="210"/>
        <v>31788.989999999998</v>
      </c>
      <c r="W235" s="122">
        <f t="shared" si="234"/>
        <v>22335.199999999997</v>
      </c>
      <c r="X235" s="122">
        <f t="shared" si="235"/>
        <v>9453.7899999999991</v>
      </c>
      <c r="Y235" s="147"/>
      <c r="Z235" s="147"/>
      <c r="AA235" s="147"/>
      <c r="AB235" s="147"/>
      <c r="AC235" s="147"/>
      <c r="AD235" s="147"/>
      <c r="AE235" s="147"/>
      <c r="AF235" s="147"/>
      <c r="AG235" s="147"/>
      <c r="AH235" s="147"/>
      <c r="AI235" s="147"/>
      <c r="AJ235" s="186"/>
      <c r="AK235" s="152"/>
      <c r="AL235" s="152"/>
      <c r="AM235" s="152"/>
      <c r="AN235" s="152"/>
      <c r="AO235" s="152"/>
      <c r="AP235" s="152"/>
      <c r="AQ235" s="153"/>
      <c r="AR235" s="153"/>
      <c r="AS235" s="153"/>
      <c r="AT235" s="152"/>
      <c r="AU235" s="152"/>
      <c r="AV235" s="185"/>
      <c r="AW235" s="130" t="s">
        <v>956</v>
      </c>
      <c r="AX235" s="43"/>
    </row>
    <row r="236" spans="1:50" s="44" customFormat="1" ht="93.75" x14ac:dyDescent="0.2">
      <c r="A236" s="146" t="s">
        <v>388</v>
      </c>
      <c r="B236" s="233" t="s">
        <v>303</v>
      </c>
      <c r="C236" s="234"/>
      <c r="D236" s="235"/>
      <c r="E236" s="235"/>
      <c r="F236" s="235"/>
      <c r="G236" s="235"/>
      <c r="H236" s="235"/>
      <c r="I236" s="120" t="s">
        <v>56</v>
      </c>
      <c r="J236" s="120" t="s">
        <v>56</v>
      </c>
      <c r="K236" s="120" t="s">
        <v>56</v>
      </c>
      <c r="L236" s="237">
        <v>2025</v>
      </c>
      <c r="M236" s="241">
        <f t="shared" si="232"/>
        <v>1398.8450800000001</v>
      </c>
      <c r="N236" s="147">
        <v>0</v>
      </c>
      <c r="O236" s="147">
        <v>1398.8450800000001</v>
      </c>
      <c r="P236" s="122">
        <f t="shared" si="238"/>
        <v>0.1</v>
      </c>
      <c r="Q236" s="147">
        <v>0</v>
      </c>
      <c r="R236" s="147">
        <v>0.1</v>
      </c>
      <c r="S236" s="122">
        <f t="shared" si="237"/>
        <v>-208.845</v>
      </c>
      <c r="T236" s="147">
        <v>0</v>
      </c>
      <c r="U236" s="147">
        <v>-208.845</v>
      </c>
      <c r="V236" s="122">
        <f t="shared" si="210"/>
        <v>1190.1000799999999</v>
      </c>
      <c r="W236" s="122">
        <f t="shared" si="234"/>
        <v>0</v>
      </c>
      <c r="X236" s="122">
        <f t="shared" si="235"/>
        <v>1190.1000799999999</v>
      </c>
      <c r="Y236" s="147">
        <f t="shared" ref="Y236:Y250" si="239">Z236+AA236</f>
        <v>22850</v>
      </c>
      <c r="Z236" s="147">
        <v>22335.1</v>
      </c>
      <c r="AA236" s="186">
        <v>514.9</v>
      </c>
      <c r="AB236" s="147">
        <f>AC236+AD236</f>
        <v>14126.659</v>
      </c>
      <c r="AC236" s="147">
        <v>0</v>
      </c>
      <c r="AD236" s="147">
        <v>14126.659</v>
      </c>
      <c r="AE236" s="147"/>
      <c r="AF236" s="147"/>
      <c r="AG236" s="147"/>
      <c r="AH236" s="147">
        <f t="shared" ref="AH236:AH248" si="240">AI236+AJ236</f>
        <v>36976.659</v>
      </c>
      <c r="AI236" s="122">
        <f t="shared" ref="AI236" si="241">Z236+AC236+AF236</f>
        <v>22335.1</v>
      </c>
      <c r="AJ236" s="122">
        <f t="shared" ref="AJ236" si="242">AA236+AD236+AG236</f>
        <v>14641.558999999999</v>
      </c>
      <c r="AK236" s="152"/>
      <c r="AL236" s="152"/>
      <c r="AM236" s="152"/>
      <c r="AN236" s="152"/>
      <c r="AO236" s="152"/>
      <c r="AP236" s="152"/>
      <c r="AQ236" s="153"/>
      <c r="AR236" s="153"/>
      <c r="AS236" s="153"/>
      <c r="AT236" s="152"/>
      <c r="AU236" s="152"/>
      <c r="AV236" s="185"/>
      <c r="AW236" s="227" t="s">
        <v>958</v>
      </c>
      <c r="AX236" s="43"/>
    </row>
    <row r="237" spans="1:50" s="54" customFormat="1" x14ac:dyDescent="0.2">
      <c r="A237" s="146"/>
      <c r="B237" s="157" t="s">
        <v>99</v>
      </c>
      <c r="C237" s="230"/>
      <c r="D237" s="210"/>
      <c r="E237" s="210"/>
      <c r="F237" s="210"/>
      <c r="G237" s="210"/>
      <c r="H237" s="210"/>
      <c r="I237" s="209"/>
      <c r="J237" s="210"/>
      <c r="K237" s="210"/>
      <c r="L237" s="231"/>
      <c r="M237" s="189">
        <f t="shared" si="232"/>
        <v>1398.8450800000001</v>
      </c>
      <c r="N237" s="189">
        <v>0</v>
      </c>
      <c r="O237" s="189">
        <v>1398.8450800000001</v>
      </c>
      <c r="P237" s="136">
        <f t="shared" si="238"/>
        <v>0.1</v>
      </c>
      <c r="Q237" s="189">
        <v>0</v>
      </c>
      <c r="R237" s="189">
        <v>0.1</v>
      </c>
      <c r="S237" s="189">
        <f t="shared" si="237"/>
        <v>-208.845</v>
      </c>
      <c r="T237" s="189">
        <v>0</v>
      </c>
      <c r="U237" s="189">
        <v>-208.845</v>
      </c>
      <c r="V237" s="189">
        <f t="shared" si="210"/>
        <v>1190.1000799999999</v>
      </c>
      <c r="W237" s="136">
        <f t="shared" si="234"/>
        <v>0</v>
      </c>
      <c r="X237" s="136">
        <f t="shared" si="235"/>
        <v>1190.1000799999999</v>
      </c>
      <c r="Y237" s="136"/>
      <c r="Z237" s="136"/>
      <c r="AA237" s="136"/>
      <c r="AB237" s="136"/>
      <c r="AC237" s="136"/>
      <c r="AD237" s="136"/>
      <c r="AE237" s="136"/>
      <c r="AF237" s="136"/>
      <c r="AG237" s="136"/>
      <c r="AH237" s="136"/>
      <c r="AI237" s="136"/>
      <c r="AJ237" s="137"/>
      <c r="AK237" s="191"/>
      <c r="AL237" s="191"/>
      <c r="AM237" s="191"/>
      <c r="AN237" s="191"/>
      <c r="AO237" s="191"/>
      <c r="AP237" s="191"/>
      <c r="AQ237" s="192"/>
      <c r="AR237" s="192"/>
      <c r="AS237" s="192"/>
      <c r="AT237" s="191"/>
      <c r="AU237" s="191"/>
      <c r="AV237" s="193"/>
      <c r="AW237" s="130"/>
      <c r="AX237" s="53"/>
    </row>
    <row r="238" spans="1:50" s="44" customFormat="1" ht="93.75" x14ac:dyDescent="0.2">
      <c r="A238" s="146" t="s">
        <v>389</v>
      </c>
      <c r="B238" s="233" t="s">
        <v>305</v>
      </c>
      <c r="C238" s="234"/>
      <c r="D238" s="235"/>
      <c r="E238" s="235"/>
      <c r="F238" s="235"/>
      <c r="G238" s="235"/>
      <c r="H238" s="235"/>
      <c r="I238" s="120" t="s">
        <v>56</v>
      </c>
      <c r="J238" s="120" t="s">
        <v>56</v>
      </c>
      <c r="K238" s="120" t="s">
        <v>56</v>
      </c>
      <c r="L238" s="237">
        <v>2025</v>
      </c>
      <c r="M238" s="241">
        <f t="shared" si="232"/>
        <v>1398.8</v>
      </c>
      <c r="N238" s="147">
        <v>0</v>
      </c>
      <c r="O238" s="147">
        <v>1398.8</v>
      </c>
      <c r="P238" s="122"/>
      <c r="Q238" s="147"/>
      <c r="R238" s="147"/>
      <c r="S238" s="122">
        <f t="shared" si="237"/>
        <v>-98.844999999999999</v>
      </c>
      <c r="T238" s="147">
        <v>0</v>
      </c>
      <c r="U238" s="147">
        <v>-98.844999999999999</v>
      </c>
      <c r="V238" s="122">
        <f t="shared" si="210"/>
        <v>1299.9549999999999</v>
      </c>
      <c r="W238" s="122">
        <f t="shared" ref="W238:W239" si="243">N238+Q238+T238</f>
        <v>0</v>
      </c>
      <c r="X238" s="122">
        <f t="shared" si="235"/>
        <v>1299.9549999999999</v>
      </c>
      <c r="Y238" s="147">
        <f t="shared" si="239"/>
        <v>22850</v>
      </c>
      <c r="Z238" s="147">
        <v>22335.1</v>
      </c>
      <c r="AA238" s="186">
        <v>514.9</v>
      </c>
      <c r="AB238" s="147">
        <f>AC238+AD238</f>
        <v>14126.659</v>
      </c>
      <c r="AC238" s="147">
        <v>0</v>
      </c>
      <c r="AD238" s="147">
        <v>14126.659</v>
      </c>
      <c r="AE238" s="147"/>
      <c r="AF238" s="147"/>
      <c r="AG238" s="147"/>
      <c r="AH238" s="147">
        <f t="shared" si="240"/>
        <v>36976.659</v>
      </c>
      <c r="AI238" s="122">
        <f t="shared" ref="AI238" si="244">Z238+AC238+AF238</f>
        <v>22335.1</v>
      </c>
      <c r="AJ238" s="122">
        <f t="shared" ref="AJ238" si="245">AA238+AD238+AG238</f>
        <v>14641.558999999999</v>
      </c>
      <c r="AK238" s="152"/>
      <c r="AL238" s="152"/>
      <c r="AM238" s="152"/>
      <c r="AN238" s="152"/>
      <c r="AO238" s="152"/>
      <c r="AP238" s="152"/>
      <c r="AQ238" s="153"/>
      <c r="AR238" s="153"/>
      <c r="AS238" s="153"/>
      <c r="AT238" s="152"/>
      <c r="AU238" s="152"/>
      <c r="AV238" s="185"/>
      <c r="AW238" s="227" t="s">
        <v>958</v>
      </c>
      <c r="AX238" s="43"/>
    </row>
    <row r="239" spans="1:50" s="54" customFormat="1" x14ac:dyDescent="0.2">
      <c r="A239" s="146"/>
      <c r="B239" s="157" t="s">
        <v>99</v>
      </c>
      <c r="C239" s="230"/>
      <c r="D239" s="210"/>
      <c r="E239" s="210"/>
      <c r="F239" s="210"/>
      <c r="G239" s="210"/>
      <c r="H239" s="210"/>
      <c r="I239" s="209"/>
      <c r="J239" s="210"/>
      <c r="K239" s="210"/>
      <c r="L239" s="231"/>
      <c r="M239" s="189">
        <f t="shared" si="232"/>
        <v>1398.8</v>
      </c>
      <c r="N239" s="189">
        <v>0</v>
      </c>
      <c r="O239" s="189">
        <v>1398.8</v>
      </c>
      <c r="P239" s="189"/>
      <c r="Q239" s="189"/>
      <c r="R239" s="189"/>
      <c r="S239" s="189">
        <f t="shared" si="237"/>
        <v>-98.844999999999999</v>
      </c>
      <c r="T239" s="189">
        <v>0</v>
      </c>
      <c r="U239" s="189">
        <v>-98.844999999999999</v>
      </c>
      <c r="V239" s="189">
        <f t="shared" si="210"/>
        <v>1299.9549999999999</v>
      </c>
      <c r="W239" s="136">
        <f t="shared" si="243"/>
        <v>0</v>
      </c>
      <c r="X239" s="136">
        <f t="shared" si="235"/>
        <v>1299.9549999999999</v>
      </c>
      <c r="Y239" s="136"/>
      <c r="Z239" s="136"/>
      <c r="AA239" s="136"/>
      <c r="AB239" s="136"/>
      <c r="AC239" s="136"/>
      <c r="AD239" s="136"/>
      <c r="AE239" s="136"/>
      <c r="AF239" s="136"/>
      <c r="AG239" s="136"/>
      <c r="AH239" s="136"/>
      <c r="AI239" s="136"/>
      <c r="AJ239" s="137"/>
      <c r="AK239" s="191"/>
      <c r="AL239" s="191"/>
      <c r="AM239" s="191"/>
      <c r="AN239" s="191"/>
      <c r="AO239" s="191"/>
      <c r="AP239" s="191"/>
      <c r="AQ239" s="192"/>
      <c r="AR239" s="192"/>
      <c r="AS239" s="192"/>
      <c r="AT239" s="191"/>
      <c r="AU239" s="191"/>
      <c r="AV239" s="193"/>
      <c r="AW239" s="130"/>
      <c r="AX239" s="53"/>
    </row>
    <row r="240" spans="1:50" s="44" customFormat="1" ht="131.25" x14ac:dyDescent="0.2">
      <c r="A240" s="146" t="s">
        <v>390</v>
      </c>
      <c r="B240" s="233" t="s">
        <v>282</v>
      </c>
      <c r="C240" s="234"/>
      <c r="D240" s="235"/>
      <c r="E240" s="235"/>
      <c r="F240" s="235"/>
      <c r="G240" s="235"/>
      <c r="H240" s="235"/>
      <c r="I240" s="120" t="s">
        <v>56</v>
      </c>
      <c r="J240" s="120" t="s">
        <v>56</v>
      </c>
      <c r="K240" s="120" t="s">
        <v>56</v>
      </c>
      <c r="L240" s="237">
        <v>2025</v>
      </c>
      <c r="M240" s="241">
        <f t="shared" si="232"/>
        <v>1381.23325</v>
      </c>
      <c r="N240" s="147">
        <v>0</v>
      </c>
      <c r="O240" s="147">
        <v>1381.23325</v>
      </c>
      <c r="P240" s="122"/>
      <c r="Q240" s="147"/>
      <c r="R240" s="147"/>
      <c r="S240" s="122">
        <f t="shared" si="237"/>
        <v>-1381.2</v>
      </c>
      <c r="T240" s="147">
        <v>0</v>
      </c>
      <c r="U240" s="147">
        <v>-1381.2</v>
      </c>
      <c r="V240" s="122">
        <f t="shared" ref="V240:V241" si="246">W240+X240</f>
        <v>3.3249999999952706E-2</v>
      </c>
      <c r="W240" s="122">
        <f t="shared" ref="W240:W241" si="247">N240+Q240+T240</f>
        <v>0</v>
      </c>
      <c r="X240" s="122">
        <f t="shared" ref="X240:X241" si="248">O240+R240+U240</f>
        <v>3.3249999999952706E-2</v>
      </c>
      <c r="Y240" s="147">
        <f t="shared" si="239"/>
        <v>22850</v>
      </c>
      <c r="Z240" s="147">
        <v>22335.1</v>
      </c>
      <c r="AA240" s="186">
        <v>514.9</v>
      </c>
      <c r="AB240" s="147">
        <f>AC240+AD240</f>
        <v>-22850</v>
      </c>
      <c r="AC240" s="147">
        <v>-22335.1</v>
      </c>
      <c r="AD240" s="147">
        <v>-514.9</v>
      </c>
      <c r="AE240" s="147"/>
      <c r="AF240" s="147"/>
      <c r="AG240" s="147"/>
      <c r="AH240" s="147"/>
      <c r="AI240" s="147"/>
      <c r="AJ240" s="186"/>
      <c r="AK240" s="152"/>
      <c r="AL240" s="152"/>
      <c r="AM240" s="152"/>
      <c r="AN240" s="152"/>
      <c r="AO240" s="152"/>
      <c r="AP240" s="152"/>
      <c r="AQ240" s="153"/>
      <c r="AR240" s="153"/>
      <c r="AS240" s="153"/>
      <c r="AT240" s="152"/>
      <c r="AU240" s="152"/>
      <c r="AV240" s="185"/>
      <c r="AW240" s="130" t="s">
        <v>961</v>
      </c>
      <c r="AX240" s="43"/>
    </row>
    <row r="241" spans="1:50" s="54" customFormat="1" x14ac:dyDescent="0.2">
      <c r="A241" s="146"/>
      <c r="B241" s="157" t="s">
        <v>99</v>
      </c>
      <c r="C241" s="230"/>
      <c r="D241" s="210"/>
      <c r="E241" s="210"/>
      <c r="F241" s="210"/>
      <c r="G241" s="210"/>
      <c r="H241" s="210"/>
      <c r="I241" s="209"/>
      <c r="J241" s="210"/>
      <c r="K241" s="210"/>
      <c r="L241" s="231"/>
      <c r="M241" s="189">
        <f t="shared" si="232"/>
        <v>1381.23325</v>
      </c>
      <c r="N241" s="189">
        <v>0</v>
      </c>
      <c r="O241" s="189">
        <v>1381.23325</v>
      </c>
      <c r="P241" s="189"/>
      <c r="Q241" s="189"/>
      <c r="R241" s="189"/>
      <c r="S241" s="189">
        <f t="shared" si="237"/>
        <v>-1381.2</v>
      </c>
      <c r="T241" s="189">
        <v>0</v>
      </c>
      <c r="U241" s="189">
        <v>-1381.2</v>
      </c>
      <c r="V241" s="189">
        <f t="shared" si="246"/>
        <v>3.3249999999952706E-2</v>
      </c>
      <c r="W241" s="136">
        <f t="shared" si="247"/>
        <v>0</v>
      </c>
      <c r="X241" s="136">
        <f t="shared" si="248"/>
        <v>3.3249999999952706E-2</v>
      </c>
      <c r="Y241" s="136"/>
      <c r="Z241" s="136"/>
      <c r="AA241" s="136"/>
      <c r="AB241" s="136"/>
      <c r="AC241" s="136"/>
      <c r="AD241" s="136"/>
      <c r="AE241" s="136"/>
      <c r="AF241" s="136"/>
      <c r="AG241" s="136"/>
      <c r="AH241" s="136"/>
      <c r="AI241" s="136"/>
      <c r="AJ241" s="137"/>
      <c r="AK241" s="191"/>
      <c r="AL241" s="191"/>
      <c r="AM241" s="191"/>
      <c r="AN241" s="191"/>
      <c r="AO241" s="191"/>
      <c r="AP241" s="191"/>
      <c r="AQ241" s="192"/>
      <c r="AR241" s="192"/>
      <c r="AS241" s="192"/>
      <c r="AT241" s="191"/>
      <c r="AU241" s="191"/>
      <c r="AV241" s="193"/>
      <c r="AW241" s="130"/>
      <c r="AX241" s="53"/>
    </row>
    <row r="242" spans="1:50" s="44" customFormat="1" ht="131.25" x14ac:dyDescent="0.2">
      <c r="A242" s="146" t="s">
        <v>391</v>
      </c>
      <c r="B242" s="233" t="s">
        <v>307</v>
      </c>
      <c r="C242" s="234"/>
      <c r="D242" s="235"/>
      <c r="E242" s="235"/>
      <c r="F242" s="235"/>
      <c r="G242" s="235"/>
      <c r="H242" s="235"/>
      <c r="I242" s="120" t="s">
        <v>56</v>
      </c>
      <c r="J242" s="120" t="s">
        <v>56</v>
      </c>
      <c r="K242" s="120" t="s">
        <v>56</v>
      </c>
      <c r="L242" s="237">
        <v>2025</v>
      </c>
      <c r="M242" s="241">
        <f t="shared" si="232"/>
        <v>1381.2</v>
      </c>
      <c r="N242" s="241">
        <v>0</v>
      </c>
      <c r="O242" s="147">
        <f t="shared" ref="O242:O243" si="249">1381.2</f>
        <v>1381.2</v>
      </c>
      <c r="P242" s="241">
        <f t="shared" ref="P242:P245" si="250">Q242+R242</f>
        <v>-392.2</v>
      </c>
      <c r="Q242" s="241">
        <v>0</v>
      </c>
      <c r="R242" s="147">
        <v>-392.2</v>
      </c>
      <c r="S242" s="147"/>
      <c r="T242" s="147"/>
      <c r="U242" s="147"/>
      <c r="V242" s="122">
        <f t="shared" si="210"/>
        <v>989</v>
      </c>
      <c r="W242" s="122">
        <f t="shared" ref="W242:W249" si="251">N242+Q242+T242</f>
        <v>0</v>
      </c>
      <c r="X242" s="122">
        <f t="shared" ref="X242:X249" si="252">O242+R242+U242</f>
        <v>989</v>
      </c>
      <c r="Y242" s="147">
        <f t="shared" si="239"/>
        <v>22850</v>
      </c>
      <c r="Z242" s="147">
        <v>22335.1</v>
      </c>
      <c r="AA242" s="186">
        <v>514.9</v>
      </c>
      <c r="AB242" s="147">
        <f>AC242+AD242</f>
        <v>15721.3243</v>
      </c>
      <c r="AC242" s="147">
        <v>0</v>
      </c>
      <c r="AD242" s="147">
        <v>15721.3243</v>
      </c>
      <c r="AE242" s="147"/>
      <c r="AF242" s="147"/>
      <c r="AG242" s="147"/>
      <c r="AH242" s="147">
        <f t="shared" si="240"/>
        <v>38571.3243</v>
      </c>
      <c r="AI242" s="122">
        <f t="shared" ref="AI242" si="253">Z242+AC242+AF242</f>
        <v>22335.1</v>
      </c>
      <c r="AJ242" s="122">
        <f t="shared" ref="AJ242" si="254">AA242+AD242+AG242</f>
        <v>16236.2243</v>
      </c>
      <c r="AK242" s="152"/>
      <c r="AL242" s="152"/>
      <c r="AM242" s="152"/>
      <c r="AN242" s="152"/>
      <c r="AO242" s="152"/>
      <c r="AP242" s="152"/>
      <c r="AQ242" s="153"/>
      <c r="AR242" s="153"/>
      <c r="AS242" s="153"/>
      <c r="AT242" s="152"/>
      <c r="AU242" s="152"/>
      <c r="AV242" s="185"/>
      <c r="AW242" s="242" t="s">
        <v>959</v>
      </c>
      <c r="AX242" s="43"/>
    </row>
    <row r="243" spans="1:50" s="54" customFormat="1" x14ac:dyDescent="0.2">
      <c r="A243" s="146"/>
      <c r="B243" s="157" t="s">
        <v>99</v>
      </c>
      <c r="C243" s="230"/>
      <c r="D243" s="210"/>
      <c r="E243" s="210"/>
      <c r="F243" s="210"/>
      <c r="G243" s="210"/>
      <c r="H243" s="210"/>
      <c r="I243" s="209"/>
      <c r="J243" s="210"/>
      <c r="K243" s="210"/>
      <c r="L243" s="231"/>
      <c r="M243" s="189">
        <f t="shared" si="232"/>
        <v>1381.2</v>
      </c>
      <c r="N243" s="189">
        <v>0</v>
      </c>
      <c r="O243" s="189">
        <f t="shared" si="249"/>
        <v>1381.2</v>
      </c>
      <c r="P243" s="189">
        <f t="shared" si="250"/>
        <v>-392.2</v>
      </c>
      <c r="Q243" s="189">
        <v>0</v>
      </c>
      <c r="R243" s="189">
        <v>-392.2</v>
      </c>
      <c r="S243" s="189"/>
      <c r="T243" s="189"/>
      <c r="U243" s="189"/>
      <c r="V243" s="189">
        <f t="shared" si="210"/>
        <v>989</v>
      </c>
      <c r="W243" s="136">
        <f t="shared" si="251"/>
        <v>0</v>
      </c>
      <c r="X243" s="136">
        <f t="shared" si="252"/>
        <v>989</v>
      </c>
      <c r="Y243" s="136"/>
      <c r="Z243" s="136"/>
      <c r="AA243" s="136"/>
      <c r="AB243" s="136"/>
      <c r="AC243" s="136"/>
      <c r="AD243" s="136"/>
      <c r="AE243" s="136"/>
      <c r="AF243" s="136"/>
      <c r="AG243" s="136"/>
      <c r="AH243" s="136"/>
      <c r="AI243" s="136"/>
      <c r="AJ243" s="137"/>
      <c r="AK243" s="191"/>
      <c r="AL243" s="191"/>
      <c r="AM243" s="191"/>
      <c r="AN243" s="191"/>
      <c r="AO243" s="191"/>
      <c r="AP243" s="191"/>
      <c r="AQ243" s="192"/>
      <c r="AR243" s="192"/>
      <c r="AS243" s="192"/>
      <c r="AT243" s="191"/>
      <c r="AU243" s="191"/>
      <c r="AV243" s="193"/>
      <c r="AW243" s="130"/>
      <c r="AX243" s="53"/>
    </row>
    <row r="244" spans="1:50" s="44" customFormat="1" ht="131.25" x14ac:dyDescent="0.2">
      <c r="A244" s="146" t="s">
        <v>392</v>
      </c>
      <c r="B244" s="233" t="s">
        <v>309</v>
      </c>
      <c r="C244" s="234"/>
      <c r="D244" s="235"/>
      <c r="E244" s="235"/>
      <c r="F244" s="235"/>
      <c r="G244" s="235"/>
      <c r="H244" s="235"/>
      <c r="I244" s="120" t="s">
        <v>56</v>
      </c>
      <c r="J244" s="120" t="s">
        <v>56</v>
      </c>
      <c r="K244" s="120" t="s">
        <v>56</v>
      </c>
      <c r="L244" s="237">
        <v>2025</v>
      </c>
      <c r="M244" s="241">
        <f t="shared" si="232"/>
        <v>1381.2</v>
      </c>
      <c r="N244" s="241">
        <v>0</v>
      </c>
      <c r="O244" s="241">
        <v>1381.2</v>
      </c>
      <c r="P244" s="241">
        <f t="shared" si="250"/>
        <v>-381.2</v>
      </c>
      <c r="Q244" s="241">
        <v>0</v>
      </c>
      <c r="R244" s="241">
        <v>-381.2</v>
      </c>
      <c r="S244" s="241"/>
      <c r="T244" s="241"/>
      <c r="U244" s="241"/>
      <c r="V244" s="122">
        <f t="shared" si="210"/>
        <v>1000</v>
      </c>
      <c r="W244" s="122">
        <f t="shared" si="251"/>
        <v>0</v>
      </c>
      <c r="X244" s="122">
        <f t="shared" si="252"/>
        <v>1000</v>
      </c>
      <c r="Y244" s="147">
        <f t="shared" si="239"/>
        <v>22850</v>
      </c>
      <c r="Z244" s="147">
        <v>22335.1</v>
      </c>
      <c r="AA244" s="186">
        <v>514.9</v>
      </c>
      <c r="AB244" s="147">
        <f>AC244+AD244</f>
        <v>15721.324000000001</v>
      </c>
      <c r="AC244" s="147">
        <v>0</v>
      </c>
      <c r="AD244" s="147">
        <v>15721.324000000001</v>
      </c>
      <c r="AE244" s="147"/>
      <c r="AF244" s="147"/>
      <c r="AG244" s="147"/>
      <c r="AH244" s="147">
        <f t="shared" si="240"/>
        <v>38571.324000000001</v>
      </c>
      <c r="AI244" s="122">
        <f t="shared" ref="AI244" si="255">Z244+AC244+AF244</f>
        <v>22335.1</v>
      </c>
      <c r="AJ244" s="122">
        <f t="shared" ref="AJ244" si="256">AA244+AD244+AG244</f>
        <v>16236.224</v>
      </c>
      <c r="AK244" s="152"/>
      <c r="AL244" s="152"/>
      <c r="AM244" s="152"/>
      <c r="AN244" s="152"/>
      <c r="AO244" s="152"/>
      <c r="AP244" s="152"/>
      <c r="AQ244" s="153"/>
      <c r="AR244" s="153"/>
      <c r="AS244" s="153"/>
      <c r="AT244" s="152"/>
      <c r="AU244" s="152"/>
      <c r="AV244" s="185"/>
      <c r="AW244" s="242" t="s">
        <v>959</v>
      </c>
      <c r="AX244" s="43"/>
    </row>
    <row r="245" spans="1:50" s="54" customFormat="1" x14ac:dyDescent="0.2">
      <c r="A245" s="146"/>
      <c r="B245" s="157" t="s">
        <v>99</v>
      </c>
      <c r="C245" s="230"/>
      <c r="D245" s="210"/>
      <c r="E245" s="210"/>
      <c r="F245" s="210"/>
      <c r="G245" s="210"/>
      <c r="H245" s="210"/>
      <c r="I245" s="209"/>
      <c r="J245" s="210"/>
      <c r="K245" s="210"/>
      <c r="L245" s="231"/>
      <c r="M245" s="189">
        <f t="shared" si="232"/>
        <v>1381.2</v>
      </c>
      <c r="N245" s="189">
        <v>0</v>
      </c>
      <c r="O245" s="189">
        <v>1381.2</v>
      </c>
      <c r="P245" s="189">
        <f t="shared" si="250"/>
        <v>-381.2</v>
      </c>
      <c r="Q245" s="189">
        <v>0</v>
      </c>
      <c r="R245" s="189">
        <v>-381.2</v>
      </c>
      <c r="S245" s="189"/>
      <c r="T245" s="189"/>
      <c r="U245" s="189"/>
      <c r="V245" s="189">
        <f t="shared" si="210"/>
        <v>1000</v>
      </c>
      <c r="W245" s="136">
        <f t="shared" si="251"/>
        <v>0</v>
      </c>
      <c r="X245" s="136">
        <f t="shared" si="252"/>
        <v>1000</v>
      </c>
      <c r="Y245" s="136"/>
      <c r="Z245" s="136"/>
      <c r="AA245" s="136"/>
      <c r="AB245" s="136"/>
      <c r="AC245" s="136"/>
      <c r="AD245" s="136"/>
      <c r="AE245" s="136"/>
      <c r="AF245" s="136"/>
      <c r="AG245" s="136"/>
      <c r="AH245" s="136"/>
      <c r="AI245" s="136"/>
      <c r="AJ245" s="137"/>
      <c r="AK245" s="191"/>
      <c r="AL245" s="191"/>
      <c r="AM245" s="191"/>
      <c r="AN245" s="191"/>
      <c r="AO245" s="191"/>
      <c r="AP245" s="191"/>
      <c r="AQ245" s="192"/>
      <c r="AR245" s="192"/>
      <c r="AS245" s="192"/>
      <c r="AT245" s="191"/>
      <c r="AU245" s="191"/>
      <c r="AV245" s="193"/>
      <c r="AW245" s="130"/>
      <c r="AX245" s="53"/>
    </row>
    <row r="246" spans="1:50" s="44" customFormat="1" ht="93.75" x14ac:dyDescent="0.2">
      <c r="A246" s="146" t="s">
        <v>393</v>
      </c>
      <c r="B246" s="233" t="s">
        <v>311</v>
      </c>
      <c r="C246" s="234"/>
      <c r="D246" s="235"/>
      <c r="E246" s="235"/>
      <c r="F246" s="235"/>
      <c r="G246" s="235"/>
      <c r="H246" s="235"/>
      <c r="I246" s="120" t="s">
        <v>56</v>
      </c>
      <c r="J246" s="120" t="s">
        <v>56</v>
      </c>
      <c r="K246" s="120" t="s">
        <v>56</v>
      </c>
      <c r="L246" s="237">
        <v>2025</v>
      </c>
      <c r="M246" s="241">
        <f t="shared" si="232"/>
        <v>1398.8450800000001</v>
      </c>
      <c r="N246" s="241">
        <v>0</v>
      </c>
      <c r="O246" s="147">
        <v>1398.8450800000001</v>
      </c>
      <c r="P246" s="122"/>
      <c r="Q246" s="241"/>
      <c r="R246" s="147"/>
      <c r="S246" s="122">
        <f t="shared" si="237"/>
        <v>-248.845</v>
      </c>
      <c r="T246" s="241">
        <v>0</v>
      </c>
      <c r="U246" s="147">
        <v>-248.845</v>
      </c>
      <c r="V246" s="122">
        <f t="shared" si="210"/>
        <v>1150.00008</v>
      </c>
      <c r="W246" s="122">
        <f t="shared" si="251"/>
        <v>0</v>
      </c>
      <c r="X246" s="122">
        <f t="shared" si="252"/>
        <v>1150.00008</v>
      </c>
      <c r="Y246" s="147">
        <f t="shared" si="239"/>
        <v>22850</v>
      </c>
      <c r="Z246" s="147">
        <v>22335.1</v>
      </c>
      <c r="AA246" s="186">
        <v>514.9</v>
      </c>
      <c r="AB246" s="147">
        <f>AC246+AD246</f>
        <v>14126.659</v>
      </c>
      <c r="AC246" s="147">
        <v>0</v>
      </c>
      <c r="AD246" s="147">
        <v>14126.659</v>
      </c>
      <c r="AE246" s="147"/>
      <c r="AF246" s="147"/>
      <c r="AG246" s="147"/>
      <c r="AH246" s="147">
        <f t="shared" si="240"/>
        <v>36976.659</v>
      </c>
      <c r="AI246" s="122">
        <f t="shared" ref="AI246" si="257">Z246+AC246+AF246</f>
        <v>22335.1</v>
      </c>
      <c r="AJ246" s="122">
        <f t="shared" ref="AJ246" si="258">AA246+AD246+AG246</f>
        <v>14641.558999999999</v>
      </c>
      <c r="AK246" s="152"/>
      <c r="AL246" s="152"/>
      <c r="AM246" s="152"/>
      <c r="AN246" s="152"/>
      <c r="AO246" s="152"/>
      <c r="AP246" s="152"/>
      <c r="AQ246" s="153"/>
      <c r="AR246" s="153"/>
      <c r="AS246" s="153"/>
      <c r="AT246" s="152"/>
      <c r="AU246" s="152"/>
      <c r="AV246" s="185"/>
      <c r="AW246" s="227" t="s">
        <v>958</v>
      </c>
      <c r="AX246" s="43"/>
    </row>
    <row r="247" spans="1:50" s="54" customFormat="1" x14ac:dyDescent="0.2">
      <c r="A247" s="146"/>
      <c r="B247" s="157" t="s">
        <v>99</v>
      </c>
      <c r="C247" s="230"/>
      <c r="D247" s="210"/>
      <c r="E247" s="210"/>
      <c r="F247" s="210"/>
      <c r="G247" s="210"/>
      <c r="H247" s="210"/>
      <c r="I247" s="209"/>
      <c r="J247" s="210"/>
      <c r="K247" s="210"/>
      <c r="L247" s="231"/>
      <c r="M247" s="189">
        <f t="shared" si="232"/>
        <v>1398.8450800000001</v>
      </c>
      <c r="N247" s="189">
        <v>0</v>
      </c>
      <c r="O247" s="189">
        <v>1398.8450800000001</v>
      </c>
      <c r="P247" s="189"/>
      <c r="Q247" s="189"/>
      <c r="R247" s="189"/>
      <c r="S247" s="189">
        <f t="shared" si="237"/>
        <v>-248.845</v>
      </c>
      <c r="T247" s="189">
        <v>0</v>
      </c>
      <c r="U247" s="189">
        <v>-248.845</v>
      </c>
      <c r="V247" s="189">
        <f t="shared" si="210"/>
        <v>1150.00008</v>
      </c>
      <c r="W247" s="136">
        <f t="shared" si="251"/>
        <v>0</v>
      </c>
      <c r="X247" s="136">
        <f t="shared" si="252"/>
        <v>1150.00008</v>
      </c>
      <c r="Y247" s="136"/>
      <c r="Z247" s="136"/>
      <c r="AA247" s="136"/>
      <c r="AB247" s="136"/>
      <c r="AC247" s="136"/>
      <c r="AD247" s="136"/>
      <c r="AE247" s="136"/>
      <c r="AF247" s="136"/>
      <c r="AG247" s="136"/>
      <c r="AH247" s="136"/>
      <c r="AI247" s="136"/>
      <c r="AJ247" s="137"/>
      <c r="AK247" s="191"/>
      <c r="AL247" s="191"/>
      <c r="AM247" s="191"/>
      <c r="AN247" s="191"/>
      <c r="AO247" s="191"/>
      <c r="AP247" s="191"/>
      <c r="AQ247" s="192"/>
      <c r="AR247" s="192"/>
      <c r="AS247" s="192"/>
      <c r="AT247" s="191"/>
      <c r="AU247" s="191"/>
      <c r="AV247" s="193"/>
      <c r="AW247" s="130"/>
      <c r="AX247" s="53"/>
    </row>
    <row r="248" spans="1:50" s="44" customFormat="1" ht="93.75" x14ac:dyDescent="0.2">
      <c r="A248" s="146" t="s">
        <v>394</v>
      </c>
      <c r="B248" s="233" t="s">
        <v>313</v>
      </c>
      <c r="C248" s="234"/>
      <c r="D248" s="235"/>
      <c r="E248" s="235"/>
      <c r="F248" s="235"/>
      <c r="G248" s="235"/>
      <c r="H248" s="235"/>
      <c r="I248" s="120" t="s">
        <v>56</v>
      </c>
      <c r="J248" s="120" t="s">
        <v>56</v>
      </c>
      <c r="K248" s="120" t="s">
        <v>56</v>
      </c>
      <c r="L248" s="237">
        <v>2025</v>
      </c>
      <c r="M248" s="241">
        <f t="shared" si="232"/>
        <v>1381.23325</v>
      </c>
      <c r="N248" s="241">
        <v>0</v>
      </c>
      <c r="O248" s="241">
        <v>1381.23325</v>
      </c>
      <c r="P248" s="122"/>
      <c r="Q248" s="241"/>
      <c r="R248" s="241"/>
      <c r="S248" s="122">
        <f t="shared" si="237"/>
        <v>-81.233000000000004</v>
      </c>
      <c r="T248" s="241">
        <v>0</v>
      </c>
      <c r="U248" s="241">
        <v>-81.233000000000004</v>
      </c>
      <c r="V248" s="122">
        <f t="shared" si="210"/>
        <v>1300.0002500000001</v>
      </c>
      <c r="W248" s="122">
        <f t="shared" si="251"/>
        <v>0</v>
      </c>
      <c r="X248" s="122">
        <f t="shared" si="252"/>
        <v>1300.0002500000001</v>
      </c>
      <c r="Y248" s="147">
        <f t="shared" si="239"/>
        <v>22850</v>
      </c>
      <c r="Z248" s="147">
        <v>22335.1</v>
      </c>
      <c r="AA248" s="186">
        <v>514.9</v>
      </c>
      <c r="AB248" s="147">
        <f>AC248+AD248</f>
        <v>15721.3</v>
      </c>
      <c r="AC248" s="147">
        <v>0</v>
      </c>
      <c r="AD248" s="147">
        <v>15721.3</v>
      </c>
      <c r="AE248" s="147"/>
      <c r="AF248" s="147"/>
      <c r="AG248" s="147"/>
      <c r="AH248" s="147">
        <f t="shared" si="240"/>
        <v>38571.299999999996</v>
      </c>
      <c r="AI248" s="122">
        <f t="shared" ref="AI248" si="259">Z248+AC248+AF248</f>
        <v>22335.1</v>
      </c>
      <c r="AJ248" s="122">
        <f t="shared" ref="AJ248" si="260">AA248+AD248+AG248</f>
        <v>16236.199999999999</v>
      </c>
      <c r="AK248" s="152"/>
      <c r="AL248" s="152"/>
      <c r="AM248" s="152"/>
      <c r="AN248" s="152"/>
      <c r="AO248" s="152"/>
      <c r="AP248" s="152"/>
      <c r="AQ248" s="153"/>
      <c r="AR248" s="153"/>
      <c r="AS248" s="153"/>
      <c r="AT248" s="152"/>
      <c r="AU248" s="152"/>
      <c r="AV248" s="185"/>
      <c r="AW248" s="227" t="s">
        <v>958</v>
      </c>
      <c r="AX248" s="43"/>
    </row>
    <row r="249" spans="1:50" s="54" customFormat="1" x14ac:dyDescent="0.2">
      <c r="A249" s="146"/>
      <c r="B249" s="157" t="s">
        <v>99</v>
      </c>
      <c r="C249" s="230"/>
      <c r="D249" s="210"/>
      <c r="E249" s="210"/>
      <c r="F249" s="210"/>
      <c r="G249" s="210"/>
      <c r="H249" s="210"/>
      <c r="I249" s="209"/>
      <c r="J249" s="210"/>
      <c r="K249" s="210"/>
      <c r="L249" s="231"/>
      <c r="M249" s="189">
        <f t="shared" si="232"/>
        <v>1381.23325</v>
      </c>
      <c r="N249" s="189">
        <v>0</v>
      </c>
      <c r="O249" s="189">
        <v>1381.23325</v>
      </c>
      <c r="P249" s="189"/>
      <c r="Q249" s="189"/>
      <c r="R249" s="189"/>
      <c r="S249" s="189">
        <f t="shared" si="237"/>
        <v>-81.233000000000004</v>
      </c>
      <c r="T249" s="189">
        <v>0</v>
      </c>
      <c r="U249" s="189">
        <v>-81.233000000000004</v>
      </c>
      <c r="V249" s="189">
        <f t="shared" si="210"/>
        <v>1300.0002500000001</v>
      </c>
      <c r="W249" s="136">
        <f t="shared" si="251"/>
        <v>0</v>
      </c>
      <c r="X249" s="136">
        <f t="shared" si="252"/>
        <v>1300.0002500000001</v>
      </c>
      <c r="Y249" s="136"/>
      <c r="Z249" s="136"/>
      <c r="AA249" s="136"/>
      <c r="AB249" s="136"/>
      <c r="AC249" s="136"/>
      <c r="AD249" s="136"/>
      <c r="AE249" s="136"/>
      <c r="AF249" s="136"/>
      <c r="AG249" s="136"/>
      <c r="AH249" s="136"/>
      <c r="AI249" s="136"/>
      <c r="AJ249" s="137"/>
      <c r="AK249" s="191"/>
      <c r="AL249" s="191"/>
      <c r="AM249" s="191"/>
      <c r="AN249" s="191"/>
      <c r="AO249" s="191"/>
      <c r="AP249" s="191"/>
      <c r="AQ249" s="192"/>
      <c r="AR249" s="192"/>
      <c r="AS249" s="192"/>
      <c r="AT249" s="191"/>
      <c r="AU249" s="191"/>
      <c r="AV249" s="193"/>
      <c r="AW249" s="130"/>
      <c r="AX249" s="53"/>
    </row>
    <row r="250" spans="1:50" s="44" customFormat="1" ht="112.5" x14ac:dyDescent="0.2">
      <c r="A250" s="146" t="s">
        <v>402</v>
      </c>
      <c r="B250" s="132" t="s">
        <v>395</v>
      </c>
      <c r="C250" s="229"/>
      <c r="D250" s="207" t="s">
        <v>81</v>
      </c>
      <c r="E250" s="207" t="s">
        <v>204</v>
      </c>
      <c r="F250" s="207" t="s">
        <v>68</v>
      </c>
      <c r="G250" s="207" t="s">
        <v>396</v>
      </c>
      <c r="H250" s="207" t="s">
        <v>66</v>
      </c>
      <c r="I250" s="120" t="s">
        <v>56</v>
      </c>
      <c r="J250" s="120" t="s">
        <v>397</v>
      </c>
      <c r="K250" s="120" t="s">
        <v>56</v>
      </c>
      <c r="L250" s="219" t="s">
        <v>98</v>
      </c>
      <c r="M250" s="147">
        <f t="shared" si="232"/>
        <v>48180</v>
      </c>
      <c r="N250" s="147">
        <v>0</v>
      </c>
      <c r="O250" s="147">
        <v>48180</v>
      </c>
      <c r="P250" s="147">
        <f t="shared" ref="P250" si="261">Q250+R250</f>
        <v>-13180</v>
      </c>
      <c r="Q250" s="147">
        <v>0</v>
      </c>
      <c r="R250" s="147">
        <v>-13180</v>
      </c>
      <c r="S250" s="147">
        <f t="shared" si="237"/>
        <v>-35000</v>
      </c>
      <c r="T250" s="147">
        <v>0</v>
      </c>
      <c r="U250" s="147">
        <v>-35000</v>
      </c>
      <c r="V250" s="122">
        <f>W250+X250</f>
        <v>0</v>
      </c>
      <c r="W250" s="122">
        <f>-N250+Q250+T250</f>
        <v>0</v>
      </c>
      <c r="X250" s="122">
        <f>O250+R250+U250</f>
        <v>0</v>
      </c>
      <c r="Y250" s="147">
        <f t="shared" si="239"/>
        <v>14950</v>
      </c>
      <c r="Z250" s="147">
        <v>0</v>
      </c>
      <c r="AA250" s="147">
        <v>14950</v>
      </c>
      <c r="AB250" s="147">
        <f>AC250+AD250</f>
        <v>-14950</v>
      </c>
      <c r="AC250" s="147">
        <v>0</v>
      </c>
      <c r="AD250" s="147">
        <v>-14950</v>
      </c>
      <c r="AE250" s="147"/>
      <c r="AF250" s="147"/>
      <c r="AG250" s="147"/>
      <c r="AH250" s="122">
        <f>AI250+AJ250</f>
        <v>0</v>
      </c>
      <c r="AI250" s="122">
        <f>-Z250+AC250+AF250</f>
        <v>0</v>
      </c>
      <c r="AJ250" s="122">
        <f>AA250+AD250+AG250</f>
        <v>0</v>
      </c>
      <c r="AK250" s="147">
        <f>AL250+AM250</f>
        <v>19200</v>
      </c>
      <c r="AL250" s="147">
        <v>0</v>
      </c>
      <c r="AM250" s="147">
        <v>19200</v>
      </c>
      <c r="AN250" s="147">
        <f>AO250+AP250</f>
        <v>-19200</v>
      </c>
      <c r="AO250" s="147">
        <v>0</v>
      </c>
      <c r="AP250" s="147">
        <v>-19200</v>
      </c>
      <c r="AQ250" s="148"/>
      <c r="AR250" s="148"/>
      <c r="AS250" s="148"/>
      <c r="AT250" s="122">
        <f>AU250+AV250</f>
        <v>0</v>
      </c>
      <c r="AU250" s="122">
        <f>-AL250+AO250+AR250</f>
        <v>0</v>
      </c>
      <c r="AV250" s="123">
        <f>AM250+AP250+AS250</f>
        <v>0</v>
      </c>
      <c r="AW250" s="130" t="s">
        <v>398</v>
      </c>
      <c r="AX250" s="43"/>
    </row>
    <row r="251" spans="1:50" s="54" customFormat="1" x14ac:dyDescent="0.2">
      <c r="A251" s="146"/>
      <c r="B251" s="157" t="s">
        <v>99</v>
      </c>
      <c r="C251" s="230"/>
      <c r="D251" s="210"/>
      <c r="E251" s="210"/>
      <c r="F251" s="210"/>
      <c r="G251" s="210"/>
      <c r="H251" s="210"/>
      <c r="I251" s="209"/>
      <c r="J251" s="210"/>
      <c r="K251" s="210"/>
      <c r="L251" s="231"/>
      <c r="M251" s="189">
        <f t="shared" si="232"/>
        <v>35000</v>
      </c>
      <c r="N251" s="189">
        <v>0</v>
      </c>
      <c r="O251" s="189">
        <v>35000</v>
      </c>
      <c r="P251" s="189"/>
      <c r="Q251" s="189"/>
      <c r="R251" s="189"/>
      <c r="S251" s="189">
        <f>T251+U251</f>
        <v>-35000</v>
      </c>
      <c r="T251" s="189">
        <v>0</v>
      </c>
      <c r="U251" s="189">
        <v>-35000</v>
      </c>
      <c r="V251" s="189">
        <f>W251+X251</f>
        <v>0</v>
      </c>
      <c r="W251" s="136">
        <f>N251+Q251+T251</f>
        <v>0</v>
      </c>
      <c r="X251" s="136">
        <f>O251+R251+U251</f>
        <v>0</v>
      </c>
      <c r="Y251" s="136"/>
      <c r="Z251" s="136"/>
      <c r="AA251" s="136"/>
      <c r="AB251" s="136"/>
      <c r="AC251" s="136"/>
      <c r="AD251" s="136"/>
      <c r="AE251" s="136"/>
      <c r="AF251" s="136"/>
      <c r="AG251" s="136"/>
      <c r="AH251" s="136"/>
      <c r="AI251" s="136"/>
      <c r="AJ251" s="137"/>
      <c r="AK251" s="191"/>
      <c r="AL251" s="191"/>
      <c r="AM251" s="191"/>
      <c r="AN251" s="191"/>
      <c r="AO251" s="191"/>
      <c r="AP251" s="191"/>
      <c r="AQ251" s="192"/>
      <c r="AR251" s="192"/>
      <c r="AS251" s="192"/>
      <c r="AT251" s="191"/>
      <c r="AU251" s="191"/>
      <c r="AV251" s="193"/>
      <c r="AW251" s="192"/>
      <c r="AX251" s="53"/>
    </row>
    <row r="252" spans="1:50" s="34" customFormat="1" ht="48" customHeight="1" x14ac:dyDescent="0.2">
      <c r="A252" s="170"/>
      <c r="B252" s="170" t="s">
        <v>399</v>
      </c>
      <c r="C252" s="171"/>
      <c r="D252" s="172"/>
      <c r="E252" s="172"/>
      <c r="F252" s="172"/>
      <c r="G252" s="172"/>
      <c r="H252" s="172"/>
      <c r="I252" s="173"/>
      <c r="J252" s="174"/>
      <c r="K252" s="174"/>
      <c r="L252" s="170"/>
      <c r="M252" s="101">
        <f>M255+M256+M259+M260+M261+M262+M263+M264+M265+M266+M267+M268+M269+M271+M273+M275+M277+M279</f>
        <v>1339915.9700000002</v>
      </c>
      <c r="N252" s="101">
        <f t="shared" ref="N252:AV252" si="262">N255+N256+N259+N260+N261+N262+N263+N264+N265+N266+N267+N268+N269+N271+N273+N275+N277+N279</f>
        <v>608776.19999999995</v>
      </c>
      <c r="O252" s="101">
        <f t="shared" si="262"/>
        <v>731139.7699999999</v>
      </c>
      <c r="P252" s="101">
        <f t="shared" ref="P252:R252" si="263">P255+P256+P259+P260+P261+P262+P263+P264+P265+P266+P267+P268+P269+P271+P273+P275+P277+P279</f>
        <v>247058.1</v>
      </c>
      <c r="Q252" s="101">
        <f t="shared" si="263"/>
        <v>195563.1</v>
      </c>
      <c r="R252" s="101">
        <f t="shared" si="263"/>
        <v>51495</v>
      </c>
      <c r="S252" s="101">
        <f t="shared" si="262"/>
        <v>-328633.00000000006</v>
      </c>
      <c r="T252" s="101">
        <f t="shared" si="262"/>
        <v>0</v>
      </c>
      <c r="U252" s="101">
        <f t="shared" si="262"/>
        <v>-328633.00000000006</v>
      </c>
      <c r="V252" s="101">
        <f t="shared" si="262"/>
        <v>1258341.07</v>
      </c>
      <c r="W252" s="101">
        <f t="shared" si="262"/>
        <v>804339.3</v>
      </c>
      <c r="X252" s="101">
        <f t="shared" si="262"/>
        <v>454001.76999999996</v>
      </c>
      <c r="Y252" s="101">
        <f t="shared" si="262"/>
        <v>774496.5</v>
      </c>
      <c r="Z252" s="101">
        <f t="shared" si="262"/>
        <v>304614</v>
      </c>
      <c r="AA252" s="101">
        <f t="shared" si="262"/>
        <v>469882.5</v>
      </c>
      <c r="AB252" s="101">
        <f t="shared" ref="AB252:AD252" si="264">AB255+AB256+AB259+AB260+AB261+AB262+AB263+AB264+AB265+AB266+AB267+AB268+AB269+AB271+AB273+AB275+AB277+AB279</f>
        <v>70984.800000000003</v>
      </c>
      <c r="AC252" s="101">
        <f t="shared" si="264"/>
        <v>0</v>
      </c>
      <c r="AD252" s="101">
        <f t="shared" si="264"/>
        <v>70984.800000000003</v>
      </c>
      <c r="AE252" s="101">
        <f t="shared" si="262"/>
        <v>-223227.9</v>
      </c>
      <c r="AF252" s="101">
        <f t="shared" si="262"/>
        <v>0</v>
      </c>
      <c r="AG252" s="101">
        <f t="shared" si="262"/>
        <v>-223227.9</v>
      </c>
      <c r="AH252" s="101">
        <f t="shared" si="262"/>
        <v>622253.4</v>
      </c>
      <c r="AI252" s="101">
        <f t="shared" si="262"/>
        <v>304614</v>
      </c>
      <c r="AJ252" s="101">
        <f t="shared" si="262"/>
        <v>317639.40000000002</v>
      </c>
      <c r="AK252" s="101">
        <f t="shared" si="262"/>
        <v>774496.5</v>
      </c>
      <c r="AL252" s="101">
        <f t="shared" si="262"/>
        <v>304614</v>
      </c>
      <c r="AM252" s="101">
        <f t="shared" si="262"/>
        <v>469882.5</v>
      </c>
      <c r="AN252" s="101">
        <f t="shared" ref="AN252:AP252" si="265">AN255+AN256+AN259+AN260+AN261+AN262+AN263+AN264+AN265+AN266+AN267+AN268+AN269+AN271+AN273+AN275+AN277+AN279</f>
        <v>165631.1</v>
      </c>
      <c r="AO252" s="101">
        <f t="shared" si="265"/>
        <v>0</v>
      </c>
      <c r="AP252" s="101">
        <f t="shared" si="265"/>
        <v>165631.1</v>
      </c>
      <c r="AQ252" s="101">
        <f t="shared" si="262"/>
        <v>-209721</v>
      </c>
      <c r="AR252" s="101">
        <f t="shared" si="262"/>
        <v>0</v>
      </c>
      <c r="AS252" s="101">
        <f t="shared" si="262"/>
        <v>-209721</v>
      </c>
      <c r="AT252" s="101">
        <f t="shared" si="262"/>
        <v>730406.6</v>
      </c>
      <c r="AU252" s="101">
        <f t="shared" si="262"/>
        <v>304614</v>
      </c>
      <c r="AV252" s="102">
        <f t="shared" si="262"/>
        <v>425792.6</v>
      </c>
      <c r="AW252" s="103"/>
      <c r="AX252" s="33"/>
    </row>
    <row r="253" spans="1:50" s="36" customFormat="1" ht="58.5" x14ac:dyDescent="0.2">
      <c r="A253" s="104"/>
      <c r="B253" s="105" t="s">
        <v>400</v>
      </c>
      <c r="C253" s="106"/>
      <c r="D253" s="107"/>
      <c r="E253" s="107"/>
      <c r="F253" s="107"/>
      <c r="G253" s="107"/>
      <c r="H253" s="107"/>
      <c r="I253" s="108"/>
      <c r="J253" s="109"/>
      <c r="K253" s="109"/>
      <c r="L253" s="12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3"/>
      <c r="AK253" s="113"/>
      <c r="AL253" s="113"/>
      <c r="AM253" s="113"/>
      <c r="AN253" s="113"/>
      <c r="AO253" s="113"/>
      <c r="AP253" s="113"/>
      <c r="AQ253" s="114"/>
      <c r="AR253" s="114"/>
      <c r="AS253" s="114"/>
      <c r="AT253" s="113"/>
      <c r="AU253" s="113"/>
      <c r="AV253" s="115"/>
      <c r="AW253" s="114"/>
      <c r="AX253" s="35"/>
    </row>
    <row r="254" spans="1:50" s="36" customFormat="1" ht="37.5" x14ac:dyDescent="0.2">
      <c r="A254" s="104"/>
      <c r="B254" s="166" t="s">
        <v>401</v>
      </c>
      <c r="C254" s="167"/>
      <c r="D254" s="118"/>
      <c r="E254" s="118"/>
      <c r="F254" s="118"/>
      <c r="G254" s="118"/>
      <c r="H254" s="118"/>
      <c r="I254" s="119"/>
      <c r="J254" s="120"/>
      <c r="K254" s="120"/>
      <c r="L254" s="12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3"/>
      <c r="AK254" s="113"/>
      <c r="AL254" s="113"/>
      <c r="AM254" s="113"/>
      <c r="AN254" s="113"/>
      <c r="AO254" s="113"/>
      <c r="AP254" s="113"/>
      <c r="AQ254" s="114"/>
      <c r="AR254" s="114"/>
      <c r="AS254" s="114"/>
      <c r="AT254" s="113"/>
      <c r="AU254" s="113"/>
      <c r="AV254" s="115"/>
      <c r="AW254" s="130" t="s">
        <v>58</v>
      </c>
      <c r="AX254" s="35"/>
    </row>
    <row r="255" spans="1:50" s="44" customFormat="1" ht="45" customHeight="1" x14ac:dyDescent="0.2">
      <c r="A255" s="104" t="s">
        <v>407</v>
      </c>
      <c r="B255" s="243" t="s">
        <v>403</v>
      </c>
      <c r="C255" s="244"/>
      <c r="D255" s="146" t="s">
        <v>404</v>
      </c>
      <c r="E255" s="146" t="s">
        <v>31</v>
      </c>
      <c r="F255" s="146" t="s">
        <v>52</v>
      </c>
      <c r="G255" s="146" t="s">
        <v>405</v>
      </c>
      <c r="H255" s="146" t="s">
        <v>406</v>
      </c>
      <c r="I255" s="145">
        <v>338371.4</v>
      </c>
      <c r="J255" s="120" t="s">
        <v>55</v>
      </c>
      <c r="K255" s="120" t="s">
        <v>56</v>
      </c>
      <c r="L255" s="151">
        <v>2024</v>
      </c>
      <c r="M255" s="147">
        <f t="shared" ref="M255:M280" si="266">N255+O255</f>
        <v>15407.7</v>
      </c>
      <c r="N255" s="147">
        <v>0</v>
      </c>
      <c r="O255" s="147">
        <v>15407.7</v>
      </c>
      <c r="P255" s="147"/>
      <c r="Q255" s="147"/>
      <c r="R255" s="147"/>
      <c r="S255" s="147"/>
      <c r="T255" s="147"/>
      <c r="U255" s="147"/>
      <c r="V255" s="122">
        <f t="shared" ref="V255:V280" si="267">W255+X255</f>
        <v>15407.7</v>
      </c>
      <c r="W255" s="122">
        <f t="shared" ref="W255:W256" si="268">N255+Q255+T255</f>
        <v>0</v>
      </c>
      <c r="X255" s="122">
        <f t="shared" ref="X255:X256" si="269">O255+R255+U255</f>
        <v>15407.7</v>
      </c>
      <c r="Y255" s="147"/>
      <c r="Z255" s="147"/>
      <c r="AA255" s="147"/>
      <c r="AB255" s="147"/>
      <c r="AC255" s="147"/>
      <c r="AD255" s="147"/>
      <c r="AE255" s="147"/>
      <c r="AF255" s="147"/>
      <c r="AG255" s="147"/>
      <c r="AH255" s="147"/>
      <c r="AI255" s="147"/>
      <c r="AJ255" s="186"/>
      <c r="AK255" s="152"/>
      <c r="AL255" s="152"/>
      <c r="AM255" s="152"/>
      <c r="AN255" s="152"/>
      <c r="AO255" s="152"/>
      <c r="AP255" s="152"/>
      <c r="AQ255" s="153"/>
      <c r="AR255" s="153"/>
      <c r="AS255" s="153"/>
      <c r="AT255" s="152"/>
      <c r="AU255" s="152"/>
      <c r="AV255" s="185"/>
      <c r="AW255" s="153"/>
      <c r="AX255" s="43"/>
    </row>
    <row r="256" spans="1:50" s="36" customFormat="1" ht="46.5" customHeight="1" x14ac:dyDescent="0.2">
      <c r="A256" s="104" t="s">
        <v>410</v>
      </c>
      <c r="B256" s="245" t="s">
        <v>408</v>
      </c>
      <c r="C256" s="225"/>
      <c r="D256" s="146" t="s">
        <v>404</v>
      </c>
      <c r="E256" s="146" t="s">
        <v>31</v>
      </c>
      <c r="F256" s="146" t="s">
        <v>52</v>
      </c>
      <c r="G256" s="146" t="s">
        <v>405</v>
      </c>
      <c r="H256" s="120" t="s">
        <v>409</v>
      </c>
      <c r="I256" s="145">
        <v>797867.6</v>
      </c>
      <c r="J256" s="120" t="s">
        <v>55</v>
      </c>
      <c r="K256" s="120" t="s">
        <v>56</v>
      </c>
      <c r="L256" s="126">
        <v>2024</v>
      </c>
      <c r="M256" s="147">
        <f t="shared" si="266"/>
        <v>32740</v>
      </c>
      <c r="N256" s="122">
        <v>0</v>
      </c>
      <c r="O256" s="122">
        <v>32740</v>
      </c>
      <c r="P256" s="147"/>
      <c r="Q256" s="122"/>
      <c r="R256" s="122"/>
      <c r="S256" s="122"/>
      <c r="T256" s="122"/>
      <c r="U256" s="122"/>
      <c r="V256" s="122">
        <f t="shared" si="267"/>
        <v>32740</v>
      </c>
      <c r="W256" s="122">
        <f t="shared" si="268"/>
        <v>0</v>
      </c>
      <c r="X256" s="122">
        <f t="shared" si="269"/>
        <v>32740</v>
      </c>
      <c r="Y256" s="122"/>
      <c r="Z256" s="122"/>
      <c r="AA256" s="122"/>
      <c r="AB256" s="122"/>
      <c r="AC256" s="122"/>
      <c r="AD256" s="122"/>
      <c r="AE256" s="122"/>
      <c r="AF256" s="122"/>
      <c r="AG256" s="122"/>
      <c r="AH256" s="122"/>
      <c r="AI256" s="122"/>
      <c r="AJ256" s="123"/>
      <c r="AK256" s="113"/>
      <c r="AL256" s="113"/>
      <c r="AM256" s="113"/>
      <c r="AN256" s="113"/>
      <c r="AO256" s="113"/>
      <c r="AP256" s="113"/>
      <c r="AQ256" s="114"/>
      <c r="AR256" s="114"/>
      <c r="AS256" s="114"/>
      <c r="AT256" s="113"/>
      <c r="AU256" s="113"/>
      <c r="AV256" s="115"/>
      <c r="AW256" s="130" t="s">
        <v>58</v>
      </c>
      <c r="AX256" s="35"/>
    </row>
    <row r="257" spans="1:50" s="36" customFormat="1" ht="65.25" customHeight="1" x14ac:dyDescent="0.2">
      <c r="A257" s="104"/>
      <c r="B257" s="166" t="s">
        <v>78</v>
      </c>
      <c r="C257" s="167"/>
      <c r="D257" s="118"/>
      <c r="E257" s="118"/>
      <c r="F257" s="118"/>
      <c r="G257" s="118"/>
      <c r="H257" s="118"/>
      <c r="I257" s="119"/>
      <c r="J257" s="120"/>
      <c r="K257" s="120"/>
      <c r="L257" s="12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3"/>
      <c r="AK257" s="113"/>
      <c r="AL257" s="113"/>
      <c r="AM257" s="113"/>
      <c r="AN257" s="113"/>
      <c r="AO257" s="113"/>
      <c r="AP257" s="113"/>
      <c r="AQ257" s="114"/>
      <c r="AR257" s="114"/>
      <c r="AS257" s="114"/>
      <c r="AT257" s="113"/>
      <c r="AU257" s="113"/>
      <c r="AV257" s="115"/>
      <c r="AW257" s="114"/>
      <c r="AX257" s="35"/>
    </row>
    <row r="258" spans="1:50" s="36" customFormat="1" x14ac:dyDescent="0.2">
      <c r="A258" s="104"/>
      <c r="B258" s="133" t="s">
        <v>79</v>
      </c>
      <c r="C258" s="179"/>
      <c r="D258" s="118"/>
      <c r="E258" s="118"/>
      <c r="F258" s="118"/>
      <c r="G258" s="118"/>
      <c r="H258" s="118"/>
      <c r="I258" s="119"/>
      <c r="J258" s="120"/>
      <c r="K258" s="120"/>
      <c r="L258" s="12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3"/>
      <c r="AK258" s="113"/>
      <c r="AL258" s="113"/>
      <c r="AM258" s="113"/>
      <c r="AN258" s="113"/>
      <c r="AO258" s="113"/>
      <c r="AP258" s="113"/>
      <c r="AQ258" s="114"/>
      <c r="AR258" s="114"/>
      <c r="AS258" s="114"/>
      <c r="AT258" s="113"/>
      <c r="AU258" s="113"/>
      <c r="AV258" s="115"/>
      <c r="AW258" s="114"/>
      <c r="AX258" s="35"/>
    </row>
    <row r="259" spans="1:50" s="36" customFormat="1" ht="75" x14ac:dyDescent="0.2">
      <c r="A259" s="104" t="s">
        <v>411</v>
      </c>
      <c r="B259" s="245" t="s">
        <v>408</v>
      </c>
      <c r="C259" s="225"/>
      <c r="D259" s="146" t="s">
        <v>81</v>
      </c>
      <c r="E259" s="146" t="s">
        <v>31</v>
      </c>
      <c r="F259" s="146" t="s">
        <v>52</v>
      </c>
      <c r="G259" s="120" t="s">
        <v>405</v>
      </c>
      <c r="H259" s="120" t="s">
        <v>66</v>
      </c>
      <c r="I259" s="145">
        <v>797867.6</v>
      </c>
      <c r="J259" s="120" t="s">
        <v>55</v>
      </c>
      <c r="K259" s="120" t="s">
        <v>56</v>
      </c>
      <c r="L259" s="126">
        <v>2024</v>
      </c>
      <c r="M259" s="147"/>
      <c r="N259" s="122"/>
      <c r="O259" s="122"/>
      <c r="P259" s="147">
        <f t="shared" ref="P259:P260" si="270">Q259+R259</f>
        <v>61244.1</v>
      </c>
      <c r="Q259" s="147">
        <v>0</v>
      </c>
      <c r="R259" s="147">
        <v>61244.1</v>
      </c>
      <c r="S259" s="122"/>
      <c r="T259" s="122"/>
      <c r="U259" s="122"/>
      <c r="V259" s="147">
        <f t="shared" si="267"/>
        <v>61244.1</v>
      </c>
      <c r="W259" s="122">
        <f t="shared" ref="W259:W262" si="271">N259+Q259+T259</f>
        <v>0</v>
      </c>
      <c r="X259" s="122">
        <f t="shared" ref="X259:X262" si="272">O259+R259+U259</f>
        <v>61244.1</v>
      </c>
      <c r="Y259" s="122"/>
      <c r="Z259" s="122"/>
      <c r="AA259" s="122"/>
      <c r="AB259" s="122"/>
      <c r="AC259" s="122"/>
      <c r="AD259" s="122"/>
      <c r="AE259" s="122"/>
      <c r="AF259" s="122"/>
      <c r="AG259" s="122"/>
      <c r="AH259" s="122"/>
      <c r="AI259" s="122"/>
      <c r="AJ259" s="123"/>
      <c r="AK259" s="113"/>
      <c r="AL259" s="113"/>
      <c r="AM259" s="113"/>
      <c r="AN259" s="113"/>
      <c r="AO259" s="113"/>
      <c r="AP259" s="113"/>
      <c r="AQ259" s="114"/>
      <c r="AR259" s="114"/>
      <c r="AS259" s="114"/>
      <c r="AT259" s="113"/>
      <c r="AU259" s="113"/>
      <c r="AV259" s="115"/>
      <c r="AW259" s="148" t="s">
        <v>939</v>
      </c>
      <c r="AX259" s="35"/>
    </row>
    <row r="260" spans="1:50" s="44" customFormat="1" ht="86.25" customHeight="1" x14ac:dyDescent="0.2">
      <c r="A260" s="104" t="s">
        <v>414</v>
      </c>
      <c r="B260" s="243" t="s">
        <v>412</v>
      </c>
      <c r="C260" s="244"/>
      <c r="D260" s="146" t="s">
        <v>81</v>
      </c>
      <c r="E260" s="146" t="s">
        <v>31</v>
      </c>
      <c r="F260" s="146" t="s">
        <v>52</v>
      </c>
      <c r="G260" s="146" t="s">
        <v>413</v>
      </c>
      <c r="H260" s="146" t="s">
        <v>66</v>
      </c>
      <c r="I260" s="145">
        <v>2569517.46</v>
      </c>
      <c r="J260" s="120" t="s">
        <v>55</v>
      </c>
      <c r="K260" s="120" t="s">
        <v>56</v>
      </c>
      <c r="L260" s="151" t="s">
        <v>963</v>
      </c>
      <c r="M260" s="147">
        <f t="shared" si="266"/>
        <v>443691.2</v>
      </c>
      <c r="N260" s="147">
        <v>243691.2</v>
      </c>
      <c r="O260" s="147">
        <v>200000</v>
      </c>
      <c r="P260" s="147">
        <f t="shared" si="270"/>
        <v>195563.1</v>
      </c>
      <c r="Q260" s="147">
        <v>195563.1</v>
      </c>
      <c r="R260" s="147">
        <v>0</v>
      </c>
      <c r="S260" s="147">
        <f>T260+U260</f>
        <v>-195563.1</v>
      </c>
      <c r="T260" s="147">
        <v>0</v>
      </c>
      <c r="U260" s="147">
        <v>-195563.1</v>
      </c>
      <c r="V260" s="122">
        <f t="shared" si="267"/>
        <v>443691.20000000007</v>
      </c>
      <c r="W260" s="122">
        <f t="shared" si="271"/>
        <v>439254.30000000005</v>
      </c>
      <c r="X260" s="122">
        <f t="shared" si="272"/>
        <v>4436.8999999999942</v>
      </c>
      <c r="Y260" s="147">
        <f>Z260+AA260</f>
        <v>774496.5</v>
      </c>
      <c r="Z260" s="147">
        <v>304614</v>
      </c>
      <c r="AA260" s="147">
        <v>469882.5</v>
      </c>
      <c r="AB260" s="147"/>
      <c r="AC260" s="147"/>
      <c r="AD260" s="147"/>
      <c r="AE260" s="147">
        <f>AF260+AG260</f>
        <v>-223227.9</v>
      </c>
      <c r="AF260" s="147">
        <v>0</v>
      </c>
      <c r="AG260" s="147">
        <v>-223227.9</v>
      </c>
      <c r="AH260" s="147">
        <f t="shared" ref="AH260:AH268" si="273">AI260+AJ260</f>
        <v>551268.6</v>
      </c>
      <c r="AI260" s="122">
        <f t="shared" ref="AI260" si="274">Z260+AC260+AF260</f>
        <v>304614</v>
      </c>
      <c r="AJ260" s="122">
        <f t="shared" ref="AJ260" si="275">AA260+AD260+AG260</f>
        <v>246654.6</v>
      </c>
      <c r="AK260" s="147">
        <f>AL260+AM260</f>
        <v>774496.5</v>
      </c>
      <c r="AL260" s="147">
        <v>304614</v>
      </c>
      <c r="AM260" s="147">
        <v>469882.5</v>
      </c>
      <c r="AN260" s="147"/>
      <c r="AO260" s="147"/>
      <c r="AP260" s="147"/>
      <c r="AQ260" s="147">
        <f>AR260+AS260</f>
        <v>-209721</v>
      </c>
      <c r="AR260" s="147">
        <v>0</v>
      </c>
      <c r="AS260" s="356">
        <v>-209721</v>
      </c>
      <c r="AT260" s="147">
        <f t="shared" ref="AT260:AT268" si="276">AU260+AV260</f>
        <v>564775.5</v>
      </c>
      <c r="AU260" s="122">
        <f t="shared" ref="AU260" si="277">AL260+AO260+AR260</f>
        <v>304614</v>
      </c>
      <c r="AV260" s="123">
        <f t="shared" ref="AV260" si="278">AM260+AP260+AS260</f>
        <v>260161.5</v>
      </c>
      <c r="AW260" s="148" t="s">
        <v>965</v>
      </c>
      <c r="AX260" s="43"/>
    </row>
    <row r="261" spans="1:50" s="44" customFormat="1" ht="46.5" customHeight="1" x14ac:dyDescent="0.2">
      <c r="A261" s="104" t="s">
        <v>415</v>
      </c>
      <c r="B261" s="243" t="s">
        <v>403</v>
      </c>
      <c r="C261" s="244"/>
      <c r="D261" s="146" t="s">
        <v>81</v>
      </c>
      <c r="E261" s="146" t="s">
        <v>31</v>
      </c>
      <c r="F261" s="146" t="s">
        <v>52</v>
      </c>
      <c r="G261" s="146" t="s">
        <v>405</v>
      </c>
      <c r="H261" s="146" t="s">
        <v>66</v>
      </c>
      <c r="I261" s="145">
        <v>338371.4</v>
      </c>
      <c r="J261" s="120" t="s">
        <v>55</v>
      </c>
      <c r="K261" s="120" t="s">
        <v>56</v>
      </c>
      <c r="L261" s="151" t="s">
        <v>57</v>
      </c>
      <c r="M261" s="147">
        <f t="shared" si="266"/>
        <v>158245.6</v>
      </c>
      <c r="N261" s="147">
        <v>0</v>
      </c>
      <c r="O261" s="147">
        <v>158245.6</v>
      </c>
      <c r="P261" s="147"/>
      <c r="Q261" s="147"/>
      <c r="R261" s="147"/>
      <c r="S261" s="147"/>
      <c r="T261" s="147"/>
      <c r="U261" s="147"/>
      <c r="V261" s="122">
        <f t="shared" si="267"/>
        <v>158245.6</v>
      </c>
      <c r="W261" s="122">
        <f t="shared" si="271"/>
        <v>0</v>
      </c>
      <c r="X261" s="122">
        <f t="shared" si="272"/>
        <v>158245.6</v>
      </c>
      <c r="Y261" s="147"/>
      <c r="Z261" s="147"/>
      <c r="AA261" s="147"/>
      <c r="AB261" s="147"/>
      <c r="AC261" s="147"/>
      <c r="AD261" s="147"/>
      <c r="AE261" s="147"/>
      <c r="AF261" s="147"/>
      <c r="AG261" s="147"/>
      <c r="AH261" s="147"/>
      <c r="AI261" s="147"/>
      <c r="AJ261" s="186"/>
      <c r="AK261" s="152"/>
      <c r="AL261" s="152"/>
      <c r="AM261" s="152"/>
      <c r="AN261" s="152"/>
      <c r="AO261" s="152"/>
      <c r="AP261" s="152"/>
      <c r="AQ261" s="153"/>
      <c r="AR261" s="153"/>
      <c r="AS261" s="153"/>
      <c r="AT261" s="152"/>
      <c r="AU261" s="152"/>
      <c r="AV261" s="185"/>
      <c r="AW261" s="153"/>
      <c r="AX261" s="43"/>
    </row>
    <row r="262" spans="1:50" s="36" customFormat="1" ht="86.25" customHeight="1" x14ac:dyDescent="0.2">
      <c r="A262" s="104" t="s">
        <v>418</v>
      </c>
      <c r="B262" s="246" t="s">
        <v>416</v>
      </c>
      <c r="C262" s="220"/>
      <c r="D262" s="120" t="s">
        <v>81</v>
      </c>
      <c r="E262" s="120" t="s">
        <v>31</v>
      </c>
      <c r="F262" s="120" t="s">
        <v>52</v>
      </c>
      <c r="G262" s="120" t="s">
        <v>413</v>
      </c>
      <c r="H262" s="120" t="s">
        <v>66</v>
      </c>
      <c r="I262" s="119">
        <v>114174.2</v>
      </c>
      <c r="J262" s="120" t="s">
        <v>55</v>
      </c>
      <c r="K262" s="120" t="s">
        <v>56</v>
      </c>
      <c r="L262" s="126" t="s">
        <v>57</v>
      </c>
      <c r="M262" s="122">
        <f t="shared" si="266"/>
        <v>466440.1</v>
      </c>
      <c r="N262" s="122">
        <v>365085</v>
      </c>
      <c r="O262" s="122">
        <v>101355.1</v>
      </c>
      <c r="P262" s="122"/>
      <c r="Q262" s="122"/>
      <c r="R262" s="122"/>
      <c r="S262" s="122"/>
      <c r="T262" s="122"/>
      <c r="U262" s="122"/>
      <c r="V262" s="122">
        <f t="shared" si="267"/>
        <v>466440.1</v>
      </c>
      <c r="W262" s="122">
        <f t="shared" si="271"/>
        <v>365085</v>
      </c>
      <c r="X262" s="122">
        <f t="shared" si="272"/>
        <v>101355.1</v>
      </c>
      <c r="Y262" s="122"/>
      <c r="Z262" s="122"/>
      <c r="AA262" s="122"/>
      <c r="AB262" s="122"/>
      <c r="AC262" s="122"/>
      <c r="AD262" s="122"/>
      <c r="AE262" s="122"/>
      <c r="AF262" s="122"/>
      <c r="AG262" s="122"/>
      <c r="AH262" s="122"/>
      <c r="AI262" s="122"/>
      <c r="AJ262" s="123"/>
      <c r="AK262" s="113"/>
      <c r="AL262" s="113"/>
      <c r="AM262" s="113"/>
      <c r="AN262" s="113"/>
      <c r="AO262" s="113"/>
      <c r="AP262" s="113"/>
      <c r="AQ262" s="114"/>
      <c r="AR262" s="114"/>
      <c r="AS262" s="114"/>
      <c r="AT262" s="113"/>
      <c r="AU262" s="113"/>
      <c r="AV262" s="115"/>
      <c r="AW262" s="130" t="s">
        <v>417</v>
      </c>
      <c r="AX262" s="35"/>
    </row>
    <row r="263" spans="1:50" s="36" customFormat="1" ht="56.25" x14ac:dyDescent="0.2">
      <c r="A263" s="104" t="s">
        <v>420</v>
      </c>
      <c r="B263" s="246" t="s">
        <v>419</v>
      </c>
      <c r="C263" s="220"/>
      <c r="D263" s="120" t="s">
        <v>81</v>
      </c>
      <c r="E263" s="120" t="s">
        <v>31</v>
      </c>
      <c r="F263" s="120" t="s">
        <v>52</v>
      </c>
      <c r="G263" s="120" t="s">
        <v>405</v>
      </c>
      <c r="H263" s="120" t="s">
        <v>66</v>
      </c>
      <c r="I263" s="119">
        <v>84333.67</v>
      </c>
      <c r="J263" s="120" t="s">
        <v>55</v>
      </c>
      <c r="K263" s="120" t="s">
        <v>56</v>
      </c>
      <c r="L263" s="126">
        <v>2024</v>
      </c>
      <c r="M263" s="122">
        <f t="shared" si="266"/>
        <v>111933.7</v>
      </c>
      <c r="N263" s="122">
        <v>0</v>
      </c>
      <c r="O263" s="122">
        <v>111933.7</v>
      </c>
      <c r="P263" s="122"/>
      <c r="Q263" s="122"/>
      <c r="R263" s="122"/>
      <c r="S263" s="122">
        <f>T263+U263</f>
        <v>-111933.7</v>
      </c>
      <c r="T263" s="122">
        <v>0</v>
      </c>
      <c r="U263" s="122">
        <v>-111933.7</v>
      </c>
      <c r="V263" s="122"/>
      <c r="W263" s="122"/>
      <c r="X263" s="122"/>
      <c r="Y263" s="122"/>
      <c r="Z263" s="122"/>
      <c r="AA263" s="122"/>
      <c r="AB263" s="122"/>
      <c r="AC263" s="122"/>
      <c r="AD263" s="122"/>
      <c r="AE263" s="122"/>
      <c r="AF263" s="122"/>
      <c r="AG263" s="122"/>
      <c r="AH263" s="122"/>
      <c r="AI263" s="122"/>
      <c r="AJ263" s="123"/>
      <c r="AK263" s="113"/>
      <c r="AL263" s="113"/>
      <c r="AM263" s="113"/>
      <c r="AN263" s="113"/>
      <c r="AO263" s="113"/>
      <c r="AP263" s="113"/>
      <c r="AQ263" s="114"/>
      <c r="AR263" s="114"/>
      <c r="AS263" s="114"/>
      <c r="AT263" s="113"/>
      <c r="AU263" s="113"/>
      <c r="AV263" s="115"/>
      <c r="AW263" s="130" t="s">
        <v>966</v>
      </c>
      <c r="AX263" s="35"/>
    </row>
    <row r="264" spans="1:50" s="36" customFormat="1" ht="86.25" customHeight="1" x14ac:dyDescent="0.2">
      <c r="A264" s="104" t="s">
        <v>421</v>
      </c>
      <c r="B264" s="246" t="s">
        <v>816</v>
      </c>
      <c r="C264" s="220"/>
      <c r="D264" s="120" t="s">
        <v>81</v>
      </c>
      <c r="E264" s="120" t="s">
        <v>31</v>
      </c>
      <c r="F264" s="120" t="s">
        <v>52</v>
      </c>
      <c r="G264" s="120" t="s">
        <v>405</v>
      </c>
      <c r="H264" s="120" t="s">
        <v>66</v>
      </c>
      <c r="I264" s="119">
        <v>343076.57</v>
      </c>
      <c r="J264" s="120" t="s">
        <v>55</v>
      </c>
      <c r="K264" s="120" t="s">
        <v>56</v>
      </c>
      <c r="L264" s="126" t="s">
        <v>57</v>
      </c>
      <c r="M264" s="122">
        <f t="shared" si="266"/>
        <v>41726.800000000003</v>
      </c>
      <c r="N264" s="122">
        <v>0</v>
      </c>
      <c r="O264" s="122">
        <v>41726.800000000003</v>
      </c>
      <c r="P264" s="122"/>
      <c r="Q264" s="122"/>
      <c r="R264" s="122"/>
      <c r="S264" s="122"/>
      <c r="T264" s="122"/>
      <c r="U264" s="122"/>
      <c r="V264" s="122">
        <f t="shared" si="267"/>
        <v>41726.800000000003</v>
      </c>
      <c r="W264" s="122">
        <f t="shared" ref="W264:W266" si="279">N264+Q264+T264</f>
        <v>0</v>
      </c>
      <c r="X264" s="122">
        <f t="shared" ref="X264:X266" si="280">O264+R264+U264</f>
        <v>41726.800000000003</v>
      </c>
      <c r="Y264" s="122"/>
      <c r="Z264" s="122"/>
      <c r="AA264" s="122"/>
      <c r="AB264" s="122"/>
      <c r="AC264" s="122"/>
      <c r="AD264" s="122"/>
      <c r="AE264" s="122"/>
      <c r="AF264" s="122"/>
      <c r="AG264" s="122"/>
      <c r="AH264" s="122"/>
      <c r="AI264" s="122"/>
      <c r="AJ264" s="123"/>
      <c r="AK264" s="113"/>
      <c r="AL264" s="113"/>
      <c r="AM264" s="113"/>
      <c r="AN264" s="113"/>
      <c r="AO264" s="113"/>
      <c r="AP264" s="113"/>
      <c r="AQ264" s="114"/>
      <c r="AR264" s="114"/>
      <c r="AS264" s="114"/>
      <c r="AT264" s="113"/>
      <c r="AU264" s="113"/>
      <c r="AV264" s="115"/>
      <c r="AW264" s="130" t="s">
        <v>58</v>
      </c>
      <c r="AX264" s="35"/>
    </row>
    <row r="265" spans="1:50" s="36" customFormat="1" ht="112.5" x14ac:dyDescent="0.2">
      <c r="A265" s="104" t="s">
        <v>423</v>
      </c>
      <c r="B265" s="246" t="s">
        <v>422</v>
      </c>
      <c r="C265" s="220"/>
      <c r="D265" s="120" t="s">
        <v>81</v>
      </c>
      <c r="E265" s="120" t="s">
        <v>31</v>
      </c>
      <c r="F265" s="120" t="s">
        <v>52</v>
      </c>
      <c r="G265" s="120" t="s">
        <v>405</v>
      </c>
      <c r="H265" s="120" t="s">
        <v>66</v>
      </c>
      <c r="I265" s="119">
        <v>13843.97</v>
      </c>
      <c r="J265" s="120" t="s">
        <v>55</v>
      </c>
      <c r="K265" s="120" t="s">
        <v>56</v>
      </c>
      <c r="L265" s="126">
        <v>2024</v>
      </c>
      <c r="M265" s="122">
        <f t="shared" si="266"/>
        <v>14704.2</v>
      </c>
      <c r="N265" s="122">
        <v>0</v>
      </c>
      <c r="O265" s="122">
        <v>14704.2</v>
      </c>
      <c r="P265" s="122"/>
      <c r="Q265" s="122"/>
      <c r="R265" s="122"/>
      <c r="S265" s="122">
        <f t="shared" ref="S265:S266" si="281">T265+U265</f>
        <v>-2426.1999999999998</v>
      </c>
      <c r="T265" s="122">
        <v>0</v>
      </c>
      <c r="U265" s="122">
        <v>-2426.1999999999998</v>
      </c>
      <c r="V265" s="122">
        <f t="shared" si="267"/>
        <v>12278</v>
      </c>
      <c r="W265" s="122">
        <f t="shared" si="279"/>
        <v>0</v>
      </c>
      <c r="X265" s="122">
        <f t="shared" si="280"/>
        <v>12278</v>
      </c>
      <c r="Y265" s="122"/>
      <c r="Z265" s="122"/>
      <c r="AA265" s="122"/>
      <c r="AB265" s="122"/>
      <c r="AC265" s="122"/>
      <c r="AD265" s="122"/>
      <c r="AE265" s="122"/>
      <c r="AF265" s="122"/>
      <c r="AG265" s="122"/>
      <c r="AH265" s="122"/>
      <c r="AI265" s="122"/>
      <c r="AJ265" s="123"/>
      <c r="AK265" s="113"/>
      <c r="AL265" s="113"/>
      <c r="AM265" s="113"/>
      <c r="AN265" s="113"/>
      <c r="AO265" s="113"/>
      <c r="AP265" s="113"/>
      <c r="AQ265" s="114"/>
      <c r="AR265" s="114"/>
      <c r="AS265" s="114"/>
      <c r="AT265" s="113"/>
      <c r="AU265" s="113"/>
      <c r="AV265" s="115"/>
      <c r="AW265" s="130" t="s">
        <v>165</v>
      </c>
      <c r="AX265" s="35"/>
    </row>
    <row r="266" spans="1:50" s="36" customFormat="1" ht="43.5" customHeight="1" x14ac:dyDescent="0.2">
      <c r="A266" s="104" t="s">
        <v>425</v>
      </c>
      <c r="B266" s="246" t="s">
        <v>877</v>
      </c>
      <c r="C266" s="220"/>
      <c r="D266" s="120" t="s">
        <v>81</v>
      </c>
      <c r="E266" s="120" t="s">
        <v>31</v>
      </c>
      <c r="F266" s="120" t="s">
        <v>52</v>
      </c>
      <c r="G266" s="120" t="s">
        <v>413</v>
      </c>
      <c r="H266" s="120" t="s">
        <v>66</v>
      </c>
      <c r="I266" s="119">
        <v>87626</v>
      </c>
      <c r="J266" s="120" t="s">
        <v>55</v>
      </c>
      <c r="K266" s="120" t="s">
        <v>56</v>
      </c>
      <c r="L266" s="126" t="s">
        <v>424</v>
      </c>
      <c r="M266" s="122">
        <f t="shared" si="266"/>
        <v>6.87</v>
      </c>
      <c r="N266" s="122">
        <v>0</v>
      </c>
      <c r="O266" s="122">
        <v>6.87</v>
      </c>
      <c r="P266" s="122"/>
      <c r="Q266" s="122"/>
      <c r="R266" s="122"/>
      <c r="S266" s="122">
        <f t="shared" si="281"/>
        <v>-6.9</v>
      </c>
      <c r="T266" s="122">
        <v>0</v>
      </c>
      <c r="U266" s="122">
        <v>-6.9</v>
      </c>
      <c r="V266" s="122">
        <f t="shared" si="267"/>
        <v>-3.0000000000000249E-2</v>
      </c>
      <c r="W266" s="122">
        <f t="shared" si="279"/>
        <v>0</v>
      </c>
      <c r="X266" s="122">
        <f t="shared" si="280"/>
        <v>-3.0000000000000249E-2</v>
      </c>
      <c r="Y266" s="122"/>
      <c r="Z266" s="122"/>
      <c r="AA266" s="122"/>
      <c r="AB266" s="122"/>
      <c r="AC266" s="122"/>
      <c r="AD266" s="122"/>
      <c r="AE266" s="122"/>
      <c r="AF266" s="122"/>
      <c r="AG266" s="122"/>
      <c r="AH266" s="122"/>
      <c r="AI266" s="122"/>
      <c r="AJ266" s="123"/>
      <c r="AK266" s="113"/>
      <c r="AL266" s="113"/>
      <c r="AM266" s="113"/>
      <c r="AN266" s="113"/>
      <c r="AO266" s="113"/>
      <c r="AP266" s="113"/>
      <c r="AQ266" s="114"/>
      <c r="AR266" s="114"/>
      <c r="AS266" s="114"/>
      <c r="AT266" s="113"/>
      <c r="AU266" s="113"/>
      <c r="AV266" s="115"/>
      <c r="AW266" s="130" t="s">
        <v>967</v>
      </c>
      <c r="AX266" s="35"/>
    </row>
    <row r="267" spans="1:50" s="36" customFormat="1" ht="62.25" customHeight="1" x14ac:dyDescent="0.2">
      <c r="A267" s="104" t="s">
        <v>429</v>
      </c>
      <c r="B267" s="246" t="s">
        <v>426</v>
      </c>
      <c r="C267" s="220"/>
      <c r="D267" s="120" t="s">
        <v>81</v>
      </c>
      <c r="E267" s="120" t="s">
        <v>31</v>
      </c>
      <c r="F267" s="120" t="s">
        <v>52</v>
      </c>
      <c r="G267" s="120" t="s">
        <v>427</v>
      </c>
      <c r="H267" s="120" t="s">
        <v>66</v>
      </c>
      <c r="I267" s="119">
        <v>304152.74</v>
      </c>
      <c r="J267" s="120" t="s">
        <v>55</v>
      </c>
      <c r="K267" s="120" t="s">
        <v>56</v>
      </c>
      <c r="L267" s="126" t="s">
        <v>428</v>
      </c>
      <c r="M267" s="122">
        <f t="shared" si="266"/>
        <v>6593.5</v>
      </c>
      <c r="N267" s="122">
        <v>0</v>
      </c>
      <c r="O267" s="122">
        <v>6593.5</v>
      </c>
      <c r="P267" s="122"/>
      <c r="Q267" s="122"/>
      <c r="R267" s="122"/>
      <c r="S267" s="122"/>
      <c r="T267" s="122"/>
      <c r="U267" s="122"/>
      <c r="V267" s="122">
        <f t="shared" si="267"/>
        <v>6593.5</v>
      </c>
      <c r="W267" s="122">
        <f t="shared" ref="W267" si="282">N267+Q267+T267</f>
        <v>0</v>
      </c>
      <c r="X267" s="122">
        <f t="shared" ref="X267" si="283">O267+R267+U267</f>
        <v>6593.5</v>
      </c>
      <c r="Y267" s="122"/>
      <c r="Z267" s="122"/>
      <c r="AA267" s="122"/>
      <c r="AB267" s="122"/>
      <c r="AC267" s="122"/>
      <c r="AD267" s="122"/>
      <c r="AE267" s="122"/>
      <c r="AF267" s="122"/>
      <c r="AG267" s="122"/>
      <c r="AH267" s="122"/>
      <c r="AI267" s="122"/>
      <c r="AJ267" s="123"/>
      <c r="AK267" s="113"/>
      <c r="AL267" s="113"/>
      <c r="AM267" s="113"/>
      <c r="AN267" s="113"/>
      <c r="AO267" s="113"/>
      <c r="AP267" s="113"/>
      <c r="AQ267" s="114"/>
      <c r="AR267" s="114"/>
      <c r="AS267" s="114"/>
      <c r="AT267" s="113"/>
      <c r="AU267" s="113"/>
      <c r="AV267" s="115"/>
      <c r="AW267" s="130" t="s">
        <v>58</v>
      </c>
      <c r="AX267" s="35"/>
    </row>
    <row r="268" spans="1:50" s="36" customFormat="1" ht="63.75" customHeight="1" x14ac:dyDescent="0.2">
      <c r="A268" s="104" t="s">
        <v>431</v>
      </c>
      <c r="B268" s="246" t="s">
        <v>430</v>
      </c>
      <c r="C268" s="220"/>
      <c r="D268" s="120" t="s">
        <v>81</v>
      </c>
      <c r="E268" s="120" t="s">
        <v>31</v>
      </c>
      <c r="F268" s="120" t="s">
        <v>52</v>
      </c>
      <c r="G268" s="120" t="s">
        <v>427</v>
      </c>
      <c r="H268" s="120" t="s">
        <v>66</v>
      </c>
      <c r="I268" s="119">
        <v>236615.9</v>
      </c>
      <c r="J268" s="120" t="s">
        <v>55</v>
      </c>
      <c r="K268" s="120" t="s">
        <v>56</v>
      </c>
      <c r="L268" s="126" t="s">
        <v>86</v>
      </c>
      <c r="M268" s="122"/>
      <c r="N268" s="122"/>
      <c r="O268" s="122"/>
      <c r="P268" s="122"/>
      <c r="Q268" s="122"/>
      <c r="R268" s="122"/>
      <c r="S268" s="122"/>
      <c r="T268" s="122"/>
      <c r="U268" s="122"/>
      <c r="V268" s="122"/>
      <c r="W268" s="122"/>
      <c r="X268" s="122"/>
      <c r="Y268" s="122"/>
      <c r="Z268" s="122"/>
      <c r="AA268" s="122"/>
      <c r="AB268" s="122">
        <f>AC268+AD268</f>
        <v>70984.800000000003</v>
      </c>
      <c r="AC268" s="122">
        <v>0</v>
      </c>
      <c r="AD268" s="122">
        <v>70984.800000000003</v>
      </c>
      <c r="AE268" s="122"/>
      <c r="AF268" s="122"/>
      <c r="AG268" s="122"/>
      <c r="AH268" s="122">
        <f t="shared" si="273"/>
        <v>70984.800000000003</v>
      </c>
      <c r="AI268" s="122">
        <f t="shared" ref="AI268" si="284">Z268+AC268+AF268</f>
        <v>0</v>
      </c>
      <c r="AJ268" s="122">
        <f t="shared" ref="AJ268" si="285">AA268+AD268+AG268</f>
        <v>70984.800000000003</v>
      </c>
      <c r="AK268" s="113"/>
      <c r="AL268" s="113"/>
      <c r="AM268" s="113"/>
      <c r="AN268" s="122">
        <f>AO268+AP268</f>
        <v>165631.1</v>
      </c>
      <c r="AO268" s="123">
        <v>0</v>
      </c>
      <c r="AP268" s="123">
        <v>165631.1</v>
      </c>
      <c r="AQ268" s="114"/>
      <c r="AR268" s="114"/>
      <c r="AS268" s="114"/>
      <c r="AT268" s="122">
        <f t="shared" si="276"/>
        <v>165631.1</v>
      </c>
      <c r="AU268" s="122">
        <f t="shared" ref="AU268" si="286">AL268+AO268+AR268</f>
        <v>0</v>
      </c>
      <c r="AV268" s="123">
        <f t="shared" ref="AV268" si="287">AM268+AP268+AS268</f>
        <v>165631.1</v>
      </c>
      <c r="AW268" s="130" t="s">
        <v>969</v>
      </c>
      <c r="AX268" s="35"/>
    </row>
    <row r="269" spans="1:50" s="36" customFormat="1" ht="93.75" x14ac:dyDescent="0.2">
      <c r="A269" s="104" t="s">
        <v>432</v>
      </c>
      <c r="B269" s="246" t="s">
        <v>875</v>
      </c>
      <c r="C269" s="220"/>
      <c r="D269" s="120" t="s">
        <v>81</v>
      </c>
      <c r="E269" s="120" t="s">
        <v>31</v>
      </c>
      <c r="F269" s="120" t="s">
        <v>52</v>
      </c>
      <c r="G269" s="120" t="s">
        <v>405</v>
      </c>
      <c r="H269" s="120" t="s">
        <v>66</v>
      </c>
      <c r="I269" s="120" t="s">
        <v>56</v>
      </c>
      <c r="J269" s="120" t="s">
        <v>56</v>
      </c>
      <c r="K269" s="120" t="s">
        <v>56</v>
      </c>
      <c r="L269" s="126">
        <v>2024</v>
      </c>
      <c r="M269" s="122">
        <f t="shared" si="266"/>
        <v>6237.5</v>
      </c>
      <c r="N269" s="122">
        <v>0</v>
      </c>
      <c r="O269" s="122">
        <v>6237.5</v>
      </c>
      <c r="P269" s="122"/>
      <c r="Q269" s="122"/>
      <c r="R269" s="122"/>
      <c r="S269" s="122"/>
      <c r="T269" s="122"/>
      <c r="U269" s="122"/>
      <c r="V269" s="122">
        <f t="shared" si="267"/>
        <v>6237.5</v>
      </c>
      <c r="W269" s="122">
        <f t="shared" ref="W269:W270" si="288">N269+Q269+T269</f>
        <v>0</v>
      </c>
      <c r="X269" s="122">
        <f t="shared" ref="X269:X270" si="289">O269+R269+U269</f>
        <v>6237.5</v>
      </c>
      <c r="Y269" s="122"/>
      <c r="Z269" s="122"/>
      <c r="AA269" s="122"/>
      <c r="AB269" s="122"/>
      <c r="AC269" s="122"/>
      <c r="AD269" s="122"/>
      <c r="AE269" s="122"/>
      <c r="AF269" s="122"/>
      <c r="AG269" s="122"/>
      <c r="AH269" s="122"/>
      <c r="AI269" s="122"/>
      <c r="AJ269" s="123"/>
      <c r="AK269" s="113"/>
      <c r="AL269" s="113"/>
      <c r="AM269" s="113"/>
      <c r="AN269" s="113"/>
      <c r="AO269" s="113"/>
      <c r="AP269" s="113"/>
      <c r="AQ269" s="114"/>
      <c r="AR269" s="114"/>
      <c r="AS269" s="114"/>
      <c r="AT269" s="113"/>
      <c r="AU269" s="113"/>
      <c r="AV269" s="115"/>
      <c r="AW269" s="130" t="s">
        <v>58</v>
      </c>
      <c r="AX269" s="35"/>
    </row>
    <row r="270" spans="1:50" s="54" customFormat="1" x14ac:dyDescent="0.2">
      <c r="A270" s="146"/>
      <c r="B270" s="157" t="s">
        <v>99</v>
      </c>
      <c r="C270" s="230"/>
      <c r="D270" s="210"/>
      <c r="E270" s="210"/>
      <c r="F270" s="210"/>
      <c r="G270" s="210"/>
      <c r="H270" s="210"/>
      <c r="I270" s="209"/>
      <c r="J270" s="210"/>
      <c r="K270" s="210"/>
      <c r="L270" s="231"/>
      <c r="M270" s="189">
        <f t="shared" si="266"/>
        <v>6237.5</v>
      </c>
      <c r="N270" s="189">
        <v>0</v>
      </c>
      <c r="O270" s="189">
        <v>6237.5</v>
      </c>
      <c r="P270" s="189"/>
      <c r="Q270" s="189"/>
      <c r="R270" s="189"/>
      <c r="S270" s="189"/>
      <c r="T270" s="189"/>
      <c r="U270" s="189"/>
      <c r="V270" s="189">
        <f t="shared" si="267"/>
        <v>6237.5</v>
      </c>
      <c r="W270" s="136">
        <f t="shared" si="288"/>
        <v>0</v>
      </c>
      <c r="X270" s="136">
        <f t="shared" si="289"/>
        <v>6237.5</v>
      </c>
      <c r="Y270" s="136"/>
      <c r="Z270" s="136"/>
      <c r="AA270" s="136"/>
      <c r="AB270" s="136"/>
      <c r="AC270" s="136"/>
      <c r="AD270" s="136"/>
      <c r="AE270" s="136"/>
      <c r="AF270" s="136"/>
      <c r="AG270" s="136"/>
      <c r="AH270" s="136"/>
      <c r="AI270" s="136"/>
      <c r="AJ270" s="137"/>
      <c r="AK270" s="191"/>
      <c r="AL270" s="191"/>
      <c r="AM270" s="191"/>
      <c r="AN270" s="191"/>
      <c r="AO270" s="191"/>
      <c r="AP270" s="191"/>
      <c r="AQ270" s="192"/>
      <c r="AR270" s="192"/>
      <c r="AS270" s="192"/>
      <c r="AT270" s="191"/>
      <c r="AU270" s="191"/>
      <c r="AV270" s="193"/>
      <c r="AW270" s="130"/>
      <c r="AX270" s="53"/>
    </row>
    <row r="271" spans="1:50" s="44" customFormat="1" ht="63" customHeight="1" x14ac:dyDescent="0.2">
      <c r="A271" s="146" t="s">
        <v>434</v>
      </c>
      <c r="B271" s="132" t="s">
        <v>433</v>
      </c>
      <c r="C271" s="229"/>
      <c r="D271" s="120" t="s">
        <v>81</v>
      </c>
      <c r="E271" s="120" t="s">
        <v>31</v>
      </c>
      <c r="F271" s="120" t="s">
        <v>52</v>
      </c>
      <c r="G271" s="120" t="s">
        <v>405</v>
      </c>
      <c r="H271" s="120" t="s">
        <v>66</v>
      </c>
      <c r="I271" s="120" t="s">
        <v>56</v>
      </c>
      <c r="J271" s="120" t="s">
        <v>56</v>
      </c>
      <c r="K271" s="120" t="s">
        <v>56</v>
      </c>
      <c r="L271" s="126">
        <v>2024</v>
      </c>
      <c r="M271" s="122">
        <f t="shared" si="266"/>
        <v>8214.9</v>
      </c>
      <c r="N271" s="122">
        <v>0</v>
      </c>
      <c r="O271" s="147">
        <v>8214.9</v>
      </c>
      <c r="P271" s="122"/>
      <c r="Q271" s="122"/>
      <c r="R271" s="147"/>
      <c r="S271" s="147">
        <f>T271+U271</f>
        <v>-8214.9</v>
      </c>
      <c r="T271" s="147">
        <v>0</v>
      </c>
      <c r="U271" s="147">
        <v>-8214.9</v>
      </c>
      <c r="V271" s="122">
        <f t="shared" ref="V271:V276" si="290">W271+X271</f>
        <v>0</v>
      </c>
      <c r="W271" s="122">
        <f t="shared" ref="W271:W276" si="291">N271+Q271+T271</f>
        <v>0</v>
      </c>
      <c r="X271" s="122">
        <f t="shared" ref="X271:X276" si="292">O271+R271+U271</f>
        <v>0</v>
      </c>
      <c r="Y271" s="122"/>
      <c r="Z271" s="122"/>
      <c r="AA271" s="122"/>
      <c r="AB271" s="122"/>
      <c r="AC271" s="122"/>
      <c r="AD271" s="122"/>
      <c r="AE271" s="122"/>
      <c r="AF271" s="122"/>
      <c r="AG271" s="122"/>
      <c r="AH271" s="122"/>
      <c r="AI271" s="122"/>
      <c r="AJ271" s="123"/>
      <c r="AK271" s="152"/>
      <c r="AL271" s="152"/>
      <c r="AM271" s="152"/>
      <c r="AN271" s="152"/>
      <c r="AO271" s="152"/>
      <c r="AP271" s="152"/>
      <c r="AQ271" s="153"/>
      <c r="AR271" s="153"/>
      <c r="AS271" s="153"/>
      <c r="AT271" s="152"/>
      <c r="AU271" s="152"/>
      <c r="AV271" s="185"/>
      <c r="AW271" s="130" t="s">
        <v>970</v>
      </c>
      <c r="AX271" s="43"/>
    </row>
    <row r="272" spans="1:50" s="54" customFormat="1" x14ac:dyDescent="0.2">
      <c r="A272" s="146"/>
      <c r="B272" s="157" t="s">
        <v>99</v>
      </c>
      <c r="C272" s="230"/>
      <c r="D272" s="210"/>
      <c r="E272" s="210"/>
      <c r="F272" s="210"/>
      <c r="G272" s="210"/>
      <c r="H272" s="210"/>
      <c r="I272" s="209"/>
      <c r="J272" s="210"/>
      <c r="K272" s="210"/>
      <c r="L272" s="231"/>
      <c r="M272" s="189">
        <f t="shared" si="266"/>
        <v>8214.9</v>
      </c>
      <c r="N272" s="189">
        <v>0</v>
      </c>
      <c r="O272" s="189">
        <v>8214.9</v>
      </c>
      <c r="P272" s="189"/>
      <c r="Q272" s="189"/>
      <c r="R272" s="189"/>
      <c r="S272" s="189">
        <f>T272+U272</f>
        <v>-8214.9</v>
      </c>
      <c r="T272" s="189">
        <v>0</v>
      </c>
      <c r="U272" s="189">
        <v>-8214.9</v>
      </c>
      <c r="V272" s="189">
        <f t="shared" si="290"/>
        <v>0</v>
      </c>
      <c r="W272" s="136">
        <f t="shared" si="291"/>
        <v>0</v>
      </c>
      <c r="X272" s="136">
        <f t="shared" si="292"/>
        <v>0</v>
      </c>
      <c r="Y272" s="136"/>
      <c r="Z272" s="136"/>
      <c r="AA272" s="136"/>
      <c r="AB272" s="136"/>
      <c r="AC272" s="136"/>
      <c r="AD272" s="136"/>
      <c r="AE272" s="136"/>
      <c r="AF272" s="136"/>
      <c r="AG272" s="136"/>
      <c r="AH272" s="136"/>
      <c r="AI272" s="136"/>
      <c r="AJ272" s="137"/>
      <c r="AK272" s="191"/>
      <c r="AL272" s="191"/>
      <c r="AM272" s="191"/>
      <c r="AN272" s="191"/>
      <c r="AO272" s="191"/>
      <c r="AP272" s="191"/>
      <c r="AQ272" s="192"/>
      <c r="AR272" s="192"/>
      <c r="AS272" s="192"/>
      <c r="AT272" s="191"/>
      <c r="AU272" s="191"/>
      <c r="AV272" s="193"/>
      <c r="AW272" s="192"/>
      <c r="AX272" s="53"/>
    </row>
    <row r="273" spans="1:50" s="44" customFormat="1" ht="93.75" x14ac:dyDescent="0.2">
      <c r="A273" s="146" t="s">
        <v>436</v>
      </c>
      <c r="B273" s="132" t="s">
        <v>435</v>
      </c>
      <c r="C273" s="229"/>
      <c r="D273" s="207" t="s">
        <v>81</v>
      </c>
      <c r="E273" s="207" t="s">
        <v>31</v>
      </c>
      <c r="F273" s="207" t="s">
        <v>52</v>
      </c>
      <c r="G273" s="207" t="s">
        <v>405</v>
      </c>
      <c r="H273" s="207" t="s">
        <v>66</v>
      </c>
      <c r="I273" s="120" t="s">
        <v>56</v>
      </c>
      <c r="J273" s="120" t="s">
        <v>56</v>
      </c>
      <c r="K273" s="120" t="s">
        <v>56</v>
      </c>
      <c r="L273" s="126">
        <v>2024</v>
      </c>
      <c r="M273" s="147">
        <f t="shared" si="266"/>
        <v>10488.2</v>
      </c>
      <c r="N273" s="147">
        <v>0</v>
      </c>
      <c r="O273" s="147">
        <v>10488.2</v>
      </c>
      <c r="P273" s="147"/>
      <c r="Q273" s="147"/>
      <c r="R273" s="147"/>
      <c r="S273" s="147">
        <f>T273+U273</f>
        <v>-10488.2</v>
      </c>
      <c r="T273" s="147">
        <v>0</v>
      </c>
      <c r="U273" s="147">
        <v>-10488.2</v>
      </c>
      <c r="V273" s="122">
        <f t="shared" si="290"/>
        <v>0</v>
      </c>
      <c r="W273" s="122">
        <f t="shared" si="291"/>
        <v>0</v>
      </c>
      <c r="X273" s="122">
        <f t="shared" si="292"/>
        <v>0</v>
      </c>
      <c r="Y273" s="122"/>
      <c r="Z273" s="122"/>
      <c r="AA273" s="122"/>
      <c r="AB273" s="122"/>
      <c r="AC273" s="122"/>
      <c r="AD273" s="122"/>
      <c r="AE273" s="122"/>
      <c r="AF273" s="122"/>
      <c r="AG273" s="122"/>
      <c r="AH273" s="122"/>
      <c r="AI273" s="122"/>
      <c r="AJ273" s="123"/>
      <c r="AK273" s="152"/>
      <c r="AL273" s="152"/>
      <c r="AM273" s="152"/>
      <c r="AN273" s="152"/>
      <c r="AO273" s="152"/>
      <c r="AP273" s="152"/>
      <c r="AQ273" s="153"/>
      <c r="AR273" s="153"/>
      <c r="AS273" s="153"/>
      <c r="AT273" s="152"/>
      <c r="AU273" s="152"/>
      <c r="AV273" s="185"/>
      <c r="AW273" s="130" t="s">
        <v>970</v>
      </c>
      <c r="AX273" s="43"/>
    </row>
    <row r="274" spans="1:50" s="54" customFormat="1" x14ac:dyDescent="0.2">
      <c r="A274" s="146"/>
      <c r="B274" s="157" t="s">
        <v>99</v>
      </c>
      <c r="C274" s="230"/>
      <c r="D274" s="210"/>
      <c r="E274" s="210"/>
      <c r="F274" s="210"/>
      <c r="G274" s="210"/>
      <c r="H274" s="210"/>
      <c r="I274" s="209"/>
      <c r="J274" s="210"/>
      <c r="K274" s="210"/>
      <c r="L274" s="231"/>
      <c r="M274" s="189">
        <f t="shared" si="266"/>
        <v>10488.2</v>
      </c>
      <c r="N274" s="189">
        <v>0</v>
      </c>
      <c r="O274" s="189">
        <v>10488.2</v>
      </c>
      <c r="P274" s="189"/>
      <c r="Q274" s="189"/>
      <c r="R274" s="189"/>
      <c r="S274" s="189">
        <f>T274+U274</f>
        <v>-10488.2</v>
      </c>
      <c r="T274" s="189">
        <v>0</v>
      </c>
      <c r="U274" s="189">
        <v>-10488.2</v>
      </c>
      <c r="V274" s="189">
        <f t="shared" si="290"/>
        <v>0</v>
      </c>
      <c r="W274" s="136">
        <f t="shared" si="291"/>
        <v>0</v>
      </c>
      <c r="X274" s="136">
        <f t="shared" si="292"/>
        <v>0</v>
      </c>
      <c r="Y274" s="136"/>
      <c r="Z274" s="136"/>
      <c r="AA274" s="136"/>
      <c r="AB274" s="136"/>
      <c r="AC274" s="136"/>
      <c r="AD274" s="136"/>
      <c r="AE274" s="136"/>
      <c r="AF274" s="136"/>
      <c r="AG274" s="136"/>
      <c r="AH274" s="136"/>
      <c r="AI274" s="136"/>
      <c r="AJ274" s="137"/>
      <c r="AK274" s="191"/>
      <c r="AL274" s="191"/>
      <c r="AM274" s="191"/>
      <c r="AN274" s="191"/>
      <c r="AO274" s="191"/>
      <c r="AP274" s="191"/>
      <c r="AQ274" s="192"/>
      <c r="AR274" s="192"/>
      <c r="AS274" s="192"/>
      <c r="AT274" s="191"/>
      <c r="AU274" s="191"/>
      <c r="AV274" s="193"/>
      <c r="AW274" s="192"/>
      <c r="AX274" s="53"/>
    </row>
    <row r="275" spans="1:50" s="44" customFormat="1" ht="102.75" customHeight="1" x14ac:dyDescent="0.2">
      <c r="A275" s="146" t="s">
        <v>439</v>
      </c>
      <c r="B275" s="184" t="s">
        <v>437</v>
      </c>
      <c r="C275" s="229"/>
      <c r="D275" s="207" t="s">
        <v>81</v>
      </c>
      <c r="E275" s="207" t="s">
        <v>31</v>
      </c>
      <c r="F275" s="207" t="s">
        <v>52</v>
      </c>
      <c r="G275" s="207" t="s">
        <v>438</v>
      </c>
      <c r="H275" s="207" t="s">
        <v>66</v>
      </c>
      <c r="I275" s="146" t="s">
        <v>56</v>
      </c>
      <c r="J275" s="146" t="s">
        <v>56</v>
      </c>
      <c r="K275" s="146" t="s">
        <v>56</v>
      </c>
      <c r="L275" s="151">
        <v>2024</v>
      </c>
      <c r="M275" s="147">
        <f t="shared" si="266"/>
        <v>9749.1</v>
      </c>
      <c r="N275" s="147">
        <v>0</v>
      </c>
      <c r="O275" s="147">
        <f t="shared" ref="O275:O276" si="293">9749.1</f>
        <v>9749.1</v>
      </c>
      <c r="P275" s="147">
        <f>Q275+R275</f>
        <v>-9749.1</v>
      </c>
      <c r="Q275" s="147">
        <v>0</v>
      </c>
      <c r="R275" s="147">
        <v>-9749.1</v>
      </c>
      <c r="S275" s="147"/>
      <c r="T275" s="147"/>
      <c r="U275" s="147"/>
      <c r="V275" s="122">
        <f t="shared" si="290"/>
        <v>0</v>
      </c>
      <c r="W275" s="122">
        <f t="shared" si="291"/>
        <v>0</v>
      </c>
      <c r="X275" s="122">
        <f t="shared" si="292"/>
        <v>0</v>
      </c>
      <c r="Y275" s="147"/>
      <c r="Z275" s="147"/>
      <c r="AA275" s="147"/>
      <c r="AB275" s="147"/>
      <c r="AC275" s="147"/>
      <c r="AD275" s="147"/>
      <c r="AE275" s="147"/>
      <c r="AF275" s="147"/>
      <c r="AG275" s="147"/>
      <c r="AH275" s="147"/>
      <c r="AI275" s="147"/>
      <c r="AJ275" s="186"/>
      <c r="AK275" s="152"/>
      <c r="AL275" s="152"/>
      <c r="AM275" s="152"/>
      <c r="AN275" s="152"/>
      <c r="AO275" s="152"/>
      <c r="AP275" s="152"/>
      <c r="AQ275" s="153"/>
      <c r="AR275" s="153"/>
      <c r="AS275" s="153"/>
      <c r="AT275" s="152"/>
      <c r="AU275" s="152"/>
      <c r="AV275" s="185"/>
      <c r="AW275" s="130" t="s">
        <v>971</v>
      </c>
      <c r="AX275" s="43"/>
    </row>
    <row r="276" spans="1:50" s="54" customFormat="1" x14ac:dyDescent="0.2">
      <c r="A276" s="146"/>
      <c r="B276" s="187" t="s">
        <v>99</v>
      </c>
      <c r="C276" s="230"/>
      <c r="D276" s="210"/>
      <c r="E276" s="210"/>
      <c r="F276" s="210"/>
      <c r="G276" s="210"/>
      <c r="H276" s="210"/>
      <c r="I276" s="209"/>
      <c r="J276" s="210"/>
      <c r="K276" s="210"/>
      <c r="L276" s="231"/>
      <c r="M276" s="189">
        <f t="shared" si="266"/>
        <v>9749.1</v>
      </c>
      <c r="N276" s="189">
        <v>0</v>
      </c>
      <c r="O276" s="189">
        <f t="shared" si="293"/>
        <v>9749.1</v>
      </c>
      <c r="P276" s="189">
        <f>Q276+R276</f>
        <v>-9749.1</v>
      </c>
      <c r="Q276" s="189">
        <v>0</v>
      </c>
      <c r="R276" s="189">
        <v>-9749.1</v>
      </c>
      <c r="S276" s="189"/>
      <c r="T276" s="189"/>
      <c r="U276" s="189"/>
      <c r="V276" s="189">
        <f t="shared" si="290"/>
        <v>0</v>
      </c>
      <c r="W276" s="136">
        <f t="shared" si="291"/>
        <v>0</v>
      </c>
      <c r="X276" s="136">
        <f t="shared" si="292"/>
        <v>0</v>
      </c>
      <c r="Y276" s="189"/>
      <c r="Z276" s="189"/>
      <c r="AA276" s="189"/>
      <c r="AB276" s="189"/>
      <c r="AC276" s="189"/>
      <c r="AD276" s="189"/>
      <c r="AE276" s="189"/>
      <c r="AF276" s="189"/>
      <c r="AG276" s="189"/>
      <c r="AH276" s="189"/>
      <c r="AI276" s="189"/>
      <c r="AJ276" s="190"/>
      <c r="AK276" s="191"/>
      <c r="AL276" s="191"/>
      <c r="AM276" s="191"/>
      <c r="AN276" s="191"/>
      <c r="AO276" s="191"/>
      <c r="AP276" s="191"/>
      <c r="AQ276" s="192"/>
      <c r="AR276" s="192"/>
      <c r="AS276" s="192"/>
      <c r="AT276" s="191"/>
      <c r="AU276" s="191"/>
      <c r="AV276" s="193"/>
      <c r="AW276" s="192"/>
      <c r="AX276" s="53"/>
    </row>
    <row r="277" spans="1:50" s="44" customFormat="1" ht="68.25" customHeight="1" x14ac:dyDescent="0.2">
      <c r="A277" s="146" t="s">
        <v>440</v>
      </c>
      <c r="B277" s="132" t="s">
        <v>876</v>
      </c>
      <c r="C277" s="229"/>
      <c r="D277" s="207" t="s">
        <v>81</v>
      </c>
      <c r="E277" s="207" t="s">
        <v>31</v>
      </c>
      <c r="F277" s="207" t="s">
        <v>52</v>
      </c>
      <c r="G277" s="207" t="s">
        <v>405</v>
      </c>
      <c r="H277" s="207" t="s">
        <v>66</v>
      </c>
      <c r="I277" s="120" t="s">
        <v>56</v>
      </c>
      <c r="J277" s="120" t="s">
        <v>56</v>
      </c>
      <c r="K277" s="120" t="s">
        <v>56</v>
      </c>
      <c r="L277" s="126">
        <v>2024</v>
      </c>
      <c r="M277" s="147">
        <f t="shared" si="266"/>
        <v>2980</v>
      </c>
      <c r="N277" s="147">
        <v>0</v>
      </c>
      <c r="O277" s="147">
        <v>2980</v>
      </c>
      <c r="P277" s="147"/>
      <c r="Q277" s="147"/>
      <c r="R277" s="147"/>
      <c r="S277" s="147"/>
      <c r="T277" s="147"/>
      <c r="U277" s="147"/>
      <c r="V277" s="147">
        <f t="shared" si="267"/>
        <v>2980</v>
      </c>
      <c r="W277" s="122">
        <f t="shared" ref="W277:W280" si="294">N277+Q277+T277</f>
        <v>0</v>
      </c>
      <c r="X277" s="122">
        <f t="shared" ref="X277:X280" si="295">O277+R277+U277</f>
        <v>2980</v>
      </c>
      <c r="Y277" s="122"/>
      <c r="Z277" s="122"/>
      <c r="AA277" s="122"/>
      <c r="AB277" s="122"/>
      <c r="AC277" s="122"/>
      <c r="AD277" s="122"/>
      <c r="AE277" s="122"/>
      <c r="AF277" s="122"/>
      <c r="AG277" s="122"/>
      <c r="AH277" s="122"/>
      <c r="AI277" s="122"/>
      <c r="AJ277" s="123"/>
      <c r="AK277" s="152"/>
      <c r="AL277" s="152"/>
      <c r="AM277" s="152"/>
      <c r="AN277" s="152"/>
      <c r="AO277" s="152"/>
      <c r="AP277" s="152"/>
      <c r="AQ277" s="153"/>
      <c r="AR277" s="153"/>
      <c r="AS277" s="153"/>
      <c r="AT277" s="152"/>
      <c r="AU277" s="152"/>
      <c r="AV277" s="185"/>
      <c r="AW277" s="130" t="s">
        <v>58</v>
      </c>
      <c r="AX277" s="43"/>
    </row>
    <row r="278" spans="1:50" s="54" customFormat="1" x14ac:dyDescent="0.2">
      <c r="A278" s="146"/>
      <c r="B278" s="157" t="s">
        <v>99</v>
      </c>
      <c r="C278" s="230"/>
      <c r="D278" s="210"/>
      <c r="E278" s="210"/>
      <c r="F278" s="210"/>
      <c r="G278" s="210"/>
      <c r="H278" s="210"/>
      <c r="I278" s="209"/>
      <c r="J278" s="210"/>
      <c r="K278" s="210"/>
      <c r="L278" s="231"/>
      <c r="M278" s="189">
        <f t="shared" si="266"/>
        <v>2980</v>
      </c>
      <c r="N278" s="189">
        <v>0</v>
      </c>
      <c r="O278" s="189">
        <v>2980</v>
      </c>
      <c r="P278" s="189"/>
      <c r="Q278" s="189"/>
      <c r="R278" s="189"/>
      <c r="S278" s="189"/>
      <c r="T278" s="189"/>
      <c r="U278" s="189"/>
      <c r="V278" s="189">
        <f t="shared" si="267"/>
        <v>2980</v>
      </c>
      <c r="W278" s="136">
        <f t="shared" si="294"/>
        <v>0</v>
      </c>
      <c r="X278" s="136">
        <f t="shared" si="295"/>
        <v>2980</v>
      </c>
      <c r="Y278" s="136"/>
      <c r="Z278" s="136"/>
      <c r="AA278" s="136"/>
      <c r="AB278" s="136"/>
      <c r="AC278" s="136"/>
      <c r="AD278" s="136"/>
      <c r="AE278" s="136"/>
      <c r="AF278" s="136"/>
      <c r="AG278" s="136"/>
      <c r="AH278" s="136"/>
      <c r="AI278" s="136"/>
      <c r="AJ278" s="137"/>
      <c r="AK278" s="191"/>
      <c r="AL278" s="191"/>
      <c r="AM278" s="191"/>
      <c r="AN278" s="191"/>
      <c r="AO278" s="191"/>
      <c r="AP278" s="191"/>
      <c r="AQ278" s="192"/>
      <c r="AR278" s="192"/>
      <c r="AS278" s="192"/>
      <c r="AT278" s="191"/>
      <c r="AU278" s="191"/>
      <c r="AV278" s="193"/>
      <c r="AW278" s="192"/>
      <c r="AX278" s="53"/>
    </row>
    <row r="279" spans="1:50" s="44" customFormat="1" ht="60.75" customHeight="1" x14ac:dyDescent="0.2">
      <c r="A279" s="146" t="s">
        <v>991</v>
      </c>
      <c r="B279" s="132" t="s">
        <v>441</v>
      </c>
      <c r="C279" s="229"/>
      <c r="D279" s="207" t="s">
        <v>81</v>
      </c>
      <c r="E279" s="207" t="s">
        <v>31</v>
      </c>
      <c r="F279" s="207" t="s">
        <v>52</v>
      </c>
      <c r="G279" s="207" t="s">
        <v>405</v>
      </c>
      <c r="H279" s="207" t="s">
        <v>66</v>
      </c>
      <c r="I279" s="120" t="s">
        <v>56</v>
      </c>
      <c r="J279" s="120" t="s">
        <v>56</v>
      </c>
      <c r="K279" s="120" t="s">
        <v>56</v>
      </c>
      <c r="L279" s="126">
        <v>2024</v>
      </c>
      <c r="M279" s="147">
        <f t="shared" si="266"/>
        <v>10756.6</v>
      </c>
      <c r="N279" s="147">
        <v>0</v>
      </c>
      <c r="O279" s="147">
        <v>10756.6</v>
      </c>
      <c r="P279" s="147"/>
      <c r="Q279" s="147"/>
      <c r="R279" s="147"/>
      <c r="S279" s="147"/>
      <c r="T279" s="147"/>
      <c r="U279" s="147"/>
      <c r="V279" s="147">
        <f t="shared" si="267"/>
        <v>10756.6</v>
      </c>
      <c r="W279" s="122">
        <f t="shared" si="294"/>
        <v>0</v>
      </c>
      <c r="X279" s="122">
        <f t="shared" si="295"/>
        <v>10756.6</v>
      </c>
      <c r="Y279" s="122"/>
      <c r="Z279" s="122"/>
      <c r="AA279" s="122"/>
      <c r="AB279" s="122"/>
      <c r="AC279" s="122"/>
      <c r="AD279" s="122"/>
      <c r="AE279" s="122"/>
      <c r="AF279" s="122"/>
      <c r="AG279" s="122"/>
      <c r="AH279" s="122"/>
      <c r="AI279" s="122"/>
      <c r="AJ279" s="123"/>
      <c r="AK279" s="152"/>
      <c r="AL279" s="152"/>
      <c r="AM279" s="152"/>
      <c r="AN279" s="152"/>
      <c r="AO279" s="152"/>
      <c r="AP279" s="152"/>
      <c r="AQ279" s="153"/>
      <c r="AR279" s="153"/>
      <c r="AS279" s="153"/>
      <c r="AT279" s="152"/>
      <c r="AU279" s="152"/>
      <c r="AV279" s="185"/>
      <c r="AW279" s="130" t="s">
        <v>58</v>
      </c>
      <c r="AX279" s="43"/>
    </row>
    <row r="280" spans="1:50" s="54" customFormat="1" x14ac:dyDescent="0.2">
      <c r="A280" s="146"/>
      <c r="B280" s="157" t="s">
        <v>99</v>
      </c>
      <c r="C280" s="230"/>
      <c r="D280" s="210"/>
      <c r="E280" s="210"/>
      <c r="F280" s="210"/>
      <c r="G280" s="210"/>
      <c r="H280" s="210"/>
      <c r="I280" s="209"/>
      <c r="J280" s="210"/>
      <c r="K280" s="210"/>
      <c r="L280" s="231"/>
      <c r="M280" s="189">
        <f t="shared" si="266"/>
        <v>10756.6</v>
      </c>
      <c r="N280" s="189">
        <v>0</v>
      </c>
      <c r="O280" s="189">
        <v>10756.6</v>
      </c>
      <c r="P280" s="189"/>
      <c r="Q280" s="189"/>
      <c r="R280" s="189"/>
      <c r="S280" s="189"/>
      <c r="T280" s="189"/>
      <c r="U280" s="189"/>
      <c r="V280" s="189">
        <f t="shared" si="267"/>
        <v>10756.6</v>
      </c>
      <c r="W280" s="136">
        <f t="shared" si="294"/>
        <v>0</v>
      </c>
      <c r="X280" s="136">
        <f t="shared" si="295"/>
        <v>10756.6</v>
      </c>
      <c r="Y280" s="136"/>
      <c r="Z280" s="136"/>
      <c r="AA280" s="136"/>
      <c r="AB280" s="136"/>
      <c r="AC280" s="136"/>
      <c r="AD280" s="136"/>
      <c r="AE280" s="136"/>
      <c r="AF280" s="136"/>
      <c r="AG280" s="136"/>
      <c r="AH280" s="136"/>
      <c r="AI280" s="136"/>
      <c r="AJ280" s="137"/>
      <c r="AK280" s="191"/>
      <c r="AL280" s="191"/>
      <c r="AM280" s="191"/>
      <c r="AN280" s="191"/>
      <c r="AO280" s="191"/>
      <c r="AP280" s="191"/>
      <c r="AQ280" s="192"/>
      <c r="AR280" s="192"/>
      <c r="AS280" s="192"/>
      <c r="AT280" s="191"/>
      <c r="AU280" s="191"/>
      <c r="AV280" s="193"/>
      <c r="AW280" s="192"/>
      <c r="AX280" s="53"/>
    </row>
    <row r="281" spans="1:50" s="34" customFormat="1" x14ac:dyDescent="0.2">
      <c r="A281" s="96"/>
      <c r="B281" s="171" t="s">
        <v>442</v>
      </c>
      <c r="C281" s="171"/>
      <c r="D281" s="172"/>
      <c r="E281" s="172"/>
      <c r="F281" s="172"/>
      <c r="G281" s="172"/>
      <c r="H281" s="172"/>
      <c r="I281" s="173"/>
      <c r="J281" s="174"/>
      <c r="K281" s="174"/>
      <c r="L281" s="247"/>
      <c r="M281" s="101">
        <f>M285+M286+M287+M289+M291</f>
        <v>365080.8</v>
      </c>
      <c r="N281" s="101">
        <f t="shared" ref="N281:AV281" si="296">N285+N286+N287+N289+N291</f>
        <v>343610</v>
      </c>
      <c r="O281" s="101">
        <f t="shared" si="296"/>
        <v>21470.799999999999</v>
      </c>
      <c r="P281" s="101">
        <f t="shared" si="296"/>
        <v>0</v>
      </c>
      <c r="Q281" s="101">
        <f t="shared" si="296"/>
        <v>0</v>
      </c>
      <c r="R281" s="101">
        <f t="shared" si="296"/>
        <v>0</v>
      </c>
      <c r="S281" s="101">
        <f t="shared" si="296"/>
        <v>0</v>
      </c>
      <c r="T281" s="101">
        <f t="shared" si="296"/>
        <v>0</v>
      </c>
      <c r="U281" s="101">
        <f t="shared" si="296"/>
        <v>0</v>
      </c>
      <c r="V281" s="101">
        <f t="shared" si="296"/>
        <v>365080.8</v>
      </c>
      <c r="W281" s="101">
        <f t="shared" si="296"/>
        <v>343610</v>
      </c>
      <c r="X281" s="101">
        <f t="shared" si="296"/>
        <v>21470.799999999999</v>
      </c>
      <c r="Y281" s="101">
        <f t="shared" si="296"/>
        <v>23425.712500000001</v>
      </c>
      <c r="Z281" s="101">
        <f t="shared" si="296"/>
        <v>0</v>
      </c>
      <c r="AA281" s="101">
        <f t="shared" si="296"/>
        <v>23425.712500000001</v>
      </c>
      <c r="AB281" s="101">
        <f t="shared" si="296"/>
        <v>-15668</v>
      </c>
      <c r="AC281" s="101">
        <f t="shared" si="296"/>
        <v>0</v>
      </c>
      <c r="AD281" s="101">
        <f t="shared" si="296"/>
        <v>-15668</v>
      </c>
      <c r="AE281" s="101">
        <f t="shared" si="296"/>
        <v>0</v>
      </c>
      <c r="AF281" s="101">
        <f t="shared" si="296"/>
        <v>0</v>
      </c>
      <c r="AG281" s="101">
        <f t="shared" si="296"/>
        <v>0</v>
      </c>
      <c r="AH281" s="101">
        <f t="shared" si="296"/>
        <v>7757.7125000000005</v>
      </c>
      <c r="AI281" s="101">
        <f t="shared" si="296"/>
        <v>0</v>
      </c>
      <c r="AJ281" s="101">
        <f t="shared" si="296"/>
        <v>7757.7125000000005</v>
      </c>
      <c r="AK281" s="101">
        <f t="shared" si="296"/>
        <v>460166.3</v>
      </c>
      <c r="AL281" s="101">
        <f t="shared" si="296"/>
        <v>427954.6</v>
      </c>
      <c r="AM281" s="101">
        <f t="shared" si="296"/>
        <v>32211.7</v>
      </c>
      <c r="AN281" s="101">
        <f t="shared" si="296"/>
        <v>825674.39999999991</v>
      </c>
      <c r="AO281" s="101">
        <f t="shared" si="296"/>
        <v>767877.2</v>
      </c>
      <c r="AP281" s="101">
        <f t="shared" si="296"/>
        <v>57797.2</v>
      </c>
      <c r="AQ281" s="101">
        <f t="shared" si="296"/>
        <v>0</v>
      </c>
      <c r="AR281" s="101">
        <f t="shared" si="296"/>
        <v>0</v>
      </c>
      <c r="AS281" s="101">
        <f t="shared" si="296"/>
        <v>0</v>
      </c>
      <c r="AT281" s="101">
        <f t="shared" si="296"/>
        <v>1285840.7</v>
      </c>
      <c r="AU281" s="101">
        <f t="shared" si="296"/>
        <v>1195831.7999999998</v>
      </c>
      <c r="AV281" s="102">
        <f t="shared" si="296"/>
        <v>90008.9</v>
      </c>
      <c r="AW281" s="103"/>
      <c r="AX281" s="33"/>
    </row>
    <row r="282" spans="1:50" s="36" customFormat="1" ht="58.5" x14ac:dyDescent="0.2">
      <c r="A282" s="104"/>
      <c r="B282" s="248" t="s">
        <v>443</v>
      </c>
      <c r="C282" s="248"/>
      <c r="D282" s="107"/>
      <c r="E282" s="107"/>
      <c r="F282" s="107"/>
      <c r="G282" s="107"/>
      <c r="H282" s="107"/>
      <c r="I282" s="108"/>
      <c r="J282" s="109"/>
      <c r="K282" s="109"/>
      <c r="L282" s="126"/>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2"/>
      <c r="AK282" s="113"/>
      <c r="AL282" s="113"/>
      <c r="AM282" s="113"/>
      <c r="AN282" s="113"/>
      <c r="AO282" s="113"/>
      <c r="AP282" s="113"/>
      <c r="AQ282" s="114"/>
      <c r="AR282" s="114"/>
      <c r="AS282" s="114"/>
      <c r="AT282" s="113"/>
      <c r="AU282" s="113"/>
      <c r="AV282" s="115"/>
      <c r="AW282" s="114"/>
      <c r="AX282" s="35"/>
    </row>
    <row r="283" spans="1:50" s="36" customFormat="1" ht="69.75" customHeight="1" x14ac:dyDescent="0.2">
      <c r="A283" s="104"/>
      <c r="B283" s="249" t="s">
        <v>78</v>
      </c>
      <c r="C283" s="250"/>
      <c r="D283" s="175"/>
      <c r="E283" s="175"/>
      <c r="F283" s="175"/>
      <c r="G283" s="175"/>
      <c r="H283" s="175"/>
      <c r="I283" s="251"/>
      <c r="J283" s="104"/>
      <c r="K283" s="104"/>
      <c r="L283" s="126"/>
      <c r="M283" s="252"/>
      <c r="N283" s="252"/>
      <c r="O283" s="252"/>
      <c r="P283" s="252"/>
      <c r="Q283" s="252"/>
      <c r="R283" s="252"/>
      <c r="S283" s="252"/>
      <c r="T283" s="252"/>
      <c r="U283" s="252"/>
      <c r="V283" s="122"/>
      <c r="W283" s="252"/>
      <c r="X283" s="252"/>
      <c r="Y283" s="252"/>
      <c r="Z283" s="252"/>
      <c r="AA283" s="252"/>
      <c r="AB283" s="252"/>
      <c r="AC283" s="252"/>
      <c r="AD283" s="252"/>
      <c r="AE283" s="252"/>
      <c r="AF283" s="252"/>
      <c r="AG283" s="252"/>
      <c r="AH283" s="122"/>
      <c r="AI283" s="252"/>
      <c r="AJ283" s="253"/>
      <c r="AK283" s="113"/>
      <c r="AL283" s="113"/>
      <c r="AM283" s="113"/>
      <c r="AN283" s="113"/>
      <c r="AO283" s="113"/>
      <c r="AP283" s="113"/>
      <c r="AQ283" s="114"/>
      <c r="AR283" s="114"/>
      <c r="AS283" s="114"/>
      <c r="AT283" s="113"/>
      <c r="AU283" s="113"/>
      <c r="AV283" s="115"/>
      <c r="AW283" s="114"/>
      <c r="AX283" s="35"/>
    </row>
    <row r="284" spans="1:50" s="36" customFormat="1" x14ac:dyDescent="0.2">
      <c r="A284" s="104"/>
      <c r="B284" s="133" t="s">
        <v>79</v>
      </c>
      <c r="C284" s="179"/>
      <c r="D284" s="118"/>
      <c r="E284" s="118"/>
      <c r="F284" s="118"/>
      <c r="G284" s="118"/>
      <c r="H284" s="118"/>
      <c r="I284" s="119"/>
      <c r="J284" s="120"/>
      <c r="K284" s="120"/>
      <c r="L284" s="126"/>
      <c r="M284" s="252"/>
      <c r="N284" s="252"/>
      <c r="O284" s="252"/>
      <c r="P284" s="252"/>
      <c r="Q284" s="252"/>
      <c r="R284" s="252"/>
      <c r="S284" s="252"/>
      <c r="T284" s="252"/>
      <c r="U284" s="252"/>
      <c r="V284" s="122"/>
      <c r="W284" s="252"/>
      <c r="X284" s="252"/>
      <c r="Y284" s="252"/>
      <c r="Z284" s="252"/>
      <c r="AA284" s="252"/>
      <c r="AB284" s="252"/>
      <c r="AC284" s="252"/>
      <c r="AD284" s="252"/>
      <c r="AE284" s="252"/>
      <c r="AF284" s="252"/>
      <c r="AG284" s="252"/>
      <c r="AH284" s="122"/>
      <c r="AI284" s="252"/>
      <c r="AJ284" s="253"/>
      <c r="AK284" s="113"/>
      <c r="AL284" s="113"/>
      <c r="AM284" s="113"/>
      <c r="AN284" s="113"/>
      <c r="AO284" s="113"/>
      <c r="AP284" s="113"/>
      <c r="AQ284" s="114"/>
      <c r="AR284" s="114"/>
      <c r="AS284" s="114"/>
      <c r="AT284" s="113"/>
      <c r="AU284" s="113"/>
      <c r="AV284" s="115"/>
      <c r="AW284" s="114"/>
      <c r="AX284" s="35"/>
    </row>
    <row r="285" spans="1:50" s="36" customFormat="1" ht="88.5" customHeight="1" x14ac:dyDescent="0.2">
      <c r="A285" s="104" t="s">
        <v>998</v>
      </c>
      <c r="B285" s="254" t="s">
        <v>926</v>
      </c>
      <c r="C285" s="255" t="s">
        <v>444</v>
      </c>
      <c r="D285" s="104" t="s">
        <v>81</v>
      </c>
      <c r="E285" s="104" t="s">
        <v>30</v>
      </c>
      <c r="F285" s="104" t="s">
        <v>52</v>
      </c>
      <c r="G285" s="104" t="s">
        <v>445</v>
      </c>
      <c r="H285" s="104" t="s">
        <v>66</v>
      </c>
      <c r="I285" s="251">
        <v>424281.3</v>
      </c>
      <c r="J285" s="120" t="s">
        <v>55</v>
      </c>
      <c r="K285" s="120" t="s">
        <v>55</v>
      </c>
      <c r="L285" s="126" t="s">
        <v>57</v>
      </c>
      <c r="M285" s="122">
        <f>N285+O285</f>
        <v>347080.8</v>
      </c>
      <c r="N285" s="122">
        <v>343610</v>
      </c>
      <c r="O285" s="122">
        <v>3470.8</v>
      </c>
      <c r="P285" s="147"/>
      <c r="Q285" s="252"/>
      <c r="R285" s="252"/>
      <c r="S285" s="122"/>
      <c r="T285" s="122"/>
      <c r="U285" s="122"/>
      <c r="V285" s="122">
        <f>W285+X285</f>
        <v>347080.8</v>
      </c>
      <c r="W285" s="122">
        <f t="shared" ref="W285" si="297">N285+Q285+T285</f>
        <v>343610</v>
      </c>
      <c r="X285" s="122">
        <f t="shared" ref="X285" si="298">O285+R285+U285</f>
        <v>3470.8</v>
      </c>
      <c r="Y285" s="122"/>
      <c r="Z285" s="122"/>
      <c r="AA285" s="122"/>
      <c r="AB285" s="122"/>
      <c r="AC285" s="122"/>
      <c r="AD285" s="122"/>
      <c r="AE285" s="122"/>
      <c r="AF285" s="122"/>
      <c r="AG285" s="122"/>
      <c r="AH285" s="122"/>
      <c r="AI285" s="122"/>
      <c r="AJ285" s="123"/>
      <c r="AK285" s="113"/>
      <c r="AL285" s="113"/>
      <c r="AM285" s="113"/>
      <c r="AN285" s="113"/>
      <c r="AO285" s="113"/>
      <c r="AP285" s="113"/>
      <c r="AQ285" s="114"/>
      <c r="AR285" s="114"/>
      <c r="AS285" s="114"/>
      <c r="AT285" s="113"/>
      <c r="AU285" s="113"/>
      <c r="AV285" s="115"/>
      <c r="AW285" s="114"/>
      <c r="AX285" s="35"/>
    </row>
    <row r="286" spans="1:50" s="36" customFormat="1" ht="85.5" customHeight="1" x14ac:dyDescent="0.2">
      <c r="A286" s="104" t="s">
        <v>446</v>
      </c>
      <c r="B286" s="254" t="s">
        <v>871</v>
      </c>
      <c r="C286" s="255" t="s">
        <v>444</v>
      </c>
      <c r="D286" s="104" t="s">
        <v>81</v>
      </c>
      <c r="E286" s="104" t="s">
        <v>30</v>
      </c>
      <c r="F286" s="104" t="s">
        <v>52</v>
      </c>
      <c r="G286" s="104" t="s">
        <v>445</v>
      </c>
      <c r="H286" s="104" t="s">
        <v>66</v>
      </c>
      <c r="I286" s="251">
        <v>332204.7</v>
      </c>
      <c r="J286" s="120" t="s">
        <v>55</v>
      </c>
      <c r="K286" s="120" t="s">
        <v>56</v>
      </c>
      <c r="L286" s="126">
        <v>2026</v>
      </c>
      <c r="M286" s="252"/>
      <c r="N286" s="252"/>
      <c r="O286" s="252"/>
      <c r="P286" s="252"/>
      <c r="Q286" s="252"/>
      <c r="R286" s="252"/>
      <c r="S286" s="252"/>
      <c r="T286" s="252"/>
      <c r="U286" s="252"/>
      <c r="V286" s="122"/>
      <c r="W286" s="122"/>
      <c r="X286" s="122"/>
      <c r="Y286" s="122"/>
      <c r="Z286" s="122"/>
      <c r="AA286" s="122"/>
      <c r="AB286" s="122"/>
      <c r="AC286" s="122"/>
      <c r="AD286" s="122"/>
      <c r="AE286" s="122"/>
      <c r="AF286" s="122"/>
      <c r="AG286" s="122"/>
      <c r="AH286" s="122"/>
      <c r="AI286" s="122"/>
      <c r="AJ286" s="123"/>
      <c r="AK286" s="122">
        <f>AL286+AM286</f>
        <v>460166.3</v>
      </c>
      <c r="AL286" s="122">
        <v>427954.6</v>
      </c>
      <c r="AM286" s="122">
        <v>32211.7</v>
      </c>
      <c r="AN286" s="122"/>
      <c r="AO286" s="252"/>
      <c r="AP286" s="252"/>
      <c r="AQ286" s="130"/>
      <c r="AR286" s="130"/>
      <c r="AS286" s="130"/>
      <c r="AT286" s="122">
        <f t="shared" ref="AT286:AT289" si="299">AU286+AV286</f>
        <v>460166.3</v>
      </c>
      <c r="AU286" s="122">
        <f t="shared" ref="AU286:AU287" si="300">AL286+AO286+AR286</f>
        <v>427954.6</v>
      </c>
      <c r="AV286" s="123">
        <f t="shared" ref="AV286:AV287" si="301">AM286+AP286+AS286</f>
        <v>32211.7</v>
      </c>
      <c r="AW286" s="130" t="s">
        <v>58</v>
      </c>
      <c r="AX286" s="35"/>
    </row>
    <row r="287" spans="1:50" s="36" customFormat="1" ht="124.5" customHeight="1" x14ac:dyDescent="0.2">
      <c r="A287" s="104" t="s">
        <v>448</v>
      </c>
      <c r="B287" s="254" t="s">
        <v>872</v>
      </c>
      <c r="C287" s="255" t="s">
        <v>444</v>
      </c>
      <c r="D287" s="104" t="s">
        <v>81</v>
      </c>
      <c r="E287" s="104" t="s">
        <v>30</v>
      </c>
      <c r="F287" s="104" t="s">
        <v>52</v>
      </c>
      <c r="G287" s="104" t="s">
        <v>447</v>
      </c>
      <c r="H287" s="104" t="s">
        <v>66</v>
      </c>
      <c r="I287" s="120" t="s">
        <v>397</v>
      </c>
      <c r="J287" s="120" t="s">
        <v>56</v>
      </c>
      <c r="K287" s="120" t="s">
        <v>56</v>
      </c>
      <c r="L287" s="126">
        <v>2026</v>
      </c>
      <c r="M287" s="252"/>
      <c r="N287" s="252"/>
      <c r="O287" s="252"/>
      <c r="P287" s="252"/>
      <c r="Q287" s="252"/>
      <c r="R287" s="252"/>
      <c r="S287" s="252"/>
      <c r="T287" s="252"/>
      <c r="U287" s="252"/>
      <c r="V287" s="122"/>
      <c r="W287" s="122"/>
      <c r="X287" s="122"/>
      <c r="Y287" s="252">
        <f t="shared" ref="Y287:Y290" si="302">Z287+AA287</f>
        <v>11410.452499999999</v>
      </c>
      <c r="Z287" s="252">
        <v>0</v>
      </c>
      <c r="AA287" s="252">
        <v>11410.452499999999</v>
      </c>
      <c r="AB287" s="252">
        <f t="shared" ref="AB287:AB290" si="303">AC287+AD287</f>
        <v>-7452.7</v>
      </c>
      <c r="AC287" s="252">
        <v>0</v>
      </c>
      <c r="AD287" s="252">
        <v>-7452.7</v>
      </c>
      <c r="AE287" s="252"/>
      <c r="AF287" s="252"/>
      <c r="AG287" s="252"/>
      <c r="AH287" s="122">
        <f t="shared" ref="AH287:AH290" si="304">AI287+AJ287</f>
        <v>3957.7524999999996</v>
      </c>
      <c r="AI287" s="122">
        <f t="shared" ref="AI287:AI290" si="305">Z287+AC287+AF287</f>
        <v>0</v>
      </c>
      <c r="AJ287" s="122">
        <f t="shared" ref="AJ287:AJ290" si="306">AA287+AD287+AG287</f>
        <v>3957.7524999999996</v>
      </c>
      <c r="AK287" s="122"/>
      <c r="AL287" s="122"/>
      <c r="AM287" s="122"/>
      <c r="AN287" s="122">
        <f>AO287+AP287</f>
        <v>412837.19999999995</v>
      </c>
      <c r="AO287" s="252">
        <v>383938.6</v>
      </c>
      <c r="AP287" s="252">
        <v>28898.6</v>
      </c>
      <c r="AQ287" s="130"/>
      <c r="AR287" s="130"/>
      <c r="AS287" s="130"/>
      <c r="AT287" s="122">
        <f t="shared" si="299"/>
        <v>412837.19999999995</v>
      </c>
      <c r="AU287" s="122">
        <f t="shared" si="300"/>
        <v>383938.6</v>
      </c>
      <c r="AV287" s="123">
        <f t="shared" si="301"/>
        <v>28898.6</v>
      </c>
      <c r="AW287" s="130" t="s">
        <v>972</v>
      </c>
      <c r="AX287" s="35"/>
    </row>
    <row r="288" spans="1:50" s="40" customFormat="1" x14ac:dyDescent="0.2">
      <c r="A288" s="104"/>
      <c r="B288" s="256" t="s">
        <v>343</v>
      </c>
      <c r="C288" s="257"/>
      <c r="D288" s="258"/>
      <c r="E288" s="258"/>
      <c r="F288" s="258"/>
      <c r="G288" s="258"/>
      <c r="H288" s="258"/>
      <c r="I288" s="259"/>
      <c r="J288" s="258"/>
      <c r="K288" s="258"/>
      <c r="L288" s="160"/>
      <c r="M288" s="260"/>
      <c r="N288" s="260"/>
      <c r="O288" s="260"/>
      <c r="P288" s="260"/>
      <c r="Q288" s="260"/>
      <c r="R288" s="260"/>
      <c r="S288" s="260"/>
      <c r="T288" s="260"/>
      <c r="U288" s="260"/>
      <c r="V288" s="136"/>
      <c r="W288" s="136"/>
      <c r="X288" s="136"/>
      <c r="Y288" s="189">
        <f t="shared" si="302"/>
        <v>11410.452499999999</v>
      </c>
      <c r="Z288" s="189">
        <v>0</v>
      </c>
      <c r="AA288" s="189">
        <v>11410.452499999999</v>
      </c>
      <c r="AB288" s="189">
        <f t="shared" si="303"/>
        <v>-7452.7</v>
      </c>
      <c r="AC288" s="189">
        <v>0</v>
      </c>
      <c r="AD288" s="189">
        <v>-7452.7</v>
      </c>
      <c r="AE288" s="189"/>
      <c r="AF288" s="189"/>
      <c r="AG288" s="189"/>
      <c r="AH288" s="189">
        <f t="shared" si="304"/>
        <v>3957.7524999999996</v>
      </c>
      <c r="AI288" s="136">
        <f t="shared" si="305"/>
        <v>0</v>
      </c>
      <c r="AJ288" s="136">
        <f t="shared" si="306"/>
        <v>3957.7524999999996</v>
      </c>
      <c r="AK288" s="136"/>
      <c r="AL288" s="136"/>
      <c r="AM288" s="136"/>
      <c r="AN288" s="136"/>
      <c r="AO288" s="260"/>
      <c r="AP288" s="260"/>
      <c r="AQ288" s="261"/>
      <c r="AR288" s="261"/>
      <c r="AS288" s="261"/>
      <c r="AT288" s="136"/>
      <c r="AU288" s="136"/>
      <c r="AV288" s="137"/>
      <c r="AW288" s="261"/>
      <c r="AX288" s="39"/>
    </row>
    <row r="289" spans="1:50" s="36" customFormat="1" ht="82.5" customHeight="1" x14ac:dyDescent="0.2">
      <c r="A289" s="104" t="s">
        <v>450</v>
      </c>
      <c r="B289" s="254" t="s">
        <v>449</v>
      </c>
      <c r="C289" s="255" t="s">
        <v>444</v>
      </c>
      <c r="D289" s="104" t="s">
        <v>81</v>
      </c>
      <c r="E289" s="104" t="s">
        <v>30</v>
      </c>
      <c r="F289" s="104" t="s">
        <v>52</v>
      </c>
      <c r="G289" s="104" t="s">
        <v>447</v>
      </c>
      <c r="H289" s="104" t="s">
        <v>66</v>
      </c>
      <c r="I289" s="120" t="s">
        <v>397</v>
      </c>
      <c r="J289" s="120" t="s">
        <v>56</v>
      </c>
      <c r="K289" s="120" t="s">
        <v>56</v>
      </c>
      <c r="L289" s="126">
        <v>2026</v>
      </c>
      <c r="M289" s="252"/>
      <c r="N289" s="252"/>
      <c r="O289" s="252"/>
      <c r="P289" s="252"/>
      <c r="Q289" s="252"/>
      <c r="R289" s="252"/>
      <c r="S289" s="252"/>
      <c r="T289" s="252"/>
      <c r="U289" s="252"/>
      <c r="V289" s="122"/>
      <c r="W289" s="122"/>
      <c r="X289" s="122"/>
      <c r="Y289" s="252">
        <f t="shared" si="302"/>
        <v>12015.26</v>
      </c>
      <c r="Z289" s="252">
        <v>0</v>
      </c>
      <c r="AA289" s="252">
        <v>12015.26</v>
      </c>
      <c r="AB289" s="252">
        <f t="shared" si="303"/>
        <v>-8215.2999999999993</v>
      </c>
      <c r="AC289" s="252">
        <v>0</v>
      </c>
      <c r="AD289" s="252">
        <v>-8215.2999999999993</v>
      </c>
      <c r="AE289" s="252"/>
      <c r="AF289" s="252"/>
      <c r="AG289" s="252"/>
      <c r="AH289" s="122">
        <f t="shared" si="304"/>
        <v>3799.9600000000009</v>
      </c>
      <c r="AI289" s="122">
        <f t="shared" si="305"/>
        <v>0</v>
      </c>
      <c r="AJ289" s="122">
        <f t="shared" si="306"/>
        <v>3799.9600000000009</v>
      </c>
      <c r="AK289" s="122"/>
      <c r="AL289" s="122"/>
      <c r="AM289" s="122"/>
      <c r="AN289" s="122">
        <f>AO289+AP289</f>
        <v>412837.19999999995</v>
      </c>
      <c r="AO289" s="252">
        <v>383938.6</v>
      </c>
      <c r="AP289" s="252">
        <v>28898.6</v>
      </c>
      <c r="AQ289" s="130"/>
      <c r="AR289" s="130"/>
      <c r="AS289" s="130"/>
      <c r="AT289" s="122">
        <f t="shared" si="299"/>
        <v>412837.19999999995</v>
      </c>
      <c r="AU289" s="122">
        <f t="shared" ref="AU289" si="307">AL289+AO289+AR289</f>
        <v>383938.6</v>
      </c>
      <c r="AV289" s="123">
        <f t="shared" ref="AV289" si="308">AM289+AP289+AS289</f>
        <v>28898.6</v>
      </c>
      <c r="AW289" s="130" t="s">
        <v>972</v>
      </c>
      <c r="AX289" s="35"/>
    </row>
    <row r="290" spans="1:50" s="40" customFormat="1" x14ac:dyDescent="0.2">
      <c r="A290" s="104"/>
      <c r="B290" s="256" t="s">
        <v>343</v>
      </c>
      <c r="C290" s="257"/>
      <c r="D290" s="258"/>
      <c r="E290" s="258"/>
      <c r="F290" s="258"/>
      <c r="G290" s="258"/>
      <c r="H290" s="258"/>
      <c r="I290" s="259"/>
      <c r="J290" s="258"/>
      <c r="K290" s="258"/>
      <c r="L290" s="160"/>
      <c r="M290" s="260"/>
      <c r="N290" s="260"/>
      <c r="O290" s="260"/>
      <c r="P290" s="260"/>
      <c r="Q290" s="260"/>
      <c r="R290" s="260"/>
      <c r="S290" s="260"/>
      <c r="T290" s="260"/>
      <c r="U290" s="260"/>
      <c r="V290" s="136"/>
      <c r="W290" s="136"/>
      <c r="X290" s="136"/>
      <c r="Y290" s="189">
        <f t="shared" si="302"/>
        <v>12015.26</v>
      </c>
      <c r="Z290" s="189">
        <v>0</v>
      </c>
      <c r="AA290" s="189">
        <v>12015.26</v>
      </c>
      <c r="AB290" s="189">
        <f t="shared" si="303"/>
        <v>-8215.2999999999993</v>
      </c>
      <c r="AC290" s="189">
        <v>0</v>
      </c>
      <c r="AD290" s="189">
        <v>-8215.2999999999993</v>
      </c>
      <c r="AE290" s="189"/>
      <c r="AF290" s="189"/>
      <c r="AG290" s="189"/>
      <c r="AH290" s="189">
        <f t="shared" si="304"/>
        <v>3799.9600000000009</v>
      </c>
      <c r="AI290" s="136">
        <f t="shared" si="305"/>
        <v>0</v>
      </c>
      <c r="AJ290" s="136">
        <f t="shared" si="306"/>
        <v>3799.9600000000009</v>
      </c>
      <c r="AK290" s="136"/>
      <c r="AL290" s="136"/>
      <c r="AM290" s="136"/>
      <c r="AN290" s="136"/>
      <c r="AO290" s="260"/>
      <c r="AP290" s="260"/>
      <c r="AQ290" s="261"/>
      <c r="AR290" s="261"/>
      <c r="AS290" s="261"/>
      <c r="AT290" s="136"/>
      <c r="AU290" s="136"/>
      <c r="AV290" s="137"/>
      <c r="AW290" s="261"/>
      <c r="AX290" s="39"/>
    </row>
    <row r="291" spans="1:50" s="36" customFormat="1" ht="101.25" customHeight="1" x14ac:dyDescent="0.2">
      <c r="A291" s="104" t="s">
        <v>457</v>
      </c>
      <c r="B291" s="254" t="s">
        <v>451</v>
      </c>
      <c r="C291" s="255"/>
      <c r="D291" s="104" t="s">
        <v>81</v>
      </c>
      <c r="E291" s="104" t="s">
        <v>30</v>
      </c>
      <c r="F291" s="104" t="s">
        <v>52</v>
      </c>
      <c r="G291" s="104" t="s">
        <v>452</v>
      </c>
      <c r="H291" s="104" t="s">
        <v>66</v>
      </c>
      <c r="I291" s="120" t="s">
        <v>56</v>
      </c>
      <c r="J291" s="120" t="s">
        <v>56</v>
      </c>
      <c r="K291" s="120" t="s">
        <v>56</v>
      </c>
      <c r="L291" s="126">
        <v>2024</v>
      </c>
      <c r="M291" s="252">
        <f t="shared" ref="M291:M292" si="309">N291+O291</f>
        <v>18000</v>
      </c>
      <c r="N291" s="252">
        <v>0</v>
      </c>
      <c r="O291" s="252">
        <v>18000</v>
      </c>
      <c r="P291" s="252"/>
      <c r="Q291" s="252"/>
      <c r="R291" s="252"/>
      <c r="S291" s="252"/>
      <c r="T291" s="252"/>
      <c r="U291" s="252"/>
      <c r="V291" s="122">
        <f t="shared" ref="V291:V292" si="310">W291+X291</f>
        <v>18000</v>
      </c>
      <c r="W291" s="122">
        <f t="shared" ref="W291:W292" si="311">N291+Q291+T291</f>
        <v>0</v>
      </c>
      <c r="X291" s="122">
        <f t="shared" ref="X291:X292" si="312">O291+R291+U291</f>
        <v>18000</v>
      </c>
      <c r="Y291" s="122"/>
      <c r="Z291" s="122"/>
      <c r="AA291" s="122"/>
      <c r="AB291" s="122"/>
      <c r="AC291" s="122"/>
      <c r="AD291" s="122"/>
      <c r="AE291" s="122"/>
      <c r="AF291" s="122"/>
      <c r="AG291" s="122"/>
      <c r="AH291" s="122"/>
      <c r="AI291" s="122"/>
      <c r="AJ291" s="123"/>
      <c r="AK291" s="122"/>
      <c r="AL291" s="122"/>
      <c r="AM291" s="122"/>
      <c r="AN291" s="122"/>
      <c r="AO291" s="252"/>
      <c r="AP291" s="252"/>
      <c r="AQ291" s="130"/>
      <c r="AR291" s="130"/>
      <c r="AS291" s="130"/>
      <c r="AT291" s="122"/>
      <c r="AU291" s="122"/>
      <c r="AV291" s="123"/>
      <c r="AW291" s="130" t="s">
        <v>58</v>
      </c>
      <c r="AX291" s="35"/>
    </row>
    <row r="292" spans="1:50" s="54" customFormat="1" x14ac:dyDescent="0.2">
      <c r="A292" s="146"/>
      <c r="B292" s="157" t="s">
        <v>99</v>
      </c>
      <c r="C292" s="230"/>
      <c r="D292" s="210"/>
      <c r="E292" s="210"/>
      <c r="F292" s="210"/>
      <c r="G292" s="210"/>
      <c r="H292" s="210"/>
      <c r="I292" s="209"/>
      <c r="J292" s="210"/>
      <c r="K292" s="210"/>
      <c r="L292" s="231"/>
      <c r="M292" s="189">
        <f t="shared" si="309"/>
        <v>18000</v>
      </c>
      <c r="N292" s="189">
        <v>0</v>
      </c>
      <c r="O292" s="189">
        <v>18000</v>
      </c>
      <c r="P292" s="189"/>
      <c r="Q292" s="189"/>
      <c r="R292" s="189"/>
      <c r="S292" s="189"/>
      <c r="T292" s="189"/>
      <c r="U292" s="189"/>
      <c r="V292" s="189">
        <f t="shared" si="310"/>
        <v>18000</v>
      </c>
      <c r="W292" s="136">
        <f t="shared" si="311"/>
        <v>0</v>
      </c>
      <c r="X292" s="136">
        <f t="shared" si="312"/>
        <v>18000</v>
      </c>
      <c r="Y292" s="136"/>
      <c r="Z292" s="136"/>
      <c r="AA292" s="136"/>
      <c r="AB292" s="136"/>
      <c r="AC292" s="136"/>
      <c r="AD292" s="136"/>
      <c r="AE292" s="136"/>
      <c r="AF292" s="136"/>
      <c r="AG292" s="136"/>
      <c r="AH292" s="136"/>
      <c r="AI292" s="136"/>
      <c r="AJ292" s="137"/>
      <c r="AK292" s="191"/>
      <c r="AL292" s="191"/>
      <c r="AM292" s="191"/>
      <c r="AN292" s="191"/>
      <c r="AO292" s="191"/>
      <c r="AP292" s="191"/>
      <c r="AQ292" s="192"/>
      <c r="AR292" s="192"/>
      <c r="AS292" s="192"/>
      <c r="AT292" s="191"/>
      <c r="AU292" s="191"/>
      <c r="AV292" s="193"/>
      <c r="AW292" s="192"/>
      <c r="AX292" s="53"/>
    </row>
    <row r="293" spans="1:50" s="34" customFormat="1" x14ac:dyDescent="0.2">
      <c r="A293" s="96"/>
      <c r="B293" s="171" t="s">
        <v>453</v>
      </c>
      <c r="C293" s="171"/>
      <c r="D293" s="172"/>
      <c r="E293" s="172"/>
      <c r="F293" s="172"/>
      <c r="G293" s="172"/>
      <c r="H293" s="172"/>
      <c r="I293" s="173"/>
      <c r="J293" s="174"/>
      <c r="K293" s="174"/>
      <c r="L293" s="247"/>
      <c r="M293" s="101">
        <f t="shared" ref="M293:AV293" si="313">M297+M350</f>
        <v>2068865.2999999998</v>
      </c>
      <c r="N293" s="101">
        <f t="shared" si="313"/>
        <v>0</v>
      </c>
      <c r="O293" s="101">
        <f t="shared" si="313"/>
        <v>2068865.2999999998</v>
      </c>
      <c r="P293" s="101">
        <f t="shared" si="313"/>
        <v>-594233.4</v>
      </c>
      <c r="Q293" s="101">
        <f t="shared" si="313"/>
        <v>0</v>
      </c>
      <c r="R293" s="101">
        <f t="shared" si="313"/>
        <v>-594233.4</v>
      </c>
      <c r="S293" s="101">
        <f t="shared" si="313"/>
        <v>0</v>
      </c>
      <c r="T293" s="101">
        <f t="shared" si="313"/>
        <v>0</v>
      </c>
      <c r="U293" s="101">
        <f t="shared" si="313"/>
        <v>0</v>
      </c>
      <c r="V293" s="101">
        <f t="shared" si="313"/>
        <v>1474631.9</v>
      </c>
      <c r="W293" s="101">
        <f t="shared" si="313"/>
        <v>0</v>
      </c>
      <c r="X293" s="101">
        <f t="shared" si="313"/>
        <v>1474631.9</v>
      </c>
      <c r="Y293" s="101">
        <f t="shared" si="313"/>
        <v>532755.30000000005</v>
      </c>
      <c r="Z293" s="101">
        <f t="shared" si="313"/>
        <v>0</v>
      </c>
      <c r="AA293" s="101">
        <f t="shared" si="313"/>
        <v>532755.30000000005</v>
      </c>
      <c r="AB293" s="101">
        <f t="shared" si="313"/>
        <v>594233.39999999991</v>
      </c>
      <c r="AC293" s="101">
        <f t="shared" si="313"/>
        <v>0</v>
      </c>
      <c r="AD293" s="101">
        <f t="shared" si="313"/>
        <v>594233.39999999991</v>
      </c>
      <c r="AE293" s="101">
        <f t="shared" si="313"/>
        <v>463698.09347999998</v>
      </c>
      <c r="AF293" s="101">
        <f t="shared" si="313"/>
        <v>0</v>
      </c>
      <c r="AG293" s="101">
        <f t="shared" si="313"/>
        <v>463698.09347999998</v>
      </c>
      <c r="AH293" s="101">
        <f t="shared" si="313"/>
        <v>1590686.7934800002</v>
      </c>
      <c r="AI293" s="101">
        <f t="shared" si="313"/>
        <v>0</v>
      </c>
      <c r="AJ293" s="101">
        <f t="shared" si="313"/>
        <v>1590686.7934800002</v>
      </c>
      <c r="AK293" s="101">
        <f t="shared" si="313"/>
        <v>0</v>
      </c>
      <c r="AL293" s="101">
        <f t="shared" si="313"/>
        <v>0</v>
      </c>
      <c r="AM293" s="101">
        <f t="shared" si="313"/>
        <v>0</v>
      </c>
      <c r="AN293" s="101">
        <f t="shared" si="313"/>
        <v>0</v>
      </c>
      <c r="AO293" s="101">
        <f t="shared" si="313"/>
        <v>0</v>
      </c>
      <c r="AP293" s="101">
        <f t="shared" si="313"/>
        <v>0</v>
      </c>
      <c r="AQ293" s="101">
        <f t="shared" si="313"/>
        <v>0</v>
      </c>
      <c r="AR293" s="101">
        <f t="shared" si="313"/>
        <v>0</v>
      </c>
      <c r="AS293" s="101">
        <f t="shared" si="313"/>
        <v>0</v>
      </c>
      <c r="AT293" s="101">
        <f t="shared" si="313"/>
        <v>0</v>
      </c>
      <c r="AU293" s="101">
        <f t="shared" si="313"/>
        <v>0</v>
      </c>
      <c r="AV293" s="102">
        <f t="shared" si="313"/>
        <v>0</v>
      </c>
      <c r="AW293" s="103"/>
      <c r="AX293" s="33"/>
    </row>
    <row r="294" spans="1:50" s="36" customFormat="1" ht="78" x14ac:dyDescent="0.2">
      <c r="A294" s="104"/>
      <c r="B294" s="248" t="s">
        <v>454</v>
      </c>
      <c r="C294" s="248"/>
      <c r="D294" s="107"/>
      <c r="E294" s="107"/>
      <c r="F294" s="107"/>
      <c r="G294" s="107"/>
      <c r="H294" s="107"/>
      <c r="I294" s="108"/>
      <c r="J294" s="109"/>
      <c r="K294" s="109"/>
      <c r="L294" s="126"/>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2"/>
      <c r="AK294" s="113"/>
      <c r="AL294" s="113"/>
      <c r="AM294" s="113"/>
      <c r="AN294" s="113"/>
      <c r="AO294" s="113"/>
      <c r="AP294" s="113"/>
      <c r="AQ294" s="114"/>
      <c r="AR294" s="114"/>
      <c r="AS294" s="114"/>
      <c r="AT294" s="113"/>
      <c r="AU294" s="113"/>
      <c r="AV294" s="115"/>
      <c r="AW294" s="114"/>
      <c r="AX294" s="35"/>
    </row>
    <row r="295" spans="1:50" s="36" customFormat="1" ht="56.25" x14ac:dyDescent="0.2">
      <c r="A295" s="104"/>
      <c r="B295" s="249" t="s">
        <v>78</v>
      </c>
      <c r="C295" s="250"/>
      <c r="D295" s="175"/>
      <c r="E295" s="175"/>
      <c r="F295" s="175"/>
      <c r="G295" s="175"/>
      <c r="H295" s="175"/>
      <c r="I295" s="251"/>
      <c r="J295" s="104"/>
      <c r="K295" s="104"/>
      <c r="L295" s="126"/>
      <c r="M295" s="252"/>
      <c r="N295" s="252"/>
      <c r="O295" s="252"/>
      <c r="P295" s="252"/>
      <c r="Q295" s="252"/>
      <c r="R295" s="252"/>
      <c r="S295" s="252"/>
      <c r="T295" s="252"/>
      <c r="U295" s="252"/>
      <c r="V295" s="122"/>
      <c r="W295" s="252"/>
      <c r="X295" s="252"/>
      <c r="Y295" s="252"/>
      <c r="Z295" s="252"/>
      <c r="AA295" s="252"/>
      <c r="AB295" s="252"/>
      <c r="AC295" s="252"/>
      <c r="AD295" s="252"/>
      <c r="AE295" s="252"/>
      <c r="AF295" s="252"/>
      <c r="AG295" s="252"/>
      <c r="AH295" s="122"/>
      <c r="AI295" s="252"/>
      <c r="AJ295" s="253"/>
      <c r="AK295" s="113"/>
      <c r="AL295" s="113"/>
      <c r="AM295" s="113"/>
      <c r="AN295" s="113"/>
      <c r="AO295" s="113"/>
      <c r="AP295" s="113"/>
      <c r="AQ295" s="114"/>
      <c r="AR295" s="114"/>
      <c r="AS295" s="114"/>
      <c r="AT295" s="113"/>
      <c r="AU295" s="113"/>
      <c r="AV295" s="115"/>
      <c r="AW295" s="114"/>
      <c r="AX295" s="35"/>
    </row>
    <row r="296" spans="1:50" s="36" customFormat="1" x14ac:dyDescent="0.2">
      <c r="A296" s="104"/>
      <c r="B296" s="133" t="s">
        <v>79</v>
      </c>
      <c r="C296" s="179"/>
      <c r="D296" s="118"/>
      <c r="E296" s="118"/>
      <c r="F296" s="118"/>
      <c r="G296" s="118"/>
      <c r="H296" s="118"/>
      <c r="I296" s="119"/>
      <c r="J296" s="120"/>
      <c r="K296" s="120"/>
      <c r="L296" s="126"/>
      <c r="M296" s="252"/>
      <c r="N296" s="252"/>
      <c r="O296" s="252"/>
      <c r="P296" s="252"/>
      <c r="Q296" s="252"/>
      <c r="R296" s="252"/>
      <c r="S296" s="252"/>
      <c r="T296" s="252"/>
      <c r="U296" s="252"/>
      <c r="V296" s="122"/>
      <c r="W296" s="252"/>
      <c r="X296" s="252"/>
      <c r="Y296" s="252"/>
      <c r="Z296" s="252"/>
      <c r="AA296" s="252"/>
      <c r="AB296" s="252"/>
      <c r="AC296" s="252"/>
      <c r="AD296" s="252"/>
      <c r="AE296" s="252"/>
      <c r="AF296" s="252"/>
      <c r="AG296" s="252"/>
      <c r="AH296" s="122"/>
      <c r="AI296" s="252"/>
      <c r="AJ296" s="253"/>
      <c r="AK296" s="113"/>
      <c r="AL296" s="113"/>
      <c r="AM296" s="113"/>
      <c r="AN296" s="113"/>
      <c r="AO296" s="113"/>
      <c r="AP296" s="113"/>
      <c r="AQ296" s="114"/>
      <c r="AR296" s="114"/>
      <c r="AS296" s="114"/>
      <c r="AT296" s="113"/>
      <c r="AU296" s="113"/>
      <c r="AV296" s="115"/>
      <c r="AW296" s="114"/>
      <c r="AX296" s="35"/>
    </row>
    <row r="297" spans="1:50" s="58" customFormat="1" ht="75" x14ac:dyDescent="0.2">
      <c r="A297" s="262"/>
      <c r="B297" s="221" t="s">
        <v>455</v>
      </c>
      <c r="C297" s="263"/>
      <c r="D297" s="205"/>
      <c r="E297" s="205"/>
      <c r="F297" s="205"/>
      <c r="G297" s="205"/>
      <c r="H297" s="205"/>
      <c r="I297" s="206"/>
      <c r="J297" s="207"/>
      <c r="K297" s="207"/>
      <c r="L297" s="126"/>
      <c r="M297" s="111">
        <f>M298+M305+M313+M317+M320+M322+M329+M336+M341+M346</f>
        <v>2066587.4</v>
      </c>
      <c r="N297" s="111">
        <f t="shared" ref="N297:AV297" si="314">N298+N305+N313+N317+N320+N322+N329+N336+N341+N346</f>
        <v>0</v>
      </c>
      <c r="O297" s="111">
        <f t="shared" si="314"/>
        <v>2066587.4</v>
      </c>
      <c r="P297" s="111">
        <f t="shared" si="314"/>
        <v>-594233.4</v>
      </c>
      <c r="Q297" s="111">
        <f t="shared" si="314"/>
        <v>0</v>
      </c>
      <c r="R297" s="111">
        <f t="shared" si="314"/>
        <v>-594233.4</v>
      </c>
      <c r="S297" s="111">
        <f t="shared" si="314"/>
        <v>0</v>
      </c>
      <c r="T297" s="111">
        <f t="shared" si="314"/>
        <v>0</v>
      </c>
      <c r="U297" s="111">
        <f t="shared" si="314"/>
        <v>0</v>
      </c>
      <c r="V297" s="111">
        <f t="shared" si="314"/>
        <v>1472354</v>
      </c>
      <c r="W297" s="111">
        <f t="shared" si="314"/>
        <v>0</v>
      </c>
      <c r="X297" s="111">
        <f t="shared" si="314"/>
        <v>1472354</v>
      </c>
      <c r="Y297" s="111">
        <f t="shared" si="314"/>
        <v>532755.30000000005</v>
      </c>
      <c r="Z297" s="111">
        <f t="shared" si="314"/>
        <v>0</v>
      </c>
      <c r="AA297" s="111">
        <f t="shared" si="314"/>
        <v>532755.30000000005</v>
      </c>
      <c r="AB297" s="111">
        <f t="shared" si="314"/>
        <v>594233.39999999991</v>
      </c>
      <c r="AC297" s="111">
        <f t="shared" si="314"/>
        <v>0</v>
      </c>
      <c r="AD297" s="111">
        <f t="shared" si="314"/>
        <v>594233.39999999991</v>
      </c>
      <c r="AE297" s="111">
        <f t="shared" si="314"/>
        <v>463698.09347999998</v>
      </c>
      <c r="AF297" s="111">
        <f t="shared" si="314"/>
        <v>0</v>
      </c>
      <c r="AG297" s="111">
        <f t="shared" si="314"/>
        <v>463698.09347999998</v>
      </c>
      <c r="AH297" s="111">
        <f t="shared" si="314"/>
        <v>1590686.7934800002</v>
      </c>
      <c r="AI297" s="111">
        <f t="shared" si="314"/>
        <v>0</v>
      </c>
      <c r="AJ297" s="111">
        <f t="shared" si="314"/>
        <v>1590686.7934800002</v>
      </c>
      <c r="AK297" s="111">
        <f t="shared" si="314"/>
        <v>0</v>
      </c>
      <c r="AL297" s="111">
        <f t="shared" si="314"/>
        <v>0</v>
      </c>
      <c r="AM297" s="111">
        <f t="shared" si="314"/>
        <v>0</v>
      </c>
      <c r="AN297" s="111">
        <f t="shared" si="314"/>
        <v>0</v>
      </c>
      <c r="AO297" s="111">
        <f t="shared" si="314"/>
        <v>0</v>
      </c>
      <c r="AP297" s="111">
        <f t="shared" si="314"/>
        <v>0</v>
      </c>
      <c r="AQ297" s="111">
        <f t="shared" si="314"/>
        <v>0</v>
      </c>
      <c r="AR297" s="111">
        <f t="shared" si="314"/>
        <v>0</v>
      </c>
      <c r="AS297" s="111">
        <f t="shared" si="314"/>
        <v>0</v>
      </c>
      <c r="AT297" s="111">
        <f t="shared" si="314"/>
        <v>0</v>
      </c>
      <c r="AU297" s="111">
        <f t="shared" si="314"/>
        <v>0</v>
      </c>
      <c r="AV297" s="112">
        <f t="shared" si="314"/>
        <v>0</v>
      </c>
      <c r="AW297" s="223"/>
      <c r="AX297" s="57"/>
    </row>
    <row r="298" spans="1:50" s="36" customFormat="1" ht="45" customHeight="1" x14ac:dyDescent="0.2">
      <c r="A298" s="104"/>
      <c r="B298" s="264" t="s">
        <v>456</v>
      </c>
      <c r="C298" s="179"/>
      <c r="D298" s="118"/>
      <c r="E298" s="118"/>
      <c r="F298" s="118"/>
      <c r="G298" s="118"/>
      <c r="H298" s="118"/>
      <c r="I298" s="119"/>
      <c r="J298" s="120"/>
      <c r="K298" s="120"/>
      <c r="L298" s="126"/>
      <c r="M298" s="265">
        <f>SUM(M299:M304)</f>
        <v>372278.5</v>
      </c>
      <c r="N298" s="265">
        <f t="shared" ref="N298:AV298" si="315">SUM(N299:N304)</f>
        <v>0</v>
      </c>
      <c r="O298" s="265">
        <f t="shared" si="315"/>
        <v>372278.5</v>
      </c>
      <c r="P298" s="265">
        <f t="shared" si="315"/>
        <v>-78654.8</v>
      </c>
      <c r="Q298" s="265">
        <f t="shared" si="315"/>
        <v>0</v>
      </c>
      <c r="R298" s="265">
        <f t="shared" si="315"/>
        <v>-78654.8</v>
      </c>
      <c r="S298" s="265">
        <f t="shared" si="315"/>
        <v>0</v>
      </c>
      <c r="T298" s="265">
        <f t="shared" si="315"/>
        <v>0</v>
      </c>
      <c r="U298" s="265">
        <f t="shared" si="315"/>
        <v>0</v>
      </c>
      <c r="V298" s="265">
        <f t="shared" si="315"/>
        <v>293623.69999999995</v>
      </c>
      <c r="W298" s="265">
        <f t="shared" si="315"/>
        <v>0</v>
      </c>
      <c r="X298" s="265">
        <f t="shared" si="315"/>
        <v>293623.69999999995</v>
      </c>
      <c r="Y298" s="265">
        <f t="shared" si="315"/>
        <v>241230.7</v>
      </c>
      <c r="Z298" s="265">
        <f t="shared" si="315"/>
        <v>0</v>
      </c>
      <c r="AA298" s="265">
        <f t="shared" si="315"/>
        <v>241230.7</v>
      </c>
      <c r="AB298" s="265">
        <f t="shared" si="315"/>
        <v>78654.899999999994</v>
      </c>
      <c r="AC298" s="265">
        <f t="shared" si="315"/>
        <v>0</v>
      </c>
      <c r="AD298" s="265">
        <f t="shared" si="315"/>
        <v>78654.899999999994</v>
      </c>
      <c r="AE298" s="265">
        <f t="shared" si="315"/>
        <v>0</v>
      </c>
      <c r="AF298" s="265">
        <f t="shared" si="315"/>
        <v>0</v>
      </c>
      <c r="AG298" s="265">
        <f t="shared" si="315"/>
        <v>0</v>
      </c>
      <c r="AH298" s="265">
        <f t="shared" si="315"/>
        <v>319885.59999999998</v>
      </c>
      <c r="AI298" s="265">
        <f t="shared" si="315"/>
        <v>0</v>
      </c>
      <c r="AJ298" s="265">
        <f t="shared" si="315"/>
        <v>319885.59999999998</v>
      </c>
      <c r="AK298" s="265">
        <f t="shared" si="315"/>
        <v>0</v>
      </c>
      <c r="AL298" s="265">
        <f t="shared" si="315"/>
        <v>0</v>
      </c>
      <c r="AM298" s="265">
        <f t="shared" si="315"/>
        <v>0</v>
      </c>
      <c r="AN298" s="265">
        <f t="shared" si="315"/>
        <v>0</v>
      </c>
      <c r="AO298" s="265">
        <f t="shared" si="315"/>
        <v>0</v>
      </c>
      <c r="AP298" s="265">
        <f t="shared" si="315"/>
        <v>0</v>
      </c>
      <c r="AQ298" s="265">
        <f t="shared" si="315"/>
        <v>0</v>
      </c>
      <c r="AR298" s="265">
        <f t="shared" si="315"/>
        <v>0</v>
      </c>
      <c r="AS298" s="265">
        <f t="shared" si="315"/>
        <v>0</v>
      </c>
      <c r="AT298" s="265">
        <f t="shared" si="315"/>
        <v>0</v>
      </c>
      <c r="AU298" s="265">
        <f t="shared" si="315"/>
        <v>0</v>
      </c>
      <c r="AV298" s="266">
        <f t="shared" si="315"/>
        <v>0</v>
      </c>
      <c r="AW298" s="267"/>
      <c r="AX298" s="35"/>
    </row>
    <row r="299" spans="1:50" s="36" customFormat="1" ht="56.25" x14ac:dyDescent="0.2">
      <c r="A299" s="104" t="s">
        <v>461</v>
      </c>
      <c r="B299" s="226" t="s">
        <v>458</v>
      </c>
      <c r="C299" s="220"/>
      <c r="D299" s="120" t="s">
        <v>81</v>
      </c>
      <c r="E299" s="120" t="s">
        <v>342</v>
      </c>
      <c r="F299" s="120" t="s">
        <v>52</v>
      </c>
      <c r="G299" s="120" t="s">
        <v>459</v>
      </c>
      <c r="H299" s="120" t="s">
        <v>66</v>
      </c>
      <c r="I299" s="119">
        <v>107153.63</v>
      </c>
      <c r="J299" s="120" t="s">
        <v>55</v>
      </c>
      <c r="K299" s="120" t="s">
        <v>56</v>
      </c>
      <c r="L299" s="126" t="s">
        <v>460</v>
      </c>
      <c r="M299" s="268">
        <f t="shared" ref="M299:M304" si="316">N299+O299</f>
        <v>40685.1</v>
      </c>
      <c r="N299" s="269">
        <v>0</v>
      </c>
      <c r="O299" s="268">
        <v>40685.1</v>
      </c>
      <c r="P299" s="122">
        <f t="shared" ref="P299:P302" si="317">Q299+R299</f>
        <v>-3878.4</v>
      </c>
      <c r="Q299" s="268">
        <v>0</v>
      </c>
      <c r="R299" s="268">
        <v>-3878.4</v>
      </c>
      <c r="S299" s="268"/>
      <c r="T299" s="268"/>
      <c r="U299" s="268"/>
      <c r="V299" s="122">
        <f t="shared" ref="V299:V304" si="318">W299+X299</f>
        <v>36806.699999999997</v>
      </c>
      <c r="W299" s="122">
        <f t="shared" ref="W299:W304" si="319">N299+Q299+T299</f>
        <v>0</v>
      </c>
      <c r="X299" s="122">
        <f t="shared" ref="X299:X304" si="320">O299+R299+U299</f>
        <v>36806.699999999997</v>
      </c>
      <c r="Y299" s="268">
        <f t="shared" ref="Y299:Y304" si="321">Z299+AA299</f>
        <v>20493.400000000001</v>
      </c>
      <c r="Z299" s="268">
        <v>0</v>
      </c>
      <c r="AA299" s="268">
        <v>20493.400000000001</v>
      </c>
      <c r="AB299" s="122">
        <f t="shared" ref="AB299:AB302" si="322">AC299+AD299</f>
        <v>3878.4</v>
      </c>
      <c r="AC299" s="268">
        <v>0</v>
      </c>
      <c r="AD299" s="270">
        <v>3878.4</v>
      </c>
      <c r="AE299" s="268"/>
      <c r="AF299" s="268"/>
      <c r="AG299" s="270"/>
      <c r="AH299" s="122">
        <f t="shared" ref="AH299:AH304" si="323">AI299+AJ299</f>
        <v>24371.800000000003</v>
      </c>
      <c r="AI299" s="122">
        <f t="shared" ref="AI299:AI304" si="324">Z299+AC299+AF299</f>
        <v>0</v>
      </c>
      <c r="AJ299" s="122">
        <f t="shared" ref="AJ299:AJ304" si="325">AA299+AD299+AG299</f>
        <v>24371.800000000003</v>
      </c>
      <c r="AK299" s="113"/>
      <c r="AL299" s="113"/>
      <c r="AM299" s="113"/>
      <c r="AN299" s="113"/>
      <c r="AO299" s="113"/>
      <c r="AP299" s="113"/>
      <c r="AQ299" s="114"/>
      <c r="AR299" s="114"/>
      <c r="AS299" s="114"/>
      <c r="AT299" s="113"/>
      <c r="AU299" s="113"/>
      <c r="AV299" s="115"/>
      <c r="AW299" s="130" t="s">
        <v>58</v>
      </c>
      <c r="AX299" s="35"/>
    </row>
    <row r="300" spans="1:50" s="36" customFormat="1" ht="87" customHeight="1" x14ac:dyDescent="0.2">
      <c r="A300" s="104" t="s">
        <v>463</v>
      </c>
      <c r="B300" s="246" t="s">
        <v>462</v>
      </c>
      <c r="C300" s="220"/>
      <c r="D300" s="120" t="s">
        <v>81</v>
      </c>
      <c r="E300" s="120" t="s">
        <v>342</v>
      </c>
      <c r="F300" s="120" t="s">
        <v>52</v>
      </c>
      <c r="G300" s="120" t="s">
        <v>459</v>
      </c>
      <c r="H300" s="120" t="s">
        <v>66</v>
      </c>
      <c r="I300" s="119">
        <v>91307.07</v>
      </c>
      <c r="J300" s="120" t="s">
        <v>55</v>
      </c>
      <c r="K300" s="120" t="s">
        <v>56</v>
      </c>
      <c r="L300" s="126" t="s">
        <v>460</v>
      </c>
      <c r="M300" s="268">
        <f t="shared" si="316"/>
        <v>25648.799999999999</v>
      </c>
      <c r="N300" s="269">
        <v>0</v>
      </c>
      <c r="O300" s="268">
        <v>25648.799999999999</v>
      </c>
      <c r="P300" s="122">
        <f t="shared" si="317"/>
        <v>-5648.8</v>
      </c>
      <c r="Q300" s="268">
        <v>0</v>
      </c>
      <c r="R300" s="268">
        <v>-5648.8</v>
      </c>
      <c r="S300" s="268"/>
      <c r="T300" s="268"/>
      <c r="U300" s="268"/>
      <c r="V300" s="122">
        <f t="shared" si="318"/>
        <v>20000</v>
      </c>
      <c r="W300" s="122">
        <f t="shared" si="319"/>
        <v>0</v>
      </c>
      <c r="X300" s="122">
        <f t="shared" si="320"/>
        <v>20000</v>
      </c>
      <c r="Y300" s="268">
        <f t="shared" si="321"/>
        <v>10488.2</v>
      </c>
      <c r="Z300" s="268">
        <v>0</v>
      </c>
      <c r="AA300" s="268">
        <v>10488.2</v>
      </c>
      <c r="AB300" s="122">
        <f t="shared" si="322"/>
        <v>5648.8</v>
      </c>
      <c r="AC300" s="268">
        <v>0</v>
      </c>
      <c r="AD300" s="270">
        <v>5648.8</v>
      </c>
      <c r="AE300" s="268"/>
      <c r="AF300" s="268"/>
      <c r="AG300" s="270"/>
      <c r="AH300" s="122">
        <f t="shared" si="323"/>
        <v>16137</v>
      </c>
      <c r="AI300" s="122">
        <f t="shared" si="324"/>
        <v>0</v>
      </c>
      <c r="AJ300" s="122">
        <f t="shared" si="325"/>
        <v>16137</v>
      </c>
      <c r="AK300" s="113"/>
      <c r="AL300" s="113"/>
      <c r="AM300" s="113"/>
      <c r="AN300" s="113"/>
      <c r="AO300" s="113"/>
      <c r="AP300" s="113"/>
      <c r="AQ300" s="114"/>
      <c r="AR300" s="114"/>
      <c r="AS300" s="114"/>
      <c r="AT300" s="113"/>
      <c r="AU300" s="113"/>
      <c r="AV300" s="115"/>
      <c r="AW300" s="130" t="s">
        <v>58</v>
      </c>
      <c r="AX300" s="35"/>
    </row>
    <row r="301" spans="1:50" s="36" customFormat="1" ht="75" x14ac:dyDescent="0.2">
      <c r="A301" s="104" t="s">
        <v>465</v>
      </c>
      <c r="B301" s="246" t="s">
        <v>464</v>
      </c>
      <c r="C301" s="220"/>
      <c r="D301" s="120" t="s">
        <v>81</v>
      </c>
      <c r="E301" s="120" t="s">
        <v>342</v>
      </c>
      <c r="F301" s="120" t="s">
        <v>52</v>
      </c>
      <c r="G301" s="120" t="s">
        <v>459</v>
      </c>
      <c r="H301" s="120" t="s">
        <v>66</v>
      </c>
      <c r="I301" s="120" t="s">
        <v>56</v>
      </c>
      <c r="J301" s="120" t="s">
        <v>56</v>
      </c>
      <c r="K301" s="120" t="s">
        <v>56</v>
      </c>
      <c r="L301" s="126" t="s">
        <v>206</v>
      </c>
      <c r="M301" s="268">
        <f t="shared" si="316"/>
        <v>88098.2</v>
      </c>
      <c r="N301" s="269">
        <v>0</v>
      </c>
      <c r="O301" s="268">
        <v>88098.2</v>
      </c>
      <c r="P301" s="122">
        <f t="shared" si="317"/>
        <v>-17086.099999999999</v>
      </c>
      <c r="Q301" s="268">
        <v>0</v>
      </c>
      <c r="R301" s="268">
        <v>-17086.099999999999</v>
      </c>
      <c r="S301" s="268"/>
      <c r="T301" s="268"/>
      <c r="U301" s="268"/>
      <c r="V301" s="122">
        <f t="shared" si="318"/>
        <v>71012.100000000006</v>
      </c>
      <c r="W301" s="122">
        <f t="shared" si="319"/>
        <v>0</v>
      </c>
      <c r="X301" s="122">
        <f t="shared" si="320"/>
        <v>71012.100000000006</v>
      </c>
      <c r="Y301" s="122"/>
      <c r="Z301" s="268"/>
      <c r="AA301" s="270"/>
      <c r="AB301" s="122">
        <f t="shared" si="322"/>
        <v>17086.099999999999</v>
      </c>
      <c r="AC301" s="268">
        <v>0</v>
      </c>
      <c r="AD301" s="270">
        <v>17086.099999999999</v>
      </c>
      <c r="AE301" s="268"/>
      <c r="AF301" s="268"/>
      <c r="AG301" s="270"/>
      <c r="AH301" s="122">
        <f t="shared" si="323"/>
        <v>17086.099999999999</v>
      </c>
      <c r="AI301" s="122">
        <f t="shared" si="324"/>
        <v>0</v>
      </c>
      <c r="AJ301" s="122">
        <f t="shared" si="325"/>
        <v>17086.099999999999</v>
      </c>
      <c r="AK301" s="113"/>
      <c r="AL301" s="113"/>
      <c r="AM301" s="113"/>
      <c r="AN301" s="113"/>
      <c r="AO301" s="113"/>
      <c r="AP301" s="113"/>
      <c r="AQ301" s="114"/>
      <c r="AR301" s="114"/>
      <c r="AS301" s="114"/>
      <c r="AT301" s="113"/>
      <c r="AU301" s="113"/>
      <c r="AV301" s="115"/>
      <c r="AW301" s="130" t="s">
        <v>58</v>
      </c>
      <c r="AX301" s="35"/>
    </row>
    <row r="302" spans="1:50" s="36" customFormat="1" ht="65.25" customHeight="1" x14ac:dyDescent="0.2">
      <c r="A302" s="104" t="s">
        <v>467</v>
      </c>
      <c r="B302" s="246" t="s">
        <v>466</v>
      </c>
      <c r="C302" s="220"/>
      <c r="D302" s="120" t="s">
        <v>81</v>
      </c>
      <c r="E302" s="120" t="s">
        <v>342</v>
      </c>
      <c r="F302" s="120" t="s">
        <v>52</v>
      </c>
      <c r="G302" s="120" t="s">
        <v>459</v>
      </c>
      <c r="H302" s="120" t="s">
        <v>66</v>
      </c>
      <c r="I302" s="119">
        <v>106224.2</v>
      </c>
      <c r="J302" s="120" t="s">
        <v>55</v>
      </c>
      <c r="K302" s="120" t="s">
        <v>56</v>
      </c>
      <c r="L302" s="126" t="s">
        <v>206</v>
      </c>
      <c r="M302" s="268">
        <f t="shared" si="316"/>
        <v>12482</v>
      </c>
      <c r="N302" s="268">
        <v>0</v>
      </c>
      <c r="O302" s="268">
        <v>12482</v>
      </c>
      <c r="P302" s="122">
        <f t="shared" si="317"/>
        <v>-5950.2</v>
      </c>
      <c r="Q302" s="268">
        <v>0</v>
      </c>
      <c r="R302" s="268">
        <v>-5950.2</v>
      </c>
      <c r="S302" s="268"/>
      <c r="T302" s="268"/>
      <c r="U302" s="268"/>
      <c r="V302" s="122">
        <f t="shared" si="318"/>
        <v>6531.8</v>
      </c>
      <c r="W302" s="122">
        <f t="shared" si="319"/>
        <v>0</v>
      </c>
      <c r="X302" s="122">
        <f t="shared" si="320"/>
        <v>6531.8</v>
      </c>
      <c r="Y302" s="122"/>
      <c r="Z302" s="270"/>
      <c r="AA302" s="270"/>
      <c r="AB302" s="122">
        <f t="shared" si="322"/>
        <v>5950.2</v>
      </c>
      <c r="AC302" s="270">
        <v>0</v>
      </c>
      <c r="AD302" s="270">
        <v>5950.2</v>
      </c>
      <c r="AE302" s="268"/>
      <c r="AF302" s="270"/>
      <c r="AG302" s="270"/>
      <c r="AH302" s="122">
        <f t="shared" si="323"/>
        <v>5950.2</v>
      </c>
      <c r="AI302" s="122">
        <f t="shared" si="324"/>
        <v>0</v>
      </c>
      <c r="AJ302" s="122">
        <f t="shared" si="325"/>
        <v>5950.2</v>
      </c>
      <c r="AK302" s="113"/>
      <c r="AL302" s="113"/>
      <c r="AM302" s="113"/>
      <c r="AN302" s="113"/>
      <c r="AO302" s="113"/>
      <c r="AP302" s="113"/>
      <c r="AQ302" s="114"/>
      <c r="AR302" s="114"/>
      <c r="AS302" s="114"/>
      <c r="AT302" s="113"/>
      <c r="AU302" s="113"/>
      <c r="AV302" s="115"/>
      <c r="AW302" s="130" t="s">
        <v>58</v>
      </c>
      <c r="AX302" s="35"/>
    </row>
    <row r="303" spans="1:50" s="44" customFormat="1" ht="56.25" x14ac:dyDescent="0.2">
      <c r="A303" s="104" t="s">
        <v>469</v>
      </c>
      <c r="B303" s="243" t="s">
        <v>468</v>
      </c>
      <c r="C303" s="244"/>
      <c r="D303" s="146" t="s">
        <v>81</v>
      </c>
      <c r="E303" s="146" t="s">
        <v>342</v>
      </c>
      <c r="F303" s="146" t="s">
        <v>52</v>
      </c>
      <c r="G303" s="120" t="s">
        <v>459</v>
      </c>
      <c r="H303" s="146" t="s">
        <v>66</v>
      </c>
      <c r="I303" s="145">
        <v>11830.87</v>
      </c>
      <c r="J303" s="120" t="s">
        <v>55</v>
      </c>
      <c r="K303" s="120" t="s">
        <v>56</v>
      </c>
      <c r="L303" s="126" t="s">
        <v>206</v>
      </c>
      <c r="M303" s="268">
        <f t="shared" si="316"/>
        <v>1384.3</v>
      </c>
      <c r="N303" s="269">
        <v>0</v>
      </c>
      <c r="O303" s="269">
        <v>1384.3</v>
      </c>
      <c r="P303" s="122"/>
      <c r="Q303" s="268"/>
      <c r="R303" s="269"/>
      <c r="S303" s="268"/>
      <c r="T303" s="269"/>
      <c r="U303" s="269"/>
      <c r="V303" s="122">
        <f t="shared" si="318"/>
        <v>1384.3</v>
      </c>
      <c r="W303" s="122">
        <f t="shared" si="319"/>
        <v>0</v>
      </c>
      <c r="X303" s="122">
        <f t="shared" si="320"/>
        <v>1384.3</v>
      </c>
      <c r="Y303" s="270"/>
      <c r="Z303" s="270"/>
      <c r="AA303" s="270"/>
      <c r="AB303" s="270"/>
      <c r="AC303" s="270"/>
      <c r="AD303" s="269"/>
      <c r="AE303" s="270"/>
      <c r="AF303" s="270"/>
      <c r="AG303" s="269"/>
      <c r="AH303" s="122"/>
      <c r="AI303" s="122"/>
      <c r="AJ303" s="122"/>
      <c r="AK303" s="152"/>
      <c r="AL303" s="152"/>
      <c r="AM303" s="152"/>
      <c r="AN303" s="152"/>
      <c r="AO303" s="152"/>
      <c r="AP303" s="152"/>
      <c r="AQ303" s="153"/>
      <c r="AR303" s="153"/>
      <c r="AS303" s="153"/>
      <c r="AT303" s="152"/>
      <c r="AU303" s="152"/>
      <c r="AV303" s="185"/>
      <c r="AW303" s="130" t="s">
        <v>58</v>
      </c>
      <c r="AX303" s="43"/>
    </row>
    <row r="304" spans="1:50" s="36" customFormat="1" ht="37.5" x14ac:dyDescent="0.2">
      <c r="A304" s="104" t="s">
        <v>472</v>
      </c>
      <c r="B304" s="246" t="s">
        <v>470</v>
      </c>
      <c r="C304" s="220"/>
      <c r="D304" s="120" t="s">
        <v>81</v>
      </c>
      <c r="E304" s="120" t="s">
        <v>85</v>
      </c>
      <c r="F304" s="120" t="s">
        <v>204</v>
      </c>
      <c r="G304" s="120" t="s">
        <v>459</v>
      </c>
      <c r="H304" s="120" t="s">
        <v>66</v>
      </c>
      <c r="I304" s="120" t="s">
        <v>56</v>
      </c>
      <c r="J304" s="120" t="s">
        <v>56</v>
      </c>
      <c r="K304" s="120" t="s">
        <v>56</v>
      </c>
      <c r="L304" s="126" t="s">
        <v>460</v>
      </c>
      <c r="M304" s="268">
        <f t="shared" si="316"/>
        <v>203980.1</v>
      </c>
      <c r="N304" s="269">
        <v>0</v>
      </c>
      <c r="O304" s="122">
        <v>203980.1</v>
      </c>
      <c r="P304" s="122">
        <f t="shared" ref="P304" si="326">Q304+R304</f>
        <v>-46091.3</v>
      </c>
      <c r="Q304" s="268">
        <v>0</v>
      </c>
      <c r="R304" s="268">
        <v>-46091.3</v>
      </c>
      <c r="S304" s="268"/>
      <c r="T304" s="122"/>
      <c r="U304" s="122"/>
      <c r="V304" s="122">
        <f t="shared" si="318"/>
        <v>157888.79999999999</v>
      </c>
      <c r="W304" s="122">
        <f t="shared" si="319"/>
        <v>0</v>
      </c>
      <c r="X304" s="122">
        <f t="shared" si="320"/>
        <v>157888.79999999999</v>
      </c>
      <c r="Y304" s="268">
        <f t="shared" si="321"/>
        <v>210249.1</v>
      </c>
      <c r="Z304" s="268">
        <v>0</v>
      </c>
      <c r="AA304" s="268">
        <v>210249.1</v>
      </c>
      <c r="AB304" s="122">
        <f t="shared" ref="AB304" si="327">AC304+AD304</f>
        <v>46091.4</v>
      </c>
      <c r="AC304" s="268">
        <v>0</v>
      </c>
      <c r="AD304" s="270">
        <v>46091.4</v>
      </c>
      <c r="AE304" s="268"/>
      <c r="AF304" s="268"/>
      <c r="AG304" s="270"/>
      <c r="AH304" s="122">
        <f t="shared" si="323"/>
        <v>256340.5</v>
      </c>
      <c r="AI304" s="122">
        <f t="shared" si="324"/>
        <v>0</v>
      </c>
      <c r="AJ304" s="122">
        <f t="shared" si="325"/>
        <v>256340.5</v>
      </c>
      <c r="AK304" s="113"/>
      <c r="AL304" s="113"/>
      <c r="AM304" s="113"/>
      <c r="AN304" s="113"/>
      <c r="AO304" s="113"/>
      <c r="AP304" s="113"/>
      <c r="AQ304" s="114"/>
      <c r="AR304" s="114"/>
      <c r="AS304" s="114"/>
      <c r="AT304" s="113"/>
      <c r="AU304" s="113"/>
      <c r="AV304" s="115"/>
      <c r="AW304" s="130" t="s">
        <v>58</v>
      </c>
      <c r="AX304" s="35"/>
    </row>
    <row r="305" spans="1:50" s="62" customFormat="1" ht="91.5" customHeight="1" x14ac:dyDescent="0.2">
      <c r="A305" s="104"/>
      <c r="B305" s="271" t="s">
        <v>471</v>
      </c>
      <c r="C305" s="179"/>
      <c r="D305" s="118"/>
      <c r="E305" s="118"/>
      <c r="F305" s="118"/>
      <c r="G305" s="118"/>
      <c r="H305" s="118"/>
      <c r="I305" s="119"/>
      <c r="J305" s="120"/>
      <c r="K305" s="120"/>
      <c r="L305" s="126"/>
      <c r="M305" s="265">
        <f>SUM(M306:M312)</f>
        <v>337763.9</v>
      </c>
      <c r="N305" s="265">
        <f t="shared" ref="N305:AV305" si="328">SUM(N306:N312)</f>
        <v>0</v>
      </c>
      <c r="O305" s="265">
        <f t="shared" si="328"/>
        <v>337763.9</v>
      </c>
      <c r="P305" s="265">
        <f t="shared" si="328"/>
        <v>-258563.19999999998</v>
      </c>
      <c r="Q305" s="265">
        <f t="shared" si="328"/>
        <v>0</v>
      </c>
      <c r="R305" s="265">
        <f t="shared" si="328"/>
        <v>-258563.19999999998</v>
      </c>
      <c r="S305" s="265">
        <f t="shared" si="328"/>
        <v>0</v>
      </c>
      <c r="T305" s="265">
        <f t="shared" si="328"/>
        <v>0</v>
      </c>
      <c r="U305" s="265">
        <f t="shared" si="328"/>
        <v>0</v>
      </c>
      <c r="V305" s="265">
        <f t="shared" si="328"/>
        <v>79200.699999999983</v>
      </c>
      <c r="W305" s="265">
        <f t="shared" si="328"/>
        <v>0</v>
      </c>
      <c r="X305" s="265">
        <f t="shared" si="328"/>
        <v>79200.699999999983</v>
      </c>
      <c r="Y305" s="265">
        <f t="shared" si="328"/>
        <v>0</v>
      </c>
      <c r="Z305" s="265">
        <f t="shared" si="328"/>
        <v>0</v>
      </c>
      <c r="AA305" s="265">
        <f t="shared" si="328"/>
        <v>0</v>
      </c>
      <c r="AB305" s="265">
        <f t="shared" si="328"/>
        <v>258563.30000000002</v>
      </c>
      <c r="AC305" s="265">
        <f t="shared" si="328"/>
        <v>0</v>
      </c>
      <c r="AD305" s="265">
        <f t="shared" si="328"/>
        <v>258563.30000000002</v>
      </c>
      <c r="AE305" s="265">
        <f t="shared" si="328"/>
        <v>0</v>
      </c>
      <c r="AF305" s="265">
        <f t="shared" si="328"/>
        <v>0</v>
      </c>
      <c r="AG305" s="265">
        <f t="shared" si="328"/>
        <v>0</v>
      </c>
      <c r="AH305" s="265">
        <f t="shared" si="328"/>
        <v>258563.30000000002</v>
      </c>
      <c r="AI305" s="265">
        <f t="shared" si="328"/>
        <v>0</v>
      </c>
      <c r="AJ305" s="265">
        <f t="shared" si="328"/>
        <v>258563.30000000002</v>
      </c>
      <c r="AK305" s="265">
        <f t="shared" si="328"/>
        <v>0</v>
      </c>
      <c r="AL305" s="265">
        <f t="shared" si="328"/>
        <v>0</v>
      </c>
      <c r="AM305" s="265">
        <f t="shared" si="328"/>
        <v>0</v>
      </c>
      <c r="AN305" s="265">
        <f t="shared" si="328"/>
        <v>0</v>
      </c>
      <c r="AO305" s="265">
        <f t="shared" si="328"/>
        <v>0</v>
      </c>
      <c r="AP305" s="265">
        <f t="shared" si="328"/>
        <v>0</v>
      </c>
      <c r="AQ305" s="265">
        <f t="shared" si="328"/>
        <v>0</v>
      </c>
      <c r="AR305" s="265">
        <f t="shared" si="328"/>
        <v>0</v>
      </c>
      <c r="AS305" s="265">
        <f t="shared" si="328"/>
        <v>0</v>
      </c>
      <c r="AT305" s="265">
        <f t="shared" si="328"/>
        <v>0</v>
      </c>
      <c r="AU305" s="265">
        <f t="shared" si="328"/>
        <v>0</v>
      </c>
      <c r="AV305" s="266">
        <f t="shared" si="328"/>
        <v>0</v>
      </c>
      <c r="AW305" s="130"/>
      <c r="AX305" s="61"/>
    </row>
    <row r="306" spans="1:50" s="36" customFormat="1" ht="93.75" x14ac:dyDescent="0.2">
      <c r="A306" s="104" t="s">
        <v>475</v>
      </c>
      <c r="B306" s="246" t="s">
        <v>473</v>
      </c>
      <c r="C306" s="220"/>
      <c r="D306" s="120" t="s">
        <v>81</v>
      </c>
      <c r="E306" s="120" t="s">
        <v>342</v>
      </c>
      <c r="F306" s="120" t="s">
        <v>52</v>
      </c>
      <c r="G306" s="120" t="s">
        <v>474</v>
      </c>
      <c r="H306" s="120" t="s">
        <v>66</v>
      </c>
      <c r="I306" s="119">
        <v>47400.92</v>
      </c>
      <c r="J306" s="120" t="s">
        <v>55</v>
      </c>
      <c r="K306" s="120" t="s">
        <v>56</v>
      </c>
      <c r="L306" s="126" t="s">
        <v>460</v>
      </c>
      <c r="M306" s="268">
        <f t="shared" ref="M306:M312" si="329">N306+O306</f>
        <v>19906.400000000001</v>
      </c>
      <c r="N306" s="268">
        <v>0</v>
      </c>
      <c r="O306" s="268">
        <v>19906.400000000001</v>
      </c>
      <c r="P306" s="122">
        <f t="shared" ref="P306:P312" si="330">Q306+R306</f>
        <v>-10190</v>
      </c>
      <c r="Q306" s="268">
        <v>0</v>
      </c>
      <c r="R306" s="268">
        <v>-10190</v>
      </c>
      <c r="S306" s="268"/>
      <c r="T306" s="268"/>
      <c r="U306" s="268"/>
      <c r="V306" s="122">
        <f t="shared" ref="V306:V312" si="331">W306+X306</f>
        <v>9716.4000000000015</v>
      </c>
      <c r="W306" s="122">
        <f t="shared" ref="W306:W311" si="332">N306+Q306+T306</f>
        <v>0</v>
      </c>
      <c r="X306" s="122">
        <f t="shared" ref="X306:X311" si="333">O306+R306+U306</f>
        <v>9716.4000000000015</v>
      </c>
      <c r="Y306" s="122"/>
      <c r="Z306" s="268"/>
      <c r="AA306" s="268"/>
      <c r="AB306" s="122">
        <f t="shared" ref="AB306:AB312" si="334">AC306+AD306</f>
        <v>10190</v>
      </c>
      <c r="AC306" s="268">
        <v>0</v>
      </c>
      <c r="AD306" s="268">
        <v>10190</v>
      </c>
      <c r="AE306" s="122"/>
      <c r="AF306" s="268"/>
      <c r="AG306" s="268"/>
      <c r="AH306" s="122">
        <f t="shared" ref="AH306:AH312" si="335">AI306+AJ306</f>
        <v>10190</v>
      </c>
      <c r="AI306" s="122">
        <f t="shared" ref="AI306:AI312" si="336">Z306+AC306+AF306</f>
        <v>0</v>
      </c>
      <c r="AJ306" s="122">
        <f t="shared" ref="AJ306:AJ312" si="337">AA306+AD306+AG306</f>
        <v>10190</v>
      </c>
      <c r="AK306" s="113"/>
      <c r="AL306" s="113"/>
      <c r="AM306" s="113"/>
      <c r="AN306" s="113"/>
      <c r="AO306" s="113"/>
      <c r="AP306" s="113"/>
      <c r="AQ306" s="114"/>
      <c r="AR306" s="114"/>
      <c r="AS306" s="114"/>
      <c r="AT306" s="113"/>
      <c r="AU306" s="113"/>
      <c r="AV306" s="115"/>
      <c r="AW306" s="130" t="s">
        <v>58</v>
      </c>
      <c r="AX306" s="35"/>
    </row>
    <row r="307" spans="1:50" s="36" customFormat="1" ht="102.75" customHeight="1" x14ac:dyDescent="0.2">
      <c r="A307" s="104" t="s">
        <v>477</v>
      </c>
      <c r="B307" s="246" t="s">
        <v>476</v>
      </c>
      <c r="C307" s="220"/>
      <c r="D307" s="120" t="s">
        <v>81</v>
      </c>
      <c r="E307" s="120" t="s">
        <v>342</v>
      </c>
      <c r="F307" s="120" t="s">
        <v>52</v>
      </c>
      <c r="G307" s="120" t="s">
        <v>474</v>
      </c>
      <c r="H307" s="120" t="s">
        <v>66</v>
      </c>
      <c r="I307" s="119">
        <v>63237.09</v>
      </c>
      <c r="J307" s="120" t="s">
        <v>55</v>
      </c>
      <c r="K307" s="120" t="s">
        <v>56</v>
      </c>
      <c r="L307" s="126" t="s">
        <v>460</v>
      </c>
      <c r="M307" s="268">
        <f t="shared" si="329"/>
        <v>23530.799999999999</v>
      </c>
      <c r="N307" s="268">
        <v>0</v>
      </c>
      <c r="O307" s="268">
        <v>23530.799999999999</v>
      </c>
      <c r="P307" s="122">
        <f t="shared" si="330"/>
        <v>-12110</v>
      </c>
      <c r="Q307" s="268">
        <v>0</v>
      </c>
      <c r="R307" s="268">
        <v>-12110</v>
      </c>
      <c r="S307" s="268"/>
      <c r="T307" s="268"/>
      <c r="U307" s="268"/>
      <c r="V307" s="122">
        <f t="shared" si="331"/>
        <v>11420.8</v>
      </c>
      <c r="W307" s="122">
        <f t="shared" si="332"/>
        <v>0</v>
      </c>
      <c r="X307" s="122">
        <f t="shared" si="333"/>
        <v>11420.8</v>
      </c>
      <c r="Y307" s="122"/>
      <c r="Z307" s="268"/>
      <c r="AA307" s="268"/>
      <c r="AB307" s="122">
        <f t="shared" si="334"/>
        <v>12110</v>
      </c>
      <c r="AC307" s="268">
        <v>0</v>
      </c>
      <c r="AD307" s="268">
        <v>12110</v>
      </c>
      <c r="AE307" s="122"/>
      <c r="AF307" s="268"/>
      <c r="AG307" s="268"/>
      <c r="AH307" s="122">
        <f t="shared" si="335"/>
        <v>12110</v>
      </c>
      <c r="AI307" s="122">
        <f t="shared" si="336"/>
        <v>0</v>
      </c>
      <c r="AJ307" s="122">
        <f t="shared" si="337"/>
        <v>12110</v>
      </c>
      <c r="AK307" s="113"/>
      <c r="AL307" s="113"/>
      <c r="AM307" s="113"/>
      <c r="AN307" s="113"/>
      <c r="AO307" s="113"/>
      <c r="AP307" s="113"/>
      <c r="AQ307" s="114"/>
      <c r="AR307" s="114"/>
      <c r="AS307" s="114"/>
      <c r="AT307" s="113"/>
      <c r="AU307" s="113"/>
      <c r="AV307" s="115"/>
      <c r="AW307" s="130" t="s">
        <v>58</v>
      </c>
      <c r="AX307" s="35"/>
    </row>
    <row r="308" spans="1:50" s="36" customFormat="1" ht="104.25" customHeight="1" x14ac:dyDescent="0.2">
      <c r="A308" s="104" t="s">
        <v>479</v>
      </c>
      <c r="B308" s="246" t="s">
        <v>478</v>
      </c>
      <c r="C308" s="220"/>
      <c r="D308" s="120" t="s">
        <v>81</v>
      </c>
      <c r="E308" s="120" t="s">
        <v>342</v>
      </c>
      <c r="F308" s="120" t="s">
        <v>52</v>
      </c>
      <c r="G308" s="120" t="s">
        <v>474</v>
      </c>
      <c r="H308" s="120" t="s">
        <v>66</v>
      </c>
      <c r="I308" s="119">
        <v>86540.78</v>
      </c>
      <c r="J308" s="120" t="s">
        <v>55</v>
      </c>
      <c r="K308" s="120" t="s">
        <v>56</v>
      </c>
      <c r="L308" s="126" t="s">
        <v>460</v>
      </c>
      <c r="M308" s="268">
        <f t="shared" si="329"/>
        <v>42296.5</v>
      </c>
      <c r="N308" s="268">
        <v>0</v>
      </c>
      <c r="O308" s="268">
        <v>42296.5</v>
      </c>
      <c r="P308" s="122">
        <f t="shared" si="330"/>
        <v>-21635</v>
      </c>
      <c r="Q308" s="268">
        <v>0</v>
      </c>
      <c r="R308" s="268">
        <v>-21635</v>
      </c>
      <c r="S308" s="268"/>
      <c r="T308" s="268"/>
      <c r="U308" s="268"/>
      <c r="V308" s="122">
        <f t="shared" si="331"/>
        <v>20661.5</v>
      </c>
      <c r="W308" s="122">
        <f t="shared" si="332"/>
        <v>0</v>
      </c>
      <c r="X308" s="122">
        <f t="shared" si="333"/>
        <v>20661.5</v>
      </c>
      <c r="Y308" s="122"/>
      <c r="Z308" s="268"/>
      <c r="AA308" s="268"/>
      <c r="AB308" s="122">
        <f t="shared" si="334"/>
        <v>21635</v>
      </c>
      <c r="AC308" s="268">
        <v>0</v>
      </c>
      <c r="AD308" s="268">
        <v>21635</v>
      </c>
      <c r="AE308" s="122"/>
      <c r="AF308" s="268"/>
      <c r="AG308" s="268"/>
      <c r="AH308" s="122">
        <f t="shared" si="335"/>
        <v>21635</v>
      </c>
      <c r="AI308" s="122">
        <f t="shared" si="336"/>
        <v>0</v>
      </c>
      <c r="AJ308" s="122">
        <f t="shared" si="337"/>
        <v>21635</v>
      </c>
      <c r="AK308" s="113"/>
      <c r="AL308" s="113"/>
      <c r="AM308" s="113"/>
      <c r="AN308" s="113"/>
      <c r="AO308" s="113"/>
      <c r="AP308" s="113"/>
      <c r="AQ308" s="114"/>
      <c r="AR308" s="114"/>
      <c r="AS308" s="114"/>
      <c r="AT308" s="113"/>
      <c r="AU308" s="113"/>
      <c r="AV308" s="115"/>
      <c r="AW308" s="130" t="s">
        <v>58</v>
      </c>
      <c r="AX308" s="35"/>
    </row>
    <row r="309" spans="1:50" s="36" customFormat="1" ht="93.75" x14ac:dyDescent="0.2">
      <c r="A309" s="104" t="s">
        <v>481</v>
      </c>
      <c r="B309" s="246" t="s">
        <v>480</v>
      </c>
      <c r="C309" s="220"/>
      <c r="D309" s="120" t="s">
        <v>81</v>
      </c>
      <c r="E309" s="120" t="s">
        <v>342</v>
      </c>
      <c r="F309" s="120" t="s">
        <v>52</v>
      </c>
      <c r="G309" s="120" t="s">
        <v>474</v>
      </c>
      <c r="H309" s="120" t="s">
        <v>66</v>
      </c>
      <c r="I309" s="119">
        <v>84882.55</v>
      </c>
      <c r="J309" s="120" t="s">
        <v>55</v>
      </c>
      <c r="K309" s="120" t="s">
        <v>56</v>
      </c>
      <c r="L309" s="126" t="s">
        <v>460</v>
      </c>
      <c r="M309" s="268">
        <f t="shared" si="329"/>
        <v>41521.5</v>
      </c>
      <c r="N309" s="268">
        <v>0</v>
      </c>
      <c r="O309" s="268">
        <v>41521.5</v>
      </c>
      <c r="P309" s="122">
        <f t="shared" si="330"/>
        <v>-21220</v>
      </c>
      <c r="Q309" s="268">
        <v>0</v>
      </c>
      <c r="R309" s="268">
        <v>-21220</v>
      </c>
      <c r="S309" s="268"/>
      <c r="T309" s="268"/>
      <c r="U309" s="268"/>
      <c r="V309" s="122">
        <f t="shared" si="331"/>
        <v>20301.5</v>
      </c>
      <c r="W309" s="122">
        <f t="shared" si="332"/>
        <v>0</v>
      </c>
      <c r="X309" s="122">
        <f t="shared" si="333"/>
        <v>20301.5</v>
      </c>
      <c r="Y309" s="122"/>
      <c r="Z309" s="268"/>
      <c r="AA309" s="268"/>
      <c r="AB309" s="122">
        <f t="shared" si="334"/>
        <v>21220.1</v>
      </c>
      <c r="AC309" s="268">
        <v>0</v>
      </c>
      <c r="AD309" s="268">
        <v>21220.1</v>
      </c>
      <c r="AE309" s="122"/>
      <c r="AF309" s="268"/>
      <c r="AG309" s="268"/>
      <c r="AH309" s="122">
        <f t="shared" si="335"/>
        <v>21220.1</v>
      </c>
      <c r="AI309" s="122">
        <f t="shared" si="336"/>
        <v>0</v>
      </c>
      <c r="AJ309" s="122">
        <f t="shared" si="337"/>
        <v>21220.1</v>
      </c>
      <c r="AK309" s="113"/>
      <c r="AL309" s="113"/>
      <c r="AM309" s="113"/>
      <c r="AN309" s="113"/>
      <c r="AO309" s="113"/>
      <c r="AP309" s="113"/>
      <c r="AQ309" s="114"/>
      <c r="AR309" s="114"/>
      <c r="AS309" s="114"/>
      <c r="AT309" s="113"/>
      <c r="AU309" s="113"/>
      <c r="AV309" s="115"/>
      <c r="AW309" s="130" t="s">
        <v>58</v>
      </c>
      <c r="AX309" s="35"/>
    </row>
    <row r="310" spans="1:50" s="36" customFormat="1" ht="108.75" customHeight="1" x14ac:dyDescent="0.2">
      <c r="A310" s="104" t="s">
        <v>483</v>
      </c>
      <c r="B310" s="246" t="s">
        <v>482</v>
      </c>
      <c r="C310" s="220"/>
      <c r="D310" s="120" t="s">
        <v>81</v>
      </c>
      <c r="E310" s="120" t="s">
        <v>342</v>
      </c>
      <c r="F310" s="120" t="s">
        <v>52</v>
      </c>
      <c r="G310" s="120" t="s">
        <v>474</v>
      </c>
      <c r="H310" s="120" t="s">
        <v>66</v>
      </c>
      <c r="I310" s="119">
        <v>50443.82</v>
      </c>
      <c r="J310" s="120" t="s">
        <v>55</v>
      </c>
      <c r="K310" s="120" t="s">
        <v>56</v>
      </c>
      <c r="L310" s="126" t="s">
        <v>460</v>
      </c>
      <c r="M310" s="268">
        <f t="shared" si="329"/>
        <v>25706.400000000001</v>
      </c>
      <c r="N310" s="268">
        <v>0</v>
      </c>
      <c r="O310" s="268">
        <v>25706.400000000001</v>
      </c>
      <c r="P310" s="122">
        <f t="shared" si="330"/>
        <v>-13822.2</v>
      </c>
      <c r="Q310" s="268">
        <v>0</v>
      </c>
      <c r="R310" s="268">
        <v>-13822.2</v>
      </c>
      <c r="S310" s="268"/>
      <c r="T310" s="268"/>
      <c r="U310" s="268"/>
      <c r="V310" s="122">
        <f t="shared" si="331"/>
        <v>11884.2</v>
      </c>
      <c r="W310" s="122">
        <f t="shared" si="332"/>
        <v>0</v>
      </c>
      <c r="X310" s="122">
        <f t="shared" si="333"/>
        <v>11884.2</v>
      </c>
      <c r="Y310" s="122"/>
      <c r="Z310" s="268"/>
      <c r="AA310" s="268"/>
      <c r="AB310" s="122">
        <f t="shared" si="334"/>
        <v>13822.2</v>
      </c>
      <c r="AC310" s="268">
        <v>0</v>
      </c>
      <c r="AD310" s="268">
        <v>13822.2</v>
      </c>
      <c r="AE310" s="122"/>
      <c r="AF310" s="268"/>
      <c r="AG310" s="268"/>
      <c r="AH310" s="122">
        <f t="shared" si="335"/>
        <v>13822.2</v>
      </c>
      <c r="AI310" s="122">
        <f t="shared" si="336"/>
        <v>0</v>
      </c>
      <c r="AJ310" s="122">
        <f t="shared" si="337"/>
        <v>13822.2</v>
      </c>
      <c r="AK310" s="113"/>
      <c r="AL310" s="113"/>
      <c r="AM310" s="113"/>
      <c r="AN310" s="113"/>
      <c r="AO310" s="113"/>
      <c r="AP310" s="113"/>
      <c r="AQ310" s="114"/>
      <c r="AR310" s="114"/>
      <c r="AS310" s="114"/>
      <c r="AT310" s="113"/>
      <c r="AU310" s="113"/>
      <c r="AV310" s="115"/>
      <c r="AW310" s="130" t="s">
        <v>58</v>
      </c>
      <c r="AX310" s="35"/>
    </row>
    <row r="311" spans="1:50" s="36" customFormat="1" ht="56.25" x14ac:dyDescent="0.2">
      <c r="A311" s="104" t="s">
        <v>485</v>
      </c>
      <c r="B311" s="246" t="s">
        <v>484</v>
      </c>
      <c r="C311" s="220"/>
      <c r="D311" s="120" t="s">
        <v>81</v>
      </c>
      <c r="E311" s="120" t="s">
        <v>342</v>
      </c>
      <c r="F311" s="120" t="s">
        <v>52</v>
      </c>
      <c r="G311" s="120" t="s">
        <v>474</v>
      </c>
      <c r="H311" s="120" t="s">
        <v>66</v>
      </c>
      <c r="I311" s="119">
        <v>197785</v>
      </c>
      <c r="J311" s="120" t="s">
        <v>55</v>
      </c>
      <c r="K311" s="120" t="s">
        <v>56</v>
      </c>
      <c r="L311" s="126" t="s">
        <v>460</v>
      </c>
      <c r="M311" s="268">
        <f t="shared" si="329"/>
        <v>105506.4</v>
      </c>
      <c r="N311" s="268">
        <v>0</v>
      </c>
      <c r="O311" s="268">
        <v>105506.4</v>
      </c>
      <c r="P311" s="122">
        <f t="shared" si="330"/>
        <v>-105506.4</v>
      </c>
      <c r="Q311" s="268">
        <v>0</v>
      </c>
      <c r="R311" s="268">
        <v>-105506.4</v>
      </c>
      <c r="S311" s="268"/>
      <c r="T311" s="268"/>
      <c r="U311" s="268"/>
      <c r="V311" s="122">
        <f t="shared" si="331"/>
        <v>0</v>
      </c>
      <c r="W311" s="122">
        <f t="shared" si="332"/>
        <v>0</v>
      </c>
      <c r="X311" s="122">
        <f t="shared" si="333"/>
        <v>0</v>
      </c>
      <c r="Y311" s="122"/>
      <c r="Z311" s="268"/>
      <c r="AA311" s="268"/>
      <c r="AB311" s="122">
        <f t="shared" si="334"/>
        <v>105506.4</v>
      </c>
      <c r="AC311" s="268">
        <v>0</v>
      </c>
      <c r="AD311" s="268">
        <v>105506.4</v>
      </c>
      <c r="AE311" s="122"/>
      <c r="AF311" s="268"/>
      <c r="AG311" s="268"/>
      <c r="AH311" s="122">
        <f t="shared" si="335"/>
        <v>105506.4</v>
      </c>
      <c r="AI311" s="122">
        <f t="shared" si="336"/>
        <v>0</v>
      </c>
      <c r="AJ311" s="122">
        <f t="shared" si="337"/>
        <v>105506.4</v>
      </c>
      <c r="AK311" s="113"/>
      <c r="AL311" s="113"/>
      <c r="AM311" s="113"/>
      <c r="AN311" s="113"/>
      <c r="AO311" s="113"/>
      <c r="AP311" s="113"/>
      <c r="AQ311" s="114"/>
      <c r="AR311" s="114"/>
      <c r="AS311" s="114"/>
      <c r="AT311" s="113"/>
      <c r="AU311" s="113"/>
      <c r="AV311" s="115"/>
      <c r="AW311" s="130" t="s">
        <v>58</v>
      </c>
      <c r="AX311" s="35"/>
    </row>
    <row r="312" spans="1:50" s="36" customFormat="1" ht="56.25" x14ac:dyDescent="0.2">
      <c r="A312" s="104" t="s">
        <v>488</v>
      </c>
      <c r="B312" s="246" t="s">
        <v>486</v>
      </c>
      <c r="C312" s="220"/>
      <c r="D312" s="120" t="s">
        <v>81</v>
      </c>
      <c r="E312" s="120" t="s">
        <v>85</v>
      </c>
      <c r="F312" s="120" t="s">
        <v>204</v>
      </c>
      <c r="G312" s="120" t="s">
        <v>474</v>
      </c>
      <c r="H312" s="120" t="s">
        <v>66</v>
      </c>
      <c r="I312" s="119">
        <v>217512.93</v>
      </c>
      <c r="J312" s="120" t="s">
        <v>55</v>
      </c>
      <c r="K312" s="120" t="s">
        <v>56</v>
      </c>
      <c r="L312" s="126" t="s">
        <v>598</v>
      </c>
      <c r="M312" s="268">
        <f t="shared" si="329"/>
        <v>79295.899999999994</v>
      </c>
      <c r="N312" s="268">
        <v>0</v>
      </c>
      <c r="O312" s="268">
        <v>79295.899999999994</v>
      </c>
      <c r="P312" s="270">
        <f t="shared" si="330"/>
        <v>-74079.600000000006</v>
      </c>
      <c r="Q312" s="270">
        <v>0</v>
      </c>
      <c r="R312" s="270">
        <v>-74079.600000000006</v>
      </c>
      <c r="S312" s="268"/>
      <c r="T312" s="268"/>
      <c r="U312" s="268"/>
      <c r="V312" s="122">
        <f t="shared" si="331"/>
        <v>5216.2999999999884</v>
      </c>
      <c r="W312" s="122">
        <f t="shared" ref="W312" si="338">N312+Q312+T312</f>
        <v>0</v>
      </c>
      <c r="X312" s="122">
        <f t="shared" ref="X312" si="339">O312+R312+U312</f>
        <v>5216.2999999999884</v>
      </c>
      <c r="Y312" s="270"/>
      <c r="Z312" s="270"/>
      <c r="AA312" s="270"/>
      <c r="AB312" s="270">
        <f t="shared" si="334"/>
        <v>74079.600000000006</v>
      </c>
      <c r="AC312" s="270">
        <v>0</v>
      </c>
      <c r="AD312" s="270">
        <v>74079.600000000006</v>
      </c>
      <c r="AE312" s="270"/>
      <c r="AF312" s="270"/>
      <c r="AG312" s="270"/>
      <c r="AH312" s="122">
        <f t="shared" si="335"/>
        <v>74079.600000000006</v>
      </c>
      <c r="AI312" s="122">
        <f t="shared" si="336"/>
        <v>0</v>
      </c>
      <c r="AJ312" s="122">
        <f t="shared" si="337"/>
        <v>74079.600000000006</v>
      </c>
      <c r="AK312" s="113"/>
      <c r="AL312" s="113"/>
      <c r="AM312" s="113"/>
      <c r="AN312" s="113"/>
      <c r="AO312" s="113"/>
      <c r="AP312" s="113"/>
      <c r="AQ312" s="114"/>
      <c r="AR312" s="114"/>
      <c r="AS312" s="114"/>
      <c r="AT312" s="113"/>
      <c r="AU312" s="113"/>
      <c r="AV312" s="115"/>
      <c r="AW312" s="130" t="s">
        <v>58</v>
      </c>
      <c r="AX312" s="35"/>
    </row>
    <row r="313" spans="1:50" s="36" customFormat="1" ht="65.25" customHeight="1" x14ac:dyDescent="0.2">
      <c r="A313" s="104"/>
      <c r="B313" s="264" t="s">
        <v>487</v>
      </c>
      <c r="C313" s="179"/>
      <c r="D313" s="118"/>
      <c r="E313" s="118"/>
      <c r="F313" s="118"/>
      <c r="G313" s="118"/>
      <c r="H313" s="118"/>
      <c r="I313" s="119"/>
      <c r="J313" s="120"/>
      <c r="K313" s="120"/>
      <c r="L313" s="126"/>
      <c r="M313" s="265">
        <f>SUM(M314:M316)</f>
        <v>344766.6</v>
      </c>
      <c r="N313" s="265">
        <f t="shared" ref="N313:AV313" si="340">SUM(N314:N316)</f>
        <v>0</v>
      </c>
      <c r="O313" s="265">
        <f t="shared" si="340"/>
        <v>344766.6</v>
      </c>
      <c r="P313" s="265">
        <f t="shared" si="340"/>
        <v>-116063</v>
      </c>
      <c r="Q313" s="265">
        <f t="shared" si="340"/>
        <v>0</v>
      </c>
      <c r="R313" s="265">
        <f t="shared" si="340"/>
        <v>-116063</v>
      </c>
      <c r="S313" s="265">
        <f t="shared" si="340"/>
        <v>0</v>
      </c>
      <c r="T313" s="265">
        <f t="shared" si="340"/>
        <v>0</v>
      </c>
      <c r="U313" s="265">
        <f t="shared" si="340"/>
        <v>0</v>
      </c>
      <c r="V313" s="265">
        <f t="shared" si="340"/>
        <v>228703.59999999998</v>
      </c>
      <c r="W313" s="265">
        <f t="shared" si="340"/>
        <v>0</v>
      </c>
      <c r="X313" s="265">
        <f t="shared" si="340"/>
        <v>228703.59999999998</v>
      </c>
      <c r="Y313" s="265">
        <f t="shared" si="340"/>
        <v>0</v>
      </c>
      <c r="Z313" s="265">
        <f t="shared" si="340"/>
        <v>0</v>
      </c>
      <c r="AA313" s="265">
        <f t="shared" si="340"/>
        <v>0</v>
      </c>
      <c r="AB313" s="265">
        <f t="shared" si="340"/>
        <v>116062.9</v>
      </c>
      <c r="AC313" s="265">
        <f t="shared" si="340"/>
        <v>0</v>
      </c>
      <c r="AD313" s="265">
        <f t="shared" si="340"/>
        <v>116062.9</v>
      </c>
      <c r="AE313" s="265">
        <f t="shared" si="340"/>
        <v>0</v>
      </c>
      <c r="AF313" s="265">
        <f t="shared" si="340"/>
        <v>0</v>
      </c>
      <c r="AG313" s="265">
        <f t="shared" si="340"/>
        <v>0</v>
      </c>
      <c r="AH313" s="265">
        <f t="shared" si="340"/>
        <v>116062.9</v>
      </c>
      <c r="AI313" s="265">
        <f t="shared" si="340"/>
        <v>0</v>
      </c>
      <c r="AJ313" s="265">
        <f t="shared" si="340"/>
        <v>116062.9</v>
      </c>
      <c r="AK313" s="265">
        <f t="shared" si="340"/>
        <v>0</v>
      </c>
      <c r="AL313" s="265">
        <f t="shared" si="340"/>
        <v>0</v>
      </c>
      <c r="AM313" s="265">
        <f t="shared" si="340"/>
        <v>0</v>
      </c>
      <c r="AN313" s="265">
        <f t="shared" si="340"/>
        <v>0</v>
      </c>
      <c r="AO313" s="265">
        <f t="shared" si="340"/>
        <v>0</v>
      </c>
      <c r="AP313" s="265">
        <f t="shared" si="340"/>
        <v>0</v>
      </c>
      <c r="AQ313" s="265">
        <f t="shared" si="340"/>
        <v>0</v>
      </c>
      <c r="AR313" s="265">
        <f t="shared" si="340"/>
        <v>0</v>
      </c>
      <c r="AS313" s="265">
        <f t="shared" si="340"/>
        <v>0</v>
      </c>
      <c r="AT313" s="265">
        <f t="shared" si="340"/>
        <v>0</v>
      </c>
      <c r="AU313" s="265">
        <f t="shared" si="340"/>
        <v>0</v>
      </c>
      <c r="AV313" s="266">
        <f t="shared" si="340"/>
        <v>0</v>
      </c>
      <c r="AW313" s="130"/>
      <c r="AX313" s="35"/>
    </row>
    <row r="314" spans="1:50" s="36" customFormat="1" ht="85.5" customHeight="1" x14ac:dyDescent="0.2">
      <c r="A314" s="104" t="s">
        <v>491</v>
      </c>
      <c r="B314" s="246" t="s">
        <v>489</v>
      </c>
      <c r="C314" s="220"/>
      <c r="D314" s="120" t="s">
        <v>81</v>
      </c>
      <c r="E314" s="120" t="s">
        <v>85</v>
      </c>
      <c r="F314" s="120" t="s">
        <v>204</v>
      </c>
      <c r="G314" s="120" t="s">
        <v>490</v>
      </c>
      <c r="H314" s="120" t="s">
        <v>66</v>
      </c>
      <c r="I314" s="119">
        <v>93383.43</v>
      </c>
      <c r="J314" s="120" t="s">
        <v>55</v>
      </c>
      <c r="K314" s="120" t="s">
        <v>56</v>
      </c>
      <c r="L314" s="126" t="s">
        <v>57</v>
      </c>
      <c r="M314" s="270">
        <f t="shared" ref="M314:M316" si="341">N314+O314</f>
        <v>63665.8</v>
      </c>
      <c r="N314" s="270">
        <v>0</v>
      </c>
      <c r="O314" s="270">
        <v>63665.8</v>
      </c>
      <c r="P314" s="270"/>
      <c r="Q314" s="270"/>
      <c r="R314" s="270"/>
      <c r="S314" s="270"/>
      <c r="T314" s="270"/>
      <c r="U314" s="270"/>
      <c r="V314" s="122">
        <f t="shared" ref="V314:V316" si="342">W314+X314</f>
        <v>63665.8</v>
      </c>
      <c r="W314" s="122">
        <f t="shared" ref="W314:W316" si="343">N314+Q314+T314</f>
        <v>0</v>
      </c>
      <c r="X314" s="122">
        <f t="shared" ref="X314:X316" si="344">O314+R314+U314</f>
        <v>63665.8</v>
      </c>
      <c r="Y314" s="270"/>
      <c r="Z314" s="270"/>
      <c r="AA314" s="270"/>
      <c r="AB314" s="270"/>
      <c r="AC314" s="270"/>
      <c r="AD314" s="270"/>
      <c r="AE314" s="270"/>
      <c r="AF314" s="270"/>
      <c r="AG314" s="270"/>
      <c r="AH314" s="270"/>
      <c r="AI314" s="270"/>
      <c r="AJ314" s="272"/>
      <c r="AK314" s="272"/>
      <c r="AL314" s="272"/>
      <c r="AM314" s="272"/>
      <c r="AN314" s="272"/>
      <c r="AO314" s="272"/>
      <c r="AP314" s="272"/>
      <c r="AQ314" s="272"/>
      <c r="AR314" s="272"/>
      <c r="AS314" s="272"/>
      <c r="AT314" s="272"/>
      <c r="AU314" s="272"/>
      <c r="AV314" s="272"/>
      <c r="AW314" s="130" t="s">
        <v>58</v>
      </c>
      <c r="AX314" s="35"/>
    </row>
    <row r="315" spans="1:50" s="36" customFormat="1" ht="87" customHeight="1" x14ac:dyDescent="0.2">
      <c r="A315" s="104" t="s">
        <v>494</v>
      </c>
      <c r="B315" s="246" t="s">
        <v>492</v>
      </c>
      <c r="C315" s="220"/>
      <c r="D315" s="120" t="s">
        <v>81</v>
      </c>
      <c r="E315" s="120" t="s">
        <v>85</v>
      </c>
      <c r="F315" s="120" t="s">
        <v>204</v>
      </c>
      <c r="G315" s="120" t="s">
        <v>493</v>
      </c>
      <c r="H315" s="120" t="s">
        <v>66</v>
      </c>
      <c r="I315" s="119">
        <v>319684.90999999997</v>
      </c>
      <c r="J315" s="120" t="s">
        <v>55</v>
      </c>
      <c r="K315" s="120" t="s">
        <v>56</v>
      </c>
      <c r="L315" s="126" t="s">
        <v>964</v>
      </c>
      <c r="M315" s="268">
        <f t="shared" si="341"/>
        <v>170800.8</v>
      </c>
      <c r="N315" s="268">
        <v>0</v>
      </c>
      <c r="O315" s="268">
        <v>170800.8</v>
      </c>
      <c r="P315" s="268">
        <f t="shared" ref="P315:P316" si="345">Q315+R315</f>
        <v>-5763</v>
      </c>
      <c r="Q315" s="268">
        <v>0</v>
      </c>
      <c r="R315" s="268">
        <v>-5763</v>
      </c>
      <c r="S315" s="268"/>
      <c r="T315" s="268"/>
      <c r="U315" s="268"/>
      <c r="V315" s="122">
        <f t="shared" si="342"/>
        <v>165037.79999999999</v>
      </c>
      <c r="W315" s="122">
        <f t="shared" si="343"/>
        <v>0</v>
      </c>
      <c r="X315" s="122">
        <f t="shared" si="344"/>
        <v>165037.79999999999</v>
      </c>
      <c r="Y315" s="268"/>
      <c r="Z315" s="268"/>
      <c r="AA315" s="268"/>
      <c r="AB315" s="268">
        <f t="shared" ref="AB315:AB316" si="346">AC315+AD315</f>
        <v>5762.9</v>
      </c>
      <c r="AC315" s="268">
        <v>0</v>
      </c>
      <c r="AD315" s="268">
        <v>5762.9</v>
      </c>
      <c r="AE315" s="268"/>
      <c r="AF315" s="268"/>
      <c r="AG315" s="268"/>
      <c r="AH315" s="122">
        <f t="shared" ref="AH315:AH316" si="347">AI315+AJ315</f>
        <v>5762.9</v>
      </c>
      <c r="AI315" s="122">
        <f t="shared" ref="AI315:AI316" si="348">Z315+AC315+AF315</f>
        <v>0</v>
      </c>
      <c r="AJ315" s="122">
        <f t="shared" ref="AJ315:AJ316" si="349">AA315+AD315+AG315</f>
        <v>5762.9</v>
      </c>
      <c r="AK315" s="113"/>
      <c r="AL315" s="113"/>
      <c r="AM315" s="113"/>
      <c r="AN315" s="113"/>
      <c r="AO315" s="113"/>
      <c r="AP315" s="113"/>
      <c r="AQ315" s="114"/>
      <c r="AR315" s="114"/>
      <c r="AS315" s="114"/>
      <c r="AT315" s="113"/>
      <c r="AU315" s="113"/>
      <c r="AV315" s="115"/>
      <c r="AW315" s="130" t="s">
        <v>58</v>
      </c>
      <c r="AX315" s="35"/>
    </row>
    <row r="316" spans="1:50" s="36" customFormat="1" ht="67.5" customHeight="1" x14ac:dyDescent="0.2">
      <c r="A316" s="104" t="s">
        <v>496</v>
      </c>
      <c r="B316" s="246" t="s">
        <v>919</v>
      </c>
      <c r="C316" s="220"/>
      <c r="D316" s="120" t="s">
        <v>81</v>
      </c>
      <c r="E316" s="120" t="s">
        <v>85</v>
      </c>
      <c r="F316" s="120" t="s">
        <v>204</v>
      </c>
      <c r="G316" s="120" t="s">
        <v>493</v>
      </c>
      <c r="H316" s="120" t="s">
        <v>66</v>
      </c>
      <c r="I316" s="120" t="s">
        <v>56</v>
      </c>
      <c r="J316" s="120" t="s">
        <v>56</v>
      </c>
      <c r="K316" s="120" t="s">
        <v>56</v>
      </c>
      <c r="L316" s="126" t="s">
        <v>964</v>
      </c>
      <c r="M316" s="268">
        <f t="shared" si="341"/>
        <v>110300</v>
      </c>
      <c r="N316" s="268">
        <v>0</v>
      </c>
      <c r="O316" s="268">
        <v>110300</v>
      </c>
      <c r="P316" s="268">
        <f t="shared" si="345"/>
        <v>-110300</v>
      </c>
      <c r="Q316" s="268">
        <v>0</v>
      </c>
      <c r="R316" s="268">
        <v>-110300</v>
      </c>
      <c r="S316" s="268"/>
      <c r="T316" s="268"/>
      <c r="U316" s="268"/>
      <c r="V316" s="122">
        <f t="shared" si="342"/>
        <v>0</v>
      </c>
      <c r="W316" s="122">
        <f t="shared" si="343"/>
        <v>0</v>
      </c>
      <c r="X316" s="122">
        <f t="shared" si="344"/>
        <v>0</v>
      </c>
      <c r="Y316" s="268"/>
      <c r="Z316" s="268"/>
      <c r="AA316" s="268"/>
      <c r="AB316" s="268">
        <f t="shared" si="346"/>
        <v>110300</v>
      </c>
      <c r="AC316" s="268">
        <v>0</v>
      </c>
      <c r="AD316" s="268">
        <v>110300</v>
      </c>
      <c r="AE316" s="268"/>
      <c r="AF316" s="268"/>
      <c r="AG316" s="268"/>
      <c r="AH316" s="122">
        <f t="shared" si="347"/>
        <v>110300</v>
      </c>
      <c r="AI316" s="122">
        <f t="shared" si="348"/>
        <v>0</v>
      </c>
      <c r="AJ316" s="122">
        <f t="shared" si="349"/>
        <v>110300</v>
      </c>
      <c r="AK316" s="113"/>
      <c r="AL316" s="113"/>
      <c r="AM316" s="113"/>
      <c r="AN316" s="113"/>
      <c r="AO316" s="113"/>
      <c r="AP316" s="113"/>
      <c r="AQ316" s="114"/>
      <c r="AR316" s="114"/>
      <c r="AS316" s="114"/>
      <c r="AT316" s="113"/>
      <c r="AU316" s="113"/>
      <c r="AV316" s="115"/>
      <c r="AW316" s="130" t="s">
        <v>58</v>
      </c>
      <c r="AX316" s="35"/>
    </row>
    <row r="317" spans="1:50" s="36" customFormat="1" ht="48" customHeight="1" x14ac:dyDescent="0.2">
      <c r="A317" s="104"/>
      <c r="B317" s="264" t="s">
        <v>495</v>
      </c>
      <c r="C317" s="179"/>
      <c r="D317" s="118"/>
      <c r="E317" s="118"/>
      <c r="F317" s="118"/>
      <c r="G317" s="118"/>
      <c r="H317" s="118"/>
      <c r="I317" s="119"/>
      <c r="J317" s="120"/>
      <c r="K317" s="120"/>
      <c r="L317" s="126"/>
      <c r="M317" s="265">
        <f t="shared" ref="M317:N317" si="350">M318+M319</f>
        <v>328763.90000000002</v>
      </c>
      <c r="N317" s="265">
        <f t="shared" si="350"/>
        <v>0</v>
      </c>
      <c r="O317" s="265">
        <f>SUM(O318:O319)</f>
        <v>328763.90000000002</v>
      </c>
      <c r="P317" s="265">
        <f t="shared" ref="P317:AV317" si="351">SUM(P318:P319)</f>
        <v>0</v>
      </c>
      <c r="Q317" s="265">
        <f t="shared" si="351"/>
        <v>0</v>
      </c>
      <c r="R317" s="265">
        <f t="shared" si="351"/>
        <v>0</v>
      </c>
      <c r="S317" s="265">
        <f t="shared" si="351"/>
        <v>0</v>
      </c>
      <c r="T317" s="265">
        <f t="shared" si="351"/>
        <v>0</v>
      </c>
      <c r="U317" s="265">
        <f t="shared" si="351"/>
        <v>0</v>
      </c>
      <c r="V317" s="265">
        <f t="shared" si="351"/>
        <v>328763.90000000002</v>
      </c>
      <c r="W317" s="265">
        <f t="shared" si="351"/>
        <v>0</v>
      </c>
      <c r="X317" s="265">
        <f t="shared" si="351"/>
        <v>328763.90000000002</v>
      </c>
      <c r="Y317" s="265">
        <f t="shared" si="351"/>
        <v>79899.700000000012</v>
      </c>
      <c r="Z317" s="265">
        <f t="shared" si="351"/>
        <v>0</v>
      </c>
      <c r="AA317" s="265">
        <f t="shared" si="351"/>
        <v>79899.700000000012</v>
      </c>
      <c r="AB317" s="265">
        <f t="shared" si="351"/>
        <v>0</v>
      </c>
      <c r="AC317" s="265">
        <f t="shared" si="351"/>
        <v>0</v>
      </c>
      <c r="AD317" s="265">
        <f t="shared" si="351"/>
        <v>0</v>
      </c>
      <c r="AE317" s="265">
        <f t="shared" si="351"/>
        <v>0</v>
      </c>
      <c r="AF317" s="265">
        <f t="shared" si="351"/>
        <v>0</v>
      </c>
      <c r="AG317" s="265">
        <f t="shared" si="351"/>
        <v>0</v>
      </c>
      <c r="AH317" s="265">
        <f t="shared" si="351"/>
        <v>79899.700000000012</v>
      </c>
      <c r="AI317" s="265">
        <f t="shared" si="351"/>
        <v>0</v>
      </c>
      <c r="AJ317" s="265">
        <f t="shared" si="351"/>
        <v>79899.700000000012</v>
      </c>
      <c r="AK317" s="265">
        <f t="shared" si="351"/>
        <v>0</v>
      </c>
      <c r="AL317" s="265">
        <f t="shared" si="351"/>
        <v>0</v>
      </c>
      <c r="AM317" s="265">
        <f t="shared" si="351"/>
        <v>0</v>
      </c>
      <c r="AN317" s="265">
        <f t="shared" si="351"/>
        <v>0</v>
      </c>
      <c r="AO317" s="265">
        <f t="shared" si="351"/>
        <v>0</v>
      </c>
      <c r="AP317" s="265">
        <f t="shared" si="351"/>
        <v>0</v>
      </c>
      <c r="AQ317" s="265">
        <f t="shared" si="351"/>
        <v>0</v>
      </c>
      <c r="AR317" s="265">
        <f t="shared" si="351"/>
        <v>0</v>
      </c>
      <c r="AS317" s="265">
        <f t="shared" si="351"/>
        <v>0</v>
      </c>
      <c r="AT317" s="265">
        <f t="shared" si="351"/>
        <v>0</v>
      </c>
      <c r="AU317" s="265">
        <f t="shared" si="351"/>
        <v>0</v>
      </c>
      <c r="AV317" s="266">
        <f t="shared" si="351"/>
        <v>0</v>
      </c>
      <c r="AW317" s="130"/>
      <c r="AX317" s="35"/>
    </row>
    <row r="318" spans="1:50" s="36" customFormat="1" ht="43.5" customHeight="1" x14ac:dyDescent="0.2">
      <c r="A318" s="104" t="s">
        <v>499</v>
      </c>
      <c r="B318" s="246" t="s">
        <v>497</v>
      </c>
      <c r="C318" s="220"/>
      <c r="D318" s="120" t="s">
        <v>81</v>
      </c>
      <c r="E318" s="120" t="s">
        <v>85</v>
      </c>
      <c r="F318" s="120" t="s">
        <v>204</v>
      </c>
      <c r="G318" s="120" t="s">
        <v>498</v>
      </c>
      <c r="H318" s="120" t="s">
        <v>66</v>
      </c>
      <c r="I318" s="119">
        <v>170685.27</v>
      </c>
      <c r="J318" s="120" t="s">
        <v>55</v>
      </c>
      <c r="K318" s="120" t="s">
        <v>56</v>
      </c>
      <c r="L318" s="126" t="s">
        <v>460</v>
      </c>
      <c r="M318" s="268">
        <f t="shared" ref="M318:M319" si="352">N318+O318</f>
        <v>152229.79999999999</v>
      </c>
      <c r="N318" s="268">
        <v>0</v>
      </c>
      <c r="O318" s="268">
        <v>152229.79999999999</v>
      </c>
      <c r="P318" s="270"/>
      <c r="Q318" s="270"/>
      <c r="R318" s="268"/>
      <c r="S318" s="270"/>
      <c r="T318" s="268"/>
      <c r="U318" s="268"/>
      <c r="V318" s="122">
        <f t="shared" ref="V318:V319" si="353">W318+X318</f>
        <v>152229.79999999999</v>
      </c>
      <c r="W318" s="122">
        <f t="shared" ref="W318:W319" si="354">N318+Q318+T318</f>
        <v>0</v>
      </c>
      <c r="X318" s="122">
        <f t="shared" ref="X318:X319" si="355">O318+R318+U318</f>
        <v>152229.79999999999</v>
      </c>
      <c r="Y318" s="270">
        <f t="shared" ref="Y318:Y319" si="356">Z318+AA318</f>
        <v>19994.400000000001</v>
      </c>
      <c r="Z318" s="270">
        <v>0</v>
      </c>
      <c r="AA318" s="268">
        <v>19994.400000000001</v>
      </c>
      <c r="AB318" s="268"/>
      <c r="AC318" s="268"/>
      <c r="AD318" s="268"/>
      <c r="AE318" s="270"/>
      <c r="AF318" s="270"/>
      <c r="AG318" s="268"/>
      <c r="AH318" s="122">
        <f t="shared" ref="AH318:AH319" si="357">AI318+AJ318</f>
        <v>19994.400000000001</v>
      </c>
      <c r="AI318" s="122">
        <f t="shared" ref="AI318:AI319" si="358">Z318+AC318+AF318</f>
        <v>0</v>
      </c>
      <c r="AJ318" s="122">
        <f t="shared" ref="AJ318:AJ319" si="359">AA318+AD318+AG318</f>
        <v>19994.400000000001</v>
      </c>
      <c r="AK318" s="113"/>
      <c r="AL318" s="113"/>
      <c r="AM318" s="113"/>
      <c r="AN318" s="113"/>
      <c r="AO318" s="113"/>
      <c r="AP318" s="113"/>
      <c r="AQ318" s="114"/>
      <c r="AR318" s="114"/>
      <c r="AS318" s="114"/>
      <c r="AT318" s="113"/>
      <c r="AU318" s="113"/>
      <c r="AV318" s="115"/>
      <c r="AW318" s="130" t="s">
        <v>58</v>
      </c>
      <c r="AX318" s="35"/>
    </row>
    <row r="319" spans="1:50" s="36" customFormat="1" ht="42" customHeight="1" x14ac:dyDescent="0.2">
      <c r="A319" s="104" t="s">
        <v>502</v>
      </c>
      <c r="B319" s="246" t="s">
        <v>500</v>
      </c>
      <c r="C319" s="220"/>
      <c r="D319" s="120" t="s">
        <v>81</v>
      </c>
      <c r="E319" s="120" t="s">
        <v>85</v>
      </c>
      <c r="F319" s="120" t="s">
        <v>204</v>
      </c>
      <c r="G319" s="120" t="s">
        <v>498</v>
      </c>
      <c r="H319" s="120" t="s">
        <v>66</v>
      </c>
      <c r="I319" s="119">
        <v>256529.1</v>
      </c>
      <c r="J319" s="120" t="s">
        <v>55</v>
      </c>
      <c r="K319" s="120" t="s">
        <v>56</v>
      </c>
      <c r="L319" s="126" t="s">
        <v>460</v>
      </c>
      <c r="M319" s="268">
        <f t="shared" si="352"/>
        <v>176534.1</v>
      </c>
      <c r="N319" s="268">
        <v>0</v>
      </c>
      <c r="O319" s="268">
        <v>176534.1</v>
      </c>
      <c r="P319" s="270"/>
      <c r="Q319" s="270"/>
      <c r="R319" s="268"/>
      <c r="S319" s="270"/>
      <c r="T319" s="268"/>
      <c r="U319" s="268"/>
      <c r="V319" s="122">
        <f t="shared" si="353"/>
        <v>176534.1</v>
      </c>
      <c r="W319" s="122">
        <f t="shared" si="354"/>
        <v>0</v>
      </c>
      <c r="X319" s="122">
        <f t="shared" si="355"/>
        <v>176534.1</v>
      </c>
      <c r="Y319" s="270">
        <f t="shared" si="356"/>
        <v>59905.3</v>
      </c>
      <c r="Z319" s="270">
        <v>0</v>
      </c>
      <c r="AA319" s="268">
        <v>59905.3</v>
      </c>
      <c r="AB319" s="268"/>
      <c r="AC319" s="268"/>
      <c r="AD319" s="268"/>
      <c r="AE319" s="270"/>
      <c r="AF319" s="270"/>
      <c r="AG319" s="268"/>
      <c r="AH319" s="122">
        <f t="shared" si="357"/>
        <v>59905.3</v>
      </c>
      <c r="AI319" s="122">
        <f t="shared" si="358"/>
        <v>0</v>
      </c>
      <c r="AJ319" s="122">
        <f t="shared" si="359"/>
        <v>59905.3</v>
      </c>
      <c r="AK319" s="113"/>
      <c r="AL319" s="113"/>
      <c r="AM319" s="113"/>
      <c r="AN319" s="113"/>
      <c r="AO319" s="113"/>
      <c r="AP319" s="113"/>
      <c r="AQ319" s="114"/>
      <c r="AR319" s="114"/>
      <c r="AS319" s="114"/>
      <c r="AT319" s="113"/>
      <c r="AU319" s="113"/>
      <c r="AV319" s="115"/>
      <c r="AW319" s="130" t="s">
        <v>58</v>
      </c>
      <c r="AX319" s="35"/>
    </row>
    <row r="320" spans="1:50" s="36" customFormat="1" ht="56.25" x14ac:dyDescent="0.2">
      <c r="A320" s="104"/>
      <c r="B320" s="264" t="s">
        <v>501</v>
      </c>
      <c r="C320" s="179"/>
      <c r="D320" s="118"/>
      <c r="E320" s="118"/>
      <c r="F320" s="118"/>
      <c r="G320" s="118"/>
      <c r="H320" s="118"/>
      <c r="I320" s="119"/>
      <c r="J320" s="120"/>
      <c r="K320" s="120"/>
      <c r="L320" s="126"/>
      <c r="M320" s="265">
        <f>M321</f>
        <v>146187.20000000001</v>
      </c>
      <c r="N320" s="265">
        <f t="shared" ref="N320" si="360">N321</f>
        <v>0</v>
      </c>
      <c r="O320" s="265">
        <f>O321</f>
        <v>146187.20000000001</v>
      </c>
      <c r="P320" s="265">
        <f t="shared" ref="P320:AV320" si="361">P321</f>
        <v>-140952.4</v>
      </c>
      <c r="Q320" s="265">
        <f t="shared" si="361"/>
        <v>0</v>
      </c>
      <c r="R320" s="265">
        <f t="shared" si="361"/>
        <v>-140952.4</v>
      </c>
      <c r="S320" s="265">
        <f t="shared" si="361"/>
        <v>0</v>
      </c>
      <c r="T320" s="265">
        <f t="shared" si="361"/>
        <v>0</v>
      </c>
      <c r="U320" s="265">
        <f t="shared" si="361"/>
        <v>0</v>
      </c>
      <c r="V320" s="265">
        <f t="shared" si="361"/>
        <v>5234.8000000000175</v>
      </c>
      <c r="W320" s="265">
        <f t="shared" si="361"/>
        <v>0</v>
      </c>
      <c r="X320" s="265">
        <f t="shared" si="361"/>
        <v>5234.8000000000175</v>
      </c>
      <c r="Y320" s="265">
        <f t="shared" si="361"/>
        <v>0</v>
      </c>
      <c r="Z320" s="265">
        <f t="shared" si="361"/>
        <v>0</v>
      </c>
      <c r="AA320" s="265">
        <f t="shared" si="361"/>
        <v>0</v>
      </c>
      <c r="AB320" s="265">
        <f t="shared" si="361"/>
        <v>140952.29999999999</v>
      </c>
      <c r="AC320" s="265">
        <f t="shared" si="361"/>
        <v>0</v>
      </c>
      <c r="AD320" s="265">
        <f t="shared" si="361"/>
        <v>140952.29999999999</v>
      </c>
      <c r="AE320" s="265">
        <f t="shared" si="361"/>
        <v>0</v>
      </c>
      <c r="AF320" s="265">
        <f t="shared" si="361"/>
        <v>0</v>
      </c>
      <c r="AG320" s="265">
        <f t="shared" si="361"/>
        <v>0</v>
      </c>
      <c r="AH320" s="265">
        <f t="shared" si="361"/>
        <v>140952.29999999999</v>
      </c>
      <c r="AI320" s="265">
        <f t="shared" si="361"/>
        <v>0</v>
      </c>
      <c r="AJ320" s="265">
        <f t="shared" si="361"/>
        <v>140952.29999999999</v>
      </c>
      <c r="AK320" s="265">
        <f t="shared" si="361"/>
        <v>0</v>
      </c>
      <c r="AL320" s="265">
        <f t="shared" si="361"/>
        <v>0</v>
      </c>
      <c r="AM320" s="265">
        <f t="shared" si="361"/>
        <v>0</v>
      </c>
      <c r="AN320" s="265">
        <f t="shared" si="361"/>
        <v>0</v>
      </c>
      <c r="AO320" s="265">
        <f t="shared" si="361"/>
        <v>0</v>
      </c>
      <c r="AP320" s="265">
        <f t="shared" si="361"/>
        <v>0</v>
      </c>
      <c r="AQ320" s="265">
        <f t="shared" si="361"/>
        <v>0</v>
      </c>
      <c r="AR320" s="265">
        <f t="shared" si="361"/>
        <v>0</v>
      </c>
      <c r="AS320" s="265">
        <f t="shared" si="361"/>
        <v>0</v>
      </c>
      <c r="AT320" s="265">
        <f t="shared" si="361"/>
        <v>0</v>
      </c>
      <c r="AU320" s="265">
        <f t="shared" si="361"/>
        <v>0</v>
      </c>
      <c r="AV320" s="266">
        <f t="shared" si="361"/>
        <v>0</v>
      </c>
      <c r="AW320" s="130"/>
      <c r="AX320" s="35"/>
    </row>
    <row r="321" spans="1:50" s="36" customFormat="1" ht="79.5" customHeight="1" x14ac:dyDescent="0.2">
      <c r="A321" s="104" t="s">
        <v>507</v>
      </c>
      <c r="B321" s="246" t="s">
        <v>503</v>
      </c>
      <c r="C321" s="220"/>
      <c r="D321" s="120" t="s">
        <v>81</v>
      </c>
      <c r="E321" s="120" t="s">
        <v>85</v>
      </c>
      <c r="F321" s="120" t="s">
        <v>204</v>
      </c>
      <c r="G321" s="120" t="s">
        <v>504</v>
      </c>
      <c r="H321" s="120" t="s">
        <v>66</v>
      </c>
      <c r="I321" s="119">
        <v>255000</v>
      </c>
      <c r="J321" s="120" t="s">
        <v>505</v>
      </c>
      <c r="K321" s="120" t="s">
        <v>56</v>
      </c>
      <c r="L321" s="126" t="s">
        <v>964</v>
      </c>
      <c r="M321" s="268">
        <f>N321+O321</f>
        <v>146187.20000000001</v>
      </c>
      <c r="N321" s="268">
        <v>0</v>
      </c>
      <c r="O321" s="268">
        <v>146187.20000000001</v>
      </c>
      <c r="P321" s="268">
        <f>Q321+R321</f>
        <v>-140952.4</v>
      </c>
      <c r="Q321" s="268">
        <v>0</v>
      </c>
      <c r="R321" s="268">
        <v>-140952.4</v>
      </c>
      <c r="S321" s="268"/>
      <c r="T321" s="268"/>
      <c r="U321" s="268"/>
      <c r="V321" s="122">
        <f>W321+X321</f>
        <v>5234.8000000000175</v>
      </c>
      <c r="W321" s="122">
        <f t="shared" ref="W321" si="362">N321+Q321+T321</f>
        <v>0</v>
      </c>
      <c r="X321" s="122">
        <f t="shared" ref="X321" si="363">O321+R321+U321</f>
        <v>5234.8000000000175</v>
      </c>
      <c r="Y321" s="268"/>
      <c r="Z321" s="268"/>
      <c r="AA321" s="268"/>
      <c r="AB321" s="268">
        <f>AC321+AD321</f>
        <v>140952.29999999999</v>
      </c>
      <c r="AC321" s="268">
        <v>0</v>
      </c>
      <c r="AD321" s="268">
        <v>140952.29999999999</v>
      </c>
      <c r="AE321" s="268"/>
      <c r="AF321" s="268"/>
      <c r="AG321" s="268"/>
      <c r="AH321" s="122">
        <f>AI321+AJ321</f>
        <v>140952.29999999999</v>
      </c>
      <c r="AI321" s="122">
        <f t="shared" ref="AI321" si="364">Z321+AC321+AF321</f>
        <v>0</v>
      </c>
      <c r="AJ321" s="122">
        <f t="shared" ref="AJ321" si="365">AA321+AD321+AG321</f>
        <v>140952.29999999999</v>
      </c>
      <c r="AK321" s="113"/>
      <c r="AL321" s="113"/>
      <c r="AM321" s="113"/>
      <c r="AN321" s="113"/>
      <c r="AO321" s="113"/>
      <c r="AP321" s="113"/>
      <c r="AQ321" s="114"/>
      <c r="AR321" s="114"/>
      <c r="AS321" s="114"/>
      <c r="AT321" s="113"/>
      <c r="AU321" s="113"/>
      <c r="AV321" s="115"/>
      <c r="AW321" s="130" t="s">
        <v>58</v>
      </c>
      <c r="AX321" s="35"/>
    </row>
    <row r="322" spans="1:50" s="50" customFormat="1" ht="43.5" customHeight="1" x14ac:dyDescent="0.2">
      <c r="A322" s="175"/>
      <c r="B322" s="264" t="s">
        <v>506</v>
      </c>
      <c r="C322" s="179"/>
      <c r="D322" s="118"/>
      <c r="E322" s="118"/>
      <c r="F322" s="118"/>
      <c r="G322" s="118"/>
      <c r="H322" s="118"/>
      <c r="I322" s="119"/>
      <c r="J322" s="120"/>
      <c r="K322" s="120"/>
      <c r="L322" s="121"/>
      <c r="M322" s="111">
        <f t="shared" ref="M322:N322" si="366">SUM(M323:M326)</f>
        <v>270747.3</v>
      </c>
      <c r="N322" s="111">
        <f t="shared" si="366"/>
        <v>0</v>
      </c>
      <c r="O322" s="111">
        <f>SUM(O323:O328)</f>
        <v>270747.3</v>
      </c>
      <c r="P322" s="111">
        <f t="shared" ref="P322:AV322" si="367">SUM(P323:P328)</f>
        <v>0</v>
      </c>
      <c r="Q322" s="111">
        <f t="shared" si="367"/>
        <v>0</v>
      </c>
      <c r="R322" s="111">
        <f t="shared" si="367"/>
        <v>0</v>
      </c>
      <c r="S322" s="111">
        <f t="shared" si="367"/>
        <v>0</v>
      </c>
      <c r="T322" s="111">
        <f t="shared" si="367"/>
        <v>0</v>
      </c>
      <c r="U322" s="111">
        <f t="shared" si="367"/>
        <v>0</v>
      </c>
      <c r="V322" s="111">
        <f t="shared" si="367"/>
        <v>270747.3</v>
      </c>
      <c r="W322" s="111">
        <f t="shared" si="367"/>
        <v>0</v>
      </c>
      <c r="X322" s="111">
        <f t="shared" si="367"/>
        <v>270747.3</v>
      </c>
      <c r="Y322" s="111">
        <f t="shared" si="367"/>
        <v>50000</v>
      </c>
      <c r="Z322" s="111">
        <f t="shared" si="367"/>
        <v>0</v>
      </c>
      <c r="AA322" s="111">
        <f t="shared" si="367"/>
        <v>50000</v>
      </c>
      <c r="AB322" s="111">
        <f t="shared" si="367"/>
        <v>0</v>
      </c>
      <c r="AC322" s="111">
        <f t="shared" si="367"/>
        <v>0</v>
      </c>
      <c r="AD322" s="111">
        <f t="shared" si="367"/>
        <v>0</v>
      </c>
      <c r="AE322" s="111">
        <f t="shared" si="367"/>
        <v>212414.42712999997</v>
      </c>
      <c r="AF322" s="111">
        <f t="shared" si="367"/>
        <v>0</v>
      </c>
      <c r="AG322" s="111">
        <f t="shared" si="367"/>
        <v>212414.42712999997</v>
      </c>
      <c r="AH322" s="111">
        <f t="shared" si="367"/>
        <v>262414.42712999997</v>
      </c>
      <c r="AI322" s="111">
        <f t="shared" si="367"/>
        <v>0</v>
      </c>
      <c r="AJ322" s="111">
        <f t="shared" si="367"/>
        <v>262414.42712999997</v>
      </c>
      <c r="AK322" s="111">
        <f t="shared" si="367"/>
        <v>0</v>
      </c>
      <c r="AL322" s="111">
        <f t="shared" si="367"/>
        <v>0</v>
      </c>
      <c r="AM322" s="111">
        <f t="shared" si="367"/>
        <v>0</v>
      </c>
      <c r="AN322" s="111">
        <f t="shared" si="367"/>
        <v>0</v>
      </c>
      <c r="AO322" s="111">
        <f t="shared" si="367"/>
        <v>0</v>
      </c>
      <c r="AP322" s="111">
        <f t="shared" si="367"/>
        <v>0</v>
      </c>
      <c r="AQ322" s="111">
        <f t="shared" si="367"/>
        <v>0</v>
      </c>
      <c r="AR322" s="111">
        <f t="shared" si="367"/>
        <v>0</v>
      </c>
      <c r="AS322" s="111">
        <f t="shared" si="367"/>
        <v>0</v>
      </c>
      <c r="AT322" s="111">
        <f t="shared" si="367"/>
        <v>0</v>
      </c>
      <c r="AU322" s="111">
        <f t="shared" si="367"/>
        <v>0</v>
      </c>
      <c r="AV322" s="112">
        <f t="shared" si="367"/>
        <v>0</v>
      </c>
      <c r="AW322" s="130"/>
      <c r="AX322" s="49"/>
    </row>
    <row r="323" spans="1:50" s="36" customFormat="1" ht="66.75" customHeight="1" x14ac:dyDescent="0.2">
      <c r="A323" s="104" t="s">
        <v>510</v>
      </c>
      <c r="B323" s="246" t="s">
        <v>508</v>
      </c>
      <c r="C323" s="220"/>
      <c r="D323" s="120" t="s">
        <v>81</v>
      </c>
      <c r="E323" s="120" t="s">
        <v>51</v>
      </c>
      <c r="F323" s="120" t="s">
        <v>68</v>
      </c>
      <c r="G323" s="120" t="s">
        <v>509</v>
      </c>
      <c r="H323" s="120" t="s">
        <v>66</v>
      </c>
      <c r="I323" s="119">
        <v>555622.51</v>
      </c>
      <c r="J323" s="120" t="s">
        <v>55</v>
      </c>
      <c r="K323" s="120" t="s">
        <v>56</v>
      </c>
      <c r="L323" s="126" t="s">
        <v>82</v>
      </c>
      <c r="M323" s="268">
        <f t="shared" ref="M323:M326" si="368">N323+O323</f>
        <v>205344.3</v>
      </c>
      <c r="N323" s="268">
        <v>0</v>
      </c>
      <c r="O323" s="268">
        <v>205344.3</v>
      </c>
      <c r="P323" s="268"/>
      <c r="Q323" s="268"/>
      <c r="R323" s="268"/>
      <c r="S323" s="268"/>
      <c r="T323" s="268"/>
      <c r="U323" s="268"/>
      <c r="V323" s="122">
        <f t="shared" ref="V323:V326" si="369">W323+X323</f>
        <v>205344.3</v>
      </c>
      <c r="W323" s="122">
        <f t="shared" ref="W323:W326" si="370">N323+Q323+T323</f>
        <v>0</v>
      </c>
      <c r="X323" s="122">
        <f t="shared" ref="X323:X326" si="371">O323+R323+U323</f>
        <v>205344.3</v>
      </c>
      <c r="Y323" s="270">
        <f>Z323+AA323</f>
        <v>50000</v>
      </c>
      <c r="Z323" s="268">
        <v>0</v>
      </c>
      <c r="AA323" s="270">
        <v>50000</v>
      </c>
      <c r="AB323" s="270"/>
      <c r="AC323" s="270"/>
      <c r="AD323" s="270"/>
      <c r="AE323" s="270"/>
      <c r="AF323" s="270"/>
      <c r="AG323" s="270"/>
      <c r="AH323" s="122">
        <f>AI323+AJ323</f>
        <v>50000</v>
      </c>
      <c r="AI323" s="122">
        <f t="shared" ref="AI323:AI324" si="372">Z323+AC323+AF323</f>
        <v>0</v>
      </c>
      <c r="AJ323" s="122">
        <f t="shared" ref="AJ323:AJ324" si="373">AA323+AD323+AG323</f>
        <v>50000</v>
      </c>
      <c r="AK323" s="113"/>
      <c r="AL323" s="113"/>
      <c r="AM323" s="113"/>
      <c r="AN323" s="113"/>
      <c r="AO323" s="113"/>
      <c r="AP323" s="113"/>
      <c r="AQ323" s="114"/>
      <c r="AR323" s="114"/>
      <c r="AS323" s="114"/>
      <c r="AT323" s="113"/>
      <c r="AU323" s="113"/>
      <c r="AV323" s="115"/>
      <c r="AW323" s="130" t="s">
        <v>58</v>
      </c>
      <c r="AX323" s="35"/>
    </row>
    <row r="324" spans="1:50" s="36" customFormat="1" ht="66.75" customHeight="1" x14ac:dyDescent="0.2">
      <c r="A324" s="104" t="s">
        <v>512</v>
      </c>
      <c r="B324" s="246" t="s">
        <v>904</v>
      </c>
      <c r="C324" s="220"/>
      <c r="D324" s="120" t="s">
        <v>81</v>
      </c>
      <c r="E324" s="120" t="s">
        <v>51</v>
      </c>
      <c r="F324" s="120" t="s">
        <v>68</v>
      </c>
      <c r="G324" s="120" t="s">
        <v>509</v>
      </c>
      <c r="H324" s="120" t="s">
        <v>66</v>
      </c>
      <c r="I324" s="119">
        <v>397567.62</v>
      </c>
      <c r="J324" s="120" t="s">
        <v>397</v>
      </c>
      <c r="K324" s="120" t="s">
        <v>56</v>
      </c>
      <c r="L324" s="126"/>
      <c r="M324" s="273"/>
      <c r="N324" s="273"/>
      <c r="O324" s="273"/>
      <c r="P324" s="273"/>
      <c r="Q324" s="273"/>
      <c r="R324" s="273"/>
      <c r="S324" s="268"/>
      <c r="T324" s="273"/>
      <c r="U324" s="273"/>
      <c r="V324" s="122"/>
      <c r="W324" s="122"/>
      <c r="X324" s="122"/>
      <c r="Y324" s="274"/>
      <c r="Z324" s="273"/>
      <c r="AA324" s="274"/>
      <c r="AB324" s="274"/>
      <c r="AC324" s="274"/>
      <c r="AD324" s="274"/>
      <c r="AE324" s="268">
        <f>AF324+AG324</f>
        <v>114426.95713</v>
      </c>
      <c r="AF324" s="273">
        <v>0</v>
      </c>
      <c r="AG324" s="273">
        <v>114426.95713</v>
      </c>
      <c r="AH324" s="122">
        <f t="shared" ref="AH324" si="374">AI324+AJ324</f>
        <v>114426.95713</v>
      </c>
      <c r="AI324" s="122">
        <f t="shared" si="372"/>
        <v>0</v>
      </c>
      <c r="AJ324" s="122">
        <f t="shared" si="373"/>
        <v>114426.95713</v>
      </c>
      <c r="AK324" s="114"/>
      <c r="AL324" s="114"/>
      <c r="AM324" s="114"/>
      <c r="AN324" s="114"/>
      <c r="AO324" s="114"/>
      <c r="AP324" s="114"/>
      <c r="AQ324" s="114"/>
      <c r="AR324" s="114"/>
      <c r="AS324" s="114"/>
      <c r="AT324" s="114"/>
      <c r="AU324" s="114"/>
      <c r="AV324" s="115"/>
      <c r="AW324" s="130" t="s">
        <v>973</v>
      </c>
      <c r="AX324" s="35"/>
    </row>
    <row r="325" spans="1:50" s="36" customFormat="1" ht="75" x14ac:dyDescent="0.2">
      <c r="A325" s="104" t="s">
        <v>515</v>
      </c>
      <c r="B325" s="246" t="s">
        <v>511</v>
      </c>
      <c r="C325" s="220"/>
      <c r="D325" s="120" t="s">
        <v>81</v>
      </c>
      <c r="E325" s="120" t="s">
        <v>342</v>
      </c>
      <c r="F325" s="120" t="s">
        <v>52</v>
      </c>
      <c r="G325" s="120" t="s">
        <v>509</v>
      </c>
      <c r="H325" s="120" t="s">
        <v>66</v>
      </c>
      <c r="I325" s="119">
        <v>78018.7</v>
      </c>
      <c r="J325" s="120" t="s">
        <v>55</v>
      </c>
      <c r="K325" s="120" t="s">
        <v>56</v>
      </c>
      <c r="L325" s="126">
        <v>2024</v>
      </c>
      <c r="M325" s="268">
        <f t="shared" si="368"/>
        <v>40301.699999999997</v>
      </c>
      <c r="N325" s="268">
        <v>0</v>
      </c>
      <c r="O325" s="268">
        <v>40301.699999999997</v>
      </c>
      <c r="P325" s="268"/>
      <c r="Q325" s="268"/>
      <c r="R325" s="268"/>
      <c r="S325" s="268"/>
      <c r="T325" s="268"/>
      <c r="U325" s="268"/>
      <c r="V325" s="122">
        <f t="shared" si="369"/>
        <v>40301.699999999997</v>
      </c>
      <c r="W325" s="122">
        <f t="shared" si="370"/>
        <v>0</v>
      </c>
      <c r="X325" s="122">
        <f t="shared" si="371"/>
        <v>40301.699999999997</v>
      </c>
      <c r="Y325" s="270"/>
      <c r="Z325" s="270"/>
      <c r="AA325" s="270"/>
      <c r="AB325" s="270"/>
      <c r="AC325" s="270"/>
      <c r="AD325" s="270"/>
      <c r="AE325" s="270"/>
      <c r="AF325" s="270"/>
      <c r="AG325" s="270"/>
      <c r="AH325" s="270"/>
      <c r="AI325" s="268"/>
      <c r="AJ325" s="275"/>
      <c r="AK325" s="113"/>
      <c r="AL325" s="113"/>
      <c r="AM325" s="113"/>
      <c r="AN325" s="113"/>
      <c r="AO325" s="113"/>
      <c r="AP325" s="113"/>
      <c r="AQ325" s="114"/>
      <c r="AR325" s="114"/>
      <c r="AS325" s="114"/>
      <c r="AT325" s="113"/>
      <c r="AU325" s="113"/>
      <c r="AV325" s="115"/>
      <c r="AW325" s="130" t="s">
        <v>58</v>
      </c>
      <c r="AX325" s="35"/>
    </row>
    <row r="326" spans="1:50" s="36" customFormat="1" ht="75" x14ac:dyDescent="0.2">
      <c r="A326" s="104" t="s">
        <v>518</v>
      </c>
      <c r="B326" s="246" t="s">
        <v>513</v>
      </c>
      <c r="C326" s="220"/>
      <c r="D326" s="120" t="s">
        <v>81</v>
      </c>
      <c r="E326" s="120" t="s">
        <v>342</v>
      </c>
      <c r="F326" s="120" t="s">
        <v>52</v>
      </c>
      <c r="G326" s="120" t="s">
        <v>509</v>
      </c>
      <c r="H326" s="120" t="s">
        <v>66</v>
      </c>
      <c r="I326" s="119">
        <v>51940.06</v>
      </c>
      <c r="J326" s="120" t="s">
        <v>55</v>
      </c>
      <c r="K326" s="120" t="s">
        <v>56</v>
      </c>
      <c r="L326" s="126">
        <v>2024</v>
      </c>
      <c r="M326" s="268">
        <f t="shared" si="368"/>
        <v>25101.3</v>
      </c>
      <c r="N326" s="268">
        <v>0</v>
      </c>
      <c r="O326" s="268">
        <v>25101.3</v>
      </c>
      <c r="P326" s="268"/>
      <c r="Q326" s="268"/>
      <c r="R326" s="268"/>
      <c r="S326" s="268"/>
      <c r="T326" s="268"/>
      <c r="U326" s="268"/>
      <c r="V326" s="122">
        <f t="shared" si="369"/>
        <v>25101.3</v>
      </c>
      <c r="W326" s="122">
        <f t="shared" si="370"/>
        <v>0</v>
      </c>
      <c r="X326" s="122">
        <f t="shared" si="371"/>
        <v>25101.3</v>
      </c>
      <c r="Y326" s="270"/>
      <c r="Z326" s="270"/>
      <c r="AA326" s="270"/>
      <c r="AB326" s="270"/>
      <c r="AC326" s="270"/>
      <c r="AD326" s="270"/>
      <c r="AE326" s="270"/>
      <c r="AF326" s="270"/>
      <c r="AG326" s="270"/>
      <c r="AH326" s="270"/>
      <c r="AI326" s="268"/>
      <c r="AJ326" s="275"/>
      <c r="AK326" s="113"/>
      <c r="AL326" s="113"/>
      <c r="AM326" s="113"/>
      <c r="AN326" s="113"/>
      <c r="AO326" s="113"/>
      <c r="AP326" s="113"/>
      <c r="AQ326" s="114"/>
      <c r="AR326" s="114"/>
      <c r="AS326" s="114"/>
      <c r="AT326" s="113"/>
      <c r="AU326" s="113"/>
      <c r="AV326" s="115"/>
      <c r="AW326" s="130" t="s">
        <v>58</v>
      </c>
      <c r="AX326" s="35"/>
    </row>
    <row r="327" spans="1:50" s="36" customFormat="1" ht="49.5" customHeight="1" x14ac:dyDescent="0.2">
      <c r="A327" s="104" t="s">
        <v>520</v>
      </c>
      <c r="B327" s="246" t="s">
        <v>905</v>
      </c>
      <c r="C327" s="220"/>
      <c r="D327" s="120" t="s">
        <v>81</v>
      </c>
      <c r="E327" s="120" t="s">
        <v>85</v>
      </c>
      <c r="F327" s="120" t="s">
        <v>204</v>
      </c>
      <c r="G327" s="120" t="s">
        <v>504</v>
      </c>
      <c r="H327" s="120" t="s">
        <v>66</v>
      </c>
      <c r="I327" s="120" t="s">
        <v>56</v>
      </c>
      <c r="J327" s="120" t="s">
        <v>397</v>
      </c>
      <c r="K327" s="120" t="s">
        <v>56</v>
      </c>
      <c r="L327" s="126">
        <v>2025</v>
      </c>
      <c r="M327" s="273"/>
      <c r="N327" s="273"/>
      <c r="O327" s="273"/>
      <c r="P327" s="273"/>
      <c r="Q327" s="273"/>
      <c r="R327" s="273"/>
      <c r="S327" s="268"/>
      <c r="T327" s="273"/>
      <c r="U327" s="273"/>
      <c r="V327" s="122"/>
      <c r="W327" s="122"/>
      <c r="X327" s="122"/>
      <c r="Y327" s="274"/>
      <c r="Z327" s="274"/>
      <c r="AA327" s="274"/>
      <c r="AB327" s="274"/>
      <c r="AC327" s="274"/>
      <c r="AD327" s="274"/>
      <c r="AE327" s="268">
        <f>AF327+AG327</f>
        <v>58697.919999999998</v>
      </c>
      <c r="AF327" s="273">
        <v>0</v>
      </c>
      <c r="AG327" s="273">
        <v>58697.919999999998</v>
      </c>
      <c r="AH327" s="122">
        <f t="shared" ref="AH327:AH328" si="375">AI327+AJ327</f>
        <v>58697.919999999998</v>
      </c>
      <c r="AI327" s="122">
        <f t="shared" ref="AI327:AI328" si="376">Z327+AC327+AF327</f>
        <v>0</v>
      </c>
      <c r="AJ327" s="122">
        <f t="shared" ref="AJ327:AJ328" si="377">AA327+AD327+AG327</f>
        <v>58697.919999999998</v>
      </c>
      <c r="AK327" s="115"/>
      <c r="AL327" s="115"/>
      <c r="AM327" s="115"/>
      <c r="AN327" s="115"/>
      <c r="AO327" s="115"/>
      <c r="AP327" s="115"/>
      <c r="AQ327" s="115"/>
      <c r="AR327" s="115"/>
      <c r="AS327" s="115"/>
      <c r="AT327" s="115"/>
      <c r="AU327" s="115"/>
      <c r="AV327" s="115"/>
      <c r="AW327" s="130" t="s">
        <v>973</v>
      </c>
      <c r="AX327" s="35"/>
    </row>
    <row r="328" spans="1:50" s="36" customFormat="1" ht="49.5" customHeight="1" x14ac:dyDescent="0.2">
      <c r="A328" s="104" t="s">
        <v>522</v>
      </c>
      <c r="B328" s="246" t="s">
        <v>906</v>
      </c>
      <c r="C328" s="220"/>
      <c r="D328" s="120" t="s">
        <v>81</v>
      </c>
      <c r="E328" s="120" t="s">
        <v>85</v>
      </c>
      <c r="F328" s="120" t="s">
        <v>204</v>
      </c>
      <c r="G328" s="120" t="s">
        <v>504</v>
      </c>
      <c r="H328" s="120" t="s">
        <v>66</v>
      </c>
      <c r="I328" s="120" t="s">
        <v>56</v>
      </c>
      <c r="J328" s="120" t="s">
        <v>397</v>
      </c>
      <c r="K328" s="120" t="s">
        <v>56</v>
      </c>
      <c r="L328" s="126">
        <v>2025</v>
      </c>
      <c r="M328" s="273"/>
      <c r="N328" s="273"/>
      <c r="O328" s="273"/>
      <c r="P328" s="273"/>
      <c r="Q328" s="273"/>
      <c r="R328" s="273"/>
      <c r="S328" s="268"/>
      <c r="T328" s="273"/>
      <c r="U328" s="273"/>
      <c r="V328" s="122"/>
      <c r="W328" s="122"/>
      <c r="X328" s="122"/>
      <c r="Y328" s="274"/>
      <c r="Z328" s="274"/>
      <c r="AA328" s="274"/>
      <c r="AB328" s="274"/>
      <c r="AC328" s="274"/>
      <c r="AD328" s="274"/>
      <c r="AE328" s="268">
        <f>AF328+AG328</f>
        <v>39289.550000000003</v>
      </c>
      <c r="AF328" s="273">
        <v>0</v>
      </c>
      <c r="AG328" s="273">
        <v>39289.550000000003</v>
      </c>
      <c r="AH328" s="122">
        <f t="shared" si="375"/>
        <v>39289.550000000003</v>
      </c>
      <c r="AI328" s="122">
        <f t="shared" si="376"/>
        <v>0</v>
      </c>
      <c r="AJ328" s="122">
        <f t="shared" si="377"/>
        <v>39289.550000000003</v>
      </c>
      <c r="AK328" s="115"/>
      <c r="AL328" s="115"/>
      <c r="AM328" s="115"/>
      <c r="AN328" s="115"/>
      <c r="AO328" s="115"/>
      <c r="AP328" s="115"/>
      <c r="AQ328" s="115"/>
      <c r="AR328" s="115"/>
      <c r="AS328" s="115"/>
      <c r="AT328" s="115"/>
      <c r="AU328" s="115"/>
      <c r="AV328" s="115"/>
      <c r="AW328" s="130" t="s">
        <v>973</v>
      </c>
      <c r="AX328" s="35"/>
    </row>
    <row r="329" spans="1:50" s="36" customFormat="1" ht="62.25" customHeight="1" x14ac:dyDescent="0.2">
      <c r="A329" s="104"/>
      <c r="B329" s="264" t="s">
        <v>514</v>
      </c>
      <c r="C329" s="179"/>
      <c r="D329" s="118"/>
      <c r="E329" s="118"/>
      <c r="F329" s="118"/>
      <c r="G329" s="118"/>
      <c r="H329" s="118"/>
      <c r="I329" s="119"/>
      <c r="J329" s="120"/>
      <c r="K329" s="120"/>
      <c r="L329" s="126"/>
      <c r="M329" s="265">
        <f t="shared" ref="M329:N329" si="378">SUM(M330:M335)</f>
        <v>134037.30000000002</v>
      </c>
      <c r="N329" s="265">
        <f t="shared" si="378"/>
        <v>0</v>
      </c>
      <c r="O329" s="265">
        <f>SUM(O330:O335)</f>
        <v>134037.30000000002</v>
      </c>
      <c r="P329" s="265">
        <f t="shared" ref="P329:AV329" si="379">SUM(P330:P335)</f>
        <v>0</v>
      </c>
      <c r="Q329" s="265">
        <f t="shared" si="379"/>
        <v>0</v>
      </c>
      <c r="R329" s="265">
        <f t="shared" si="379"/>
        <v>0</v>
      </c>
      <c r="S329" s="265">
        <f t="shared" si="379"/>
        <v>0</v>
      </c>
      <c r="T329" s="265">
        <f t="shared" si="379"/>
        <v>0</v>
      </c>
      <c r="U329" s="265">
        <f t="shared" si="379"/>
        <v>0</v>
      </c>
      <c r="V329" s="265">
        <f t="shared" si="379"/>
        <v>134037.30000000002</v>
      </c>
      <c r="W329" s="265">
        <f t="shared" si="379"/>
        <v>0</v>
      </c>
      <c r="X329" s="265">
        <f t="shared" si="379"/>
        <v>134037.30000000002</v>
      </c>
      <c r="Y329" s="265">
        <f t="shared" si="379"/>
        <v>91624.9</v>
      </c>
      <c r="Z329" s="265">
        <f t="shared" si="379"/>
        <v>0</v>
      </c>
      <c r="AA329" s="265">
        <f t="shared" si="379"/>
        <v>91624.9</v>
      </c>
      <c r="AB329" s="265">
        <f t="shared" si="379"/>
        <v>0</v>
      </c>
      <c r="AC329" s="265">
        <f t="shared" si="379"/>
        <v>0</v>
      </c>
      <c r="AD329" s="265">
        <f t="shared" si="379"/>
        <v>0</v>
      </c>
      <c r="AE329" s="265">
        <f t="shared" si="379"/>
        <v>111024.59462</v>
      </c>
      <c r="AF329" s="265">
        <f t="shared" si="379"/>
        <v>0</v>
      </c>
      <c r="AG329" s="265">
        <f t="shared" si="379"/>
        <v>111024.59462</v>
      </c>
      <c r="AH329" s="265">
        <f t="shared" si="379"/>
        <v>202649.49462000001</v>
      </c>
      <c r="AI329" s="265">
        <f t="shared" si="379"/>
        <v>0</v>
      </c>
      <c r="AJ329" s="265">
        <f t="shared" si="379"/>
        <v>202649.49462000001</v>
      </c>
      <c r="AK329" s="265">
        <f t="shared" si="379"/>
        <v>0</v>
      </c>
      <c r="AL329" s="265">
        <f t="shared" si="379"/>
        <v>0</v>
      </c>
      <c r="AM329" s="265">
        <f t="shared" si="379"/>
        <v>0</v>
      </c>
      <c r="AN329" s="265">
        <f t="shared" si="379"/>
        <v>0</v>
      </c>
      <c r="AO329" s="265">
        <f t="shared" si="379"/>
        <v>0</v>
      </c>
      <c r="AP329" s="265">
        <f t="shared" si="379"/>
        <v>0</v>
      </c>
      <c r="AQ329" s="265">
        <f t="shared" si="379"/>
        <v>0</v>
      </c>
      <c r="AR329" s="265">
        <f t="shared" si="379"/>
        <v>0</v>
      </c>
      <c r="AS329" s="265">
        <f t="shared" si="379"/>
        <v>0</v>
      </c>
      <c r="AT329" s="265">
        <f t="shared" si="379"/>
        <v>0</v>
      </c>
      <c r="AU329" s="265">
        <f t="shared" si="379"/>
        <v>0</v>
      </c>
      <c r="AV329" s="266">
        <f t="shared" si="379"/>
        <v>0</v>
      </c>
      <c r="AW329" s="130"/>
      <c r="AX329" s="35"/>
    </row>
    <row r="330" spans="1:50" s="36" customFormat="1" ht="66" customHeight="1" x14ac:dyDescent="0.2">
      <c r="A330" s="104" t="s">
        <v>524</v>
      </c>
      <c r="B330" s="246" t="s">
        <v>516</v>
      </c>
      <c r="C330" s="220"/>
      <c r="D330" s="120" t="s">
        <v>81</v>
      </c>
      <c r="E330" s="120" t="s">
        <v>51</v>
      </c>
      <c r="F330" s="120" t="s">
        <v>68</v>
      </c>
      <c r="G330" s="120" t="s">
        <v>517</v>
      </c>
      <c r="H330" s="120" t="s">
        <v>66</v>
      </c>
      <c r="I330" s="119">
        <v>307945.08</v>
      </c>
      <c r="J330" s="120" t="s">
        <v>55</v>
      </c>
      <c r="K330" s="120" t="s">
        <v>56</v>
      </c>
      <c r="L330" s="126" t="s">
        <v>82</v>
      </c>
      <c r="M330" s="268">
        <f t="shared" ref="M330:M335" si="380">N330+O330</f>
        <v>98866.5</v>
      </c>
      <c r="N330" s="268">
        <v>0</v>
      </c>
      <c r="O330" s="268">
        <v>98866.5</v>
      </c>
      <c r="P330" s="268"/>
      <c r="Q330" s="268"/>
      <c r="R330" s="268"/>
      <c r="S330" s="268"/>
      <c r="T330" s="268"/>
      <c r="U330" s="268"/>
      <c r="V330" s="122">
        <f t="shared" ref="V330:V335" si="381">W330+X330</f>
        <v>98866.5</v>
      </c>
      <c r="W330" s="122">
        <f t="shared" ref="W330:W335" si="382">N330+Q330+T330</f>
        <v>0</v>
      </c>
      <c r="X330" s="122">
        <f t="shared" ref="X330:X335" si="383">O330+R330+U330</f>
        <v>98866.5</v>
      </c>
      <c r="Y330" s="268">
        <f>Z330+AA330</f>
        <v>91624.9</v>
      </c>
      <c r="Z330" s="268">
        <v>0</v>
      </c>
      <c r="AA330" s="275">
        <v>91624.9</v>
      </c>
      <c r="AB330" s="268"/>
      <c r="AC330" s="268"/>
      <c r="AD330" s="268"/>
      <c r="AE330" s="270">
        <f>AF330+AG330</f>
        <v>111024.59462</v>
      </c>
      <c r="AF330" s="268">
        <v>0</v>
      </c>
      <c r="AG330" s="268">
        <v>111024.59462</v>
      </c>
      <c r="AH330" s="122">
        <f>AI330+AJ330</f>
        <v>202649.49462000001</v>
      </c>
      <c r="AI330" s="122">
        <f t="shared" ref="AI330" si="384">Z330+AC330+AF330</f>
        <v>0</v>
      </c>
      <c r="AJ330" s="122">
        <f t="shared" ref="AJ330" si="385">AA330+AD330+AG330</f>
        <v>202649.49462000001</v>
      </c>
      <c r="AK330" s="113"/>
      <c r="AL330" s="113"/>
      <c r="AM330" s="113"/>
      <c r="AN330" s="113"/>
      <c r="AO330" s="113"/>
      <c r="AP330" s="113"/>
      <c r="AQ330" s="114"/>
      <c r="AR330" s="114"/>
      <c r="AS330" s="114"/>
      <c r="AT330" s="113"/>
      <c r="AU330" s="113"/>
      <c r="AV330" s="115"/>
      <c r="AW330" s="130" t="s">
        <v>974</v>
      </c>
      <c r="AX330" s="35"/>
    </row>
    <row r="331" spans="1:50" s="36" customFormat="1" ht="65.25" customHeight="1" x14ac:dyDescent="0.2">
      <c r="A331" s="104" t="s">
        <v>526</v>
      </c>
      <c r="B331" s="276" t="s">
        <v>519</v>
      </c>
      <c r="C331" s="220"/>
      <c r="D331" s="120" t="s">
        <v>81</v>
      </c>
      <c r="E331" s="120" t="s">
        <v>342</v>
      </c>
      <c r="F331" s="120" t="s">
        <v>52</v>
      </c>
      <c r="G331" s="120" t="s">
        <v>517</v>
      </c>
      <c r="H331" s="120" t="s">
        <v>66</v>
      </c>
      <c r="I331" s="119">
        <v>8800.0300000000007</v>
      </c>
      <c r="J331" s="120" t="s">
        <v>55</v>
      </c>
      <c r="K331" s="120" t="s">
        <v>56</v>
      </c>
      <c r="L331" s="126" t="s">
        <v>57</v>
      </c>
      <c r="M331" s="268">
        <f t="shared" si="380"/>
        <v>4700.2</v>
      </c>
      <c r="N331" s="268">
        <v>0</v>
      </c>
      <c r="O331" s="268">
        <v>4700.2</v>
      </c>
      <c r="P331" s="268"/>
      <c r="Q331" s="268"/>
      <c r="R331" s="268"/>
      <c r="S331" s="268"/>
      <c r="T331" s="268"/>
      <c r="U331" s="268"/>
      <c r="V331" s="122">
        <f t="shared" si="381"/>
        <v>4700.2</v>
      </c>
      <c r="W331" s="122">
        <f t="shared" si="382"/>
        <v>0</v>
      </c>
      <c r="X331" s="122">
        <f t="shared" si="383"/>
        <v>4700.2</v>
      </c>
      <c r="Y331" s="268"/>
      <c r="Z331" s="268"/>
      <c r="AA331" s="268"/>
      <c r="AB331" s="268"/>
      <c r="AC331" s="268"/>
      <c r="AD331" s="268"/>
      <c r="AE331" s="268"/>
      <c r="AF331" s="268"/>
      <c r="AG331" s="268"/>
      <c r="AH331" s="270"/>
      <c r="AI331" s="268"/>
      <c r="AJ331" s="275"/>
      <c r="AK331" s="113"/>
      <c r="AL331" s="113"/>
      <c r="AM331" s="113"/>
      <c r="AN331" s="113"/>
      <c r="AO331" s="113"/>
      <c r="AP331" s="113"/>
      <c r="AQ331" s="114"/>
      <c r="AR331" s="114"/>
      <c r="AS331" s="114"/>
      <c r="AT331" s="113"/>
      <c r="AU331" s="113"/>
      <c r="AV331" s="115"/>
      <c r="AW331" s="130" t="s">
        <v>58</v>
      </c>
      <c r="AX331" s="35"/>
    </row>
    <row r="332" spans="1:50" s="36" customFormat="1" ht="84" customHeight="1" x14ac:dyDescent="0.2">
      <c r="A332" s="104" t="s">
        <v>529</v>
      </c>
      <c r="B332" s="276" t="s">
        <v>521</v>
      </c>
      <c r="C332" s="220"/>
      <c r="D332" s="120" t="s">
        <v>81</v>
      </c>
      <c r="E332" s="120" t="s">
        <v>342</v>
      </c>
      <c r="F332" s="120" t="s">
        <v>52</v>
      </c>
      <c r="G332" s="120" t="s">
        <v>517</v>
      </c>
      <c r="H332" s="120" t="s">
        <v>66</v>
      </c>
      <c r="I332" s="119">
        <v>3707.84</v>
      </c>
      <c r="J332" s="120" t="s">
        <v>55</v>
      </c>
      <c r="K332" s="120" t="s">
        <v>56</v>
      </c>
      <c r="L332" s="126" t="s">
        <v>57</v>
      </c>
      <c r="M332" s="268">
        <f t="shared" si="380"/>
        <v>1991.1</v>
      </c>
      <c r="N332" s="268">
        <v>0</v>
      </c>
      <c r="O332" s="268">
        <v>1991.1</v>
      </c>
      <c r="P332" s="268"/>
      <c r="Q332" s="268"/>
      <c r="R332" s="268"/>
      <c r="S332" s="268"/>
      <c r="T332" s="268"/>
      <c r="U332" s="268"/>
      <c r="V332" s="122">
        <f t="shared" si="381"/>
        <v>1991.1</v>
      </c>
      <c r="W332" s="122">
        <f t="shared" si="382"/>
        <v>0</v>
      </c>
      <c r="X332" s="122">
        <f t="shared" si="383"/>
        <v>1991.1</v>
      </c>
      <c r="Y332" s="268"/>
      <c r="Z332" s="268"/>
      <c r="AA332" s="268"/>
      <c r="AB332" s="268"/>
      <c r="AC332" s="268"/>
      <c r="AD332" s="268"/>
      <c r="AE332" s="268"/>
      <c r="AF332" s="268"/>
      <c r="AG332" s="268"/>
      <c r="AH332" s="270"/>
      <c r="AI332" s="268"/>
      <c r="AJ332" s="275"/>
      <c r="AK332" s="113"/>
      <c r="AL332" s="113"/>
      <c r="AM332" s="113"/>
      <c r="AN332" s="113"/>
      <c r="AO332" s="113"/>
      <c r="AP332" s="113"/>
      <c r="AQ332" s="114"/>
      <c r="AR332" s="114"/>
      <c r="AS332" s="114"/>
      <c r="AT332" s="113"/>
      <c r="AU332" s="113"/>
      <c r="AV332" s="115"/>
      <c r="AW332" s="130" t="s">
        <v>58</v>
      </c>
      <c r="AX332" s="35"/>
    </row>
    <row r="333" spans="1:50" s="36" customFormat="1" ht="112.5" x14ac:dyDescent="0.2">
      <c r="A333" s="104" t="s">
        <v>533</v>
      </c>
      <c r="B333" s="276" t="s">
        <v>523</v>
      </c>
      <c r="C333" s="220"/>
      <c r="D333" s="120" t="s">
        <v>81</v>
      </c>
      <c r="E333" s="120" t="s">
        <v>342</v>
      </c>
      <c r="F333" s="120" t="s">
        <v>52</v>
      </c>
      <c r="G333" s="120" t="s">
        <v>517</v>
      </c>
      <c r="H333" s="120" t="s">
        <v>66</v>
      </c>
      <c r="I333" s="119">
        <v>2952.55</v>
      </c>
      <c r="J333" s="120" t="s">
        <v>55</v>
      </c>
      <c r="K333" s="120" t="s">
        <v>56</v>
      </c>
      <c r="L333" s="126" t="s">
        <v>57</v>
      </c>
      <c r="M333" s="268">
        <f t="shared" si="380"/>
        <v>1404.3</v>
      </c>
      <c r="N333" s="268">
        <v>0</v>
      </c>
      <c r="O333" s="268">
        <v>1404.3</v>
      </c>
      <c r="P333" s="268"/>
      <c r="Q333" s="268"/>
      <c r="R333" s="268"/>
      <c r="S333" s="268"/>
      <c r="T333" s="268"/>
      <c r="U333" s="268"/>
      <c r="V333" s="122">
        <f t="shared" si="381"/>
        <v>1404.3</v>
      </c>
      <c r="W333" s="122">
        <f t="shared" si="382"/>
        <v>0</v>
      </c>
      <c r="X333" s="122">
        <f t="shared" si="383"/>
        <v>1404.3</v>
      </c>
      <c r="Y333" s="268"/>
      <c r="Z333" s="268"/>
      <c r="AA333" s="268"/>
      <c r="AB333" s="268"/>
      <c r="AC333" s="268"/>
      <c r="AD333" s="268"/>
      <c r="AE333" s="268"/>
      <c r="AF333" s="268"/>
      <c r="AG333" s="268"/>
      <c r="AH333" s="270"/>
      <c r="AI333" s="268"/>
      <c r="AJ333" s="275"/>
      <c r="AK333" s="113"/>
      <c r="AL333" s="113"/>
      <c r="AM333" s="113"/>
      <c r="AN333" s="113"/>
      <c r="AO333" s="113"/>
      <c r="AP333" s="113"/>
      <c r="AQ333" s="114"/>
      <c r="AR333" s="114"/>
      <c r="AS333" s="114"/>
      <c r="AT333" s="113"/>
      <c r="AU333" s="113"/>
      <c r="AV333" s="115"/>
      <c r="AW333" s="130" t="s">
        <v>58</v>
      </c>
      <c r="AX333" s="35"/>
    </row>
    <row r="334" spans="1:50" s="36" customFormat="1" ht="120" customHeight="1" x14ac:dyDescent="0.2">
      <c r="A334" s="104" t="s">
        <v>535</v>
      </c>
      <c r="B334" s="276" t="s">
        <v>525</v>
      </c>
      <c r="C334" s="220"/>
      <c r="D334" s="120" t="s">
        <v>81</v>
      </c>
      <c r="E334" s="120" t="s">
        <v>342</v>
      </c>
      <c r="F334" s="120" t="s">
        <v>52</v>
      </c>
      <c r="G334" s="120" t="s">
        <v>517</v>
      </c>
      <c r="H334" s="120" t="s">
        <v>66</v>
      </c>
      <c r="I334" s="119">
        <v>38940.97</v>
      </c>
      <c r="J334" s="120" t="s">
        <v>55</v>
      </c>
      <c r="K334" s="120" t="s">
        <v>56</v>
      </c>
      <c r="L334" s="126" t="s">
        <v>57</v>
      </c>
      <c r="M334" s="268">
        <f t="shared" si="380"/>
        <v>18550.099999999999</v>
      </c>
      <c r="N334" s="268">
        <v>0</v>
      </c>
      <c r="O334" s="268">
        <v>18550.099999999999</v>
      </c>
      <c r="P334" s="268"/>
      <c r="Q334" s="268"/>
      <c r="R334" s="268"/>
      <c r="S334" s="268"/>
      <c r="T334" s="268"/>
      <c r="U334" s="268"/>
      <c r="V334" s="122">
        <f t="shared" si="381"/>
        <v>18550.099999999999</v>
      </c>
      <c r="W334" s="122">
        <f t="shared" si="382"/>
        <v>0</v>
      </c>
      <c r="X334" s="122">
        <f t="shared" si="383"/>
        <v>18550.099999999999</v>
      </c>
      <c r="Y334" s="268"/>
      <c r="Z334" s="268"/>
      <c r="AA334" s="268"/>
      <c r="AB334" s="268"/>
      <c r="AC334" s="268"/>
      <c r="AD334" s="268"/>
      <c r="AE334" s="268"/>
      <c r="AF334" s="268"/>
      <c r="AG334" s="268"/>
      <c r="AH334" s="270"/>
      <c r="AI334" s="268"/>
      <c r="AJ334" s="275"/>
      <c r="AK334" s="113"/>
      <c r="AL334" s="113"/>
      <c r="AM334" s="113"/>
      <c r="AN334" s="113"/>
      <c r="AO334" s="113"/>
      <c r="AP334" s="113"/>
      <c r="AQ334" s="114"/>
      <c r="AR334" s="114"/>
      <c r="AS334" s="114"/>
      <c r="AT334" s="113"/>
      <c r="AU334" s="113"/>
      <c r="AV334" s="115"/>
      <c r="AW334" s="130" t="s">
        <v>58</v>
      </c>
      <c r="AX334" s="35"/>
    </row>
    <row r="335" spans="1:50" s="36" customFormat="1" ht="75" x14ac:dyDescent="0.2">
      <c r="A335" s="104" t="s">
        <v>538</v>
      </c>
      <c r="B335" s="276" t="s">
        <v>527</v>
      </c>
      <c r="C335" s="220"/>
      <c r="D335" s="120" t="s">
        <v>81</v>
      </c>
      <c r="E335" s="120" t="s">
        <v>342</v>
      </c>
      <c r="F335" s="120" t="s">
        <v>52</v>
      </c>
      <c r="G335" s="120" t="s">
        <v>517</v>
      </c>
      <c r="H335" s="120" t="s">
        <v>66</v>
      </c>
      <c r="I335" s="119">
        <v>16822.849999999999</v>
      </c>
      <c r="J335" s="120" t="s">
        <v>55</v>
      </c>
      <c r="K335" s="120" t="s">
        <v>56</v>
      </c>
      <c r="L335" s="126" t="s">
        <v>57</v>
      </c>
      <c r="M335" s="268">
        <f t="shared" si="380"/>
        <v>8525.1</v>
      </c>
      <c r="N335" s="268">
        <v>0</v>
      </c>
      <c r="O335" s="268">
        <v>8525.1</v>
      </c>
      <c r="P335" s="268"/>
      <c r="Q335" s="268"/>
      <c r="R335" s="268"/>
      <c r="S335" s="268"/>
      <c r="T335" s="268"/>
      <c r="U335" s="268"/>
      <c r="V335" s="122">
        <f t="shared" si="381"/>
        <v>8525.1</v>
      </c>
      <c r="W335" s="122">
        <f t="shared" si="382"/>
        <v>0</v>
      </c>
      <c r="X335" s="122">
        <f t="shared" si="383"/>
        <v>8525.1</v>
      </c>
      <c r="Y335" s="268"/>
      <c r="Z335" s="268"/>
      <c r="AA335" s="268"/>
      <c r="AB335" s="268"/>
      <c r="AC335" s="268"/>
      <c r="AD335" s="268"/>
      <c r="AE335" s="268"/>
      <c r="AF335" s="268"/>
      <c r="AG335" s="268"/>
      <c r="AH335" s="270"/>
      <c r="AI335" s="268"/>
      <c r="AJ335" s="275"/>
      <c r="AK335" s="113"/>
      <c r="AL335" s="113"/>
      <c r="AM335" s="113"/>
      <c r="AN335" s="113"/>
      <c r="AO335" s="113"/>
      <c r="AP335" s="113"/>
      <c r="AQ335" s="114"/>
      <c r="AR335" s="114"/>
      <c r="AS335" s="114"/>
      <c r="AT335" s="113"/>
      <c r="AU335" s="113"/>
      <c r="AV335" s="115"/>
      <c r="AW335" s="130" t="s">
        <v>58</v>
      </c>
      <c r="AX335" s="35"/>
    </row>
    <row r="336" spans="1:50" s="36" customFormat="1" ht="75" x14ac:dyDescent="0.2">
      <c r="A336" s="104"/>
      <c r="B336" s="264" t="s">
        <v>528</v>
      </c>
      <c r="C336" s="179"/>
      <c r="D336" s="118"/>
      <c r="E336" s="118"/>
      <c r="F336" s="118"/>
      <c r="G336" s="118"/>
      <c r="H336" s="118"/>
      <c r="I336" s="119"/>
      <c r="J336" s="120"/>
      <c r="K336" s="120"/>
      <c r="L336" s="126"/>
      <c r="M336" s="265">
        <f>SUM(M337:M340)</f>
        <v>62042.7</v>
      </c>
      <c r="N336" s="265">
        <f t="shared" ref="N336" si="386">SUM(N337:N340)</f>
        <v>0</v>
      </c>
      <c r="O336" s="265">
        <f>SUM(O337:O340)</f>
        <v>62042.7</v>
      </c>
      <c r="P336" s="265">
        <f t="shared" ref="P336:AV336" si="387">SUM(P337:P340)</f>
        <v>0</v>
      </c>
      <c r="Q336" s="265">
        <f t="shared" si="387"/>
        <v>0</v>
      </c>
      <c r="R336" s="265">
        <f t="shared" si="387"/>
        <v>0</v>
      </c>
      <c r="S336" s="265">
        <f t="shared" si="387"/>
        <v>0</v>
      </c>
      <c r="T336" s="265">
        <f t="shared" si="387"/>
        <v>0</v>
      </c>
      <c r="U336" s="265">
        <f t="shared" si="387"/>
        <v>0</v>
      </c>
      <c r="V336" s="265">
        <f t="shared" si="387"/>
        <v>62042.7</v>
      </c>
      <c r="W336" s="265">
        <f t="shared" si="387"/>
        <v>0</v>
      </c>
      <c r="X336" s="265">
        <f t="shared" si="387"/>
        <v>62042.7</v>
      </c>
      <c r="Y336" s="265">
        <f t="shared" si="387"/>
        <v>0</v>
      </c>
      <c r="Z336" s="265">
        <f t="shared" si="387"/>
        <v>0</v>
      </c>
      <c r="AA336" s="265">
        <f t="shared" si="387"/>
        <v>0</v>
      </c>
      <c r="AB336" s="265">
        <f t="shared" si="387"/>
        <v>0</v>
      </c>
      <c r="AC336" s="265">
        <f t="shared" si="387"/>
        <v>0</v>
      </c>
      <c r="AD336" s="265">
        <f t="shared" si="387"/>
        <v>0</v>
      </c>
      <c r="AE336" s="265">
        <f t="shared" si="387"/>
        <v>18061.559700000002</v>
      </c>
      <c r="AF336" s="265">
        <f t="shared" si="387"/>
        <v>0</v>
      </c>
      <c r="AG336" s="265">
        <f t="shared" si="387"/>
        <v>18061.559700000002</v>
      </c>
      <c r="AH336" s="265">
        <f t="shared" si="387"/>
        <v>18061.559700000002</v>
      </c>
      <c r="AI336" s="265">
        <f t="shared" si="387"/>
        <v>0</v>
      </c>
      <c r="AJ336" s="265">
        <f t="shared" si="387"/>
        <v>18061.559700000002</v>
      </c>
      <c r="AK336" s="265">
        <f t="shared" si="387"/>
        <v>0</v>
      </c>
      <c r="AL336" s="265">
        <f t="shared" si="387"/>
        <v>0</v>
      </c>
      <c r="AM336" s="265">
        <f t="shared" si="387"/>
        <v>0</v>
      </c>
      <c r="AN336" s="265">
        <f t="shared" si="387"/>
        <v>0</v>
      </c>
      <c r="AO336" s="265">
        <f t="shared" si="387"/>
        <v>0</v>
      </c>
      <c r="AP336" s="265">
        <f t="shared" si="387"/>
        <v>0</v>
      </c>
      <c r="AQ336" s="265">
        <f t="shared" si="387"/>
        <v>0</v>
      </c>
      <c r="AR336" s="265">
        <f t="shared" si="387"/>
        <v>0</v>
      </c>
      <c r="AS336" s="265">
        <f t="shared" si="387"/>
        <v>0</v>
      </c>
      <c r="AT336" s="265">
        <f t="shared" si="387"/>
        <v>0</v>
      </c>
      <c r="AU336" s="265">
        <f t="shared" si="387"/>
        <v>0</v>
      </c>
      <c r="AV336" s="266">
        <f t="shared" si="387"/>
        <v>0</v>
      </c>
      <c r="AW336" s="130"/>
      <c r="AX336" s="35"/>
    </row>
    <row r="337" spans="1:50" s="36" customFormat="1" ht="56.25" x14ac:dyDescent="0.2">
      <c r="A337" s="104" t="s">
        <v>542</v>
      </c>
      <c r="B337" s="246" t="s">
        <v>903</v>
      </c>
      <c r="C337" s="220"/>
      <c r="D337" s="120" t="s">
        <v>81</v>
      </c>
      <c r="E337" s="120" t="s">
        <v>51</v>
      </c>
      <c r="F337" s="120" t="s">
        <v>68</v>
      </c>
      <c r="G337" s="120" t="s">
        <v>517</v>
      </c>
      <c r="H337" s="120" t="s">
        <v>66</v>
      </c>
      <c r="I337" s="119">
        <v>301992.2</v>
      </c>
      <c r="J337" s="120" t="s">
        <v>55</v>
      </c>
      <c r="K337" s="120" t="s">
        <v>56</v>
      </c>
      <c r="L337" s="126" t="s">
        <v>598</v>
      </c>
      <c r="M337" s="274"/>
      <c r="N337" s="274"/>
      <c r="O337" s="274"/>
      <c r="P337" s="274"/>
      <c r="Q337" s="274"/>
      <c r="R337" s="274"/>
      <c r="S337" s="274"/>
      <c r="T337" s="274"/>
      <c r="U337" s="274"/>
      <c r="V337" s="122"/>
      <c r="W337" s="122"/>
      <c r="X337" s="122"/>
      <c r="Y337" s="274"/>
      <c r="Z337" s="274"/>
      <c r="AA337" s="274"/>
      <c r="AB337" s="274"/>
      <c r="AC337" s="274"/>
      <c r="AD337" s="274"/>
      <c r="AE337" s="274">
        <f>AF337+AG337</f>
        <v>18061.559700000002</v>
      </c>
      <c r="AF337" s="274">
        <v>0</v>
      </c>
      <c r="AG337" s="274">
        <v>18061.559700000002</v>
      </c>
      <c r="AH337" s="122">
        <f t="shared" ref="AH337" si="388">AI337+AJ337</f>
        <v>18061.559700000002</v>
      </c>
      <c r="AI337" s="122">
        <f t="shared" ref="AI337" si="389">Z337+AC337+AF337</f>
        <v>0</v>
      </c>
      <c r="AJ337" s="122">
        <f t="shared" ref="AJ337" si="390">AA337+AD337+AG337</f>
        <v>18061.559700000002</v>
      </c>
      <c r="AK337" s="272"/>
      <c r="AL337" s="272"/>
      <c r="AM337" s="272"/>
      <c r="AN337" s="272"/>
      <c r="AO337" s="272"/>
      <c r="AP337" s="272"/>
      <c r="AQ337" s="272"/>
      <c r="AR337" s="272"/>
      <c r="AS337" s="272"/>
      <c r="AT337" s="272"/>
      <c r="AU337" s="272"/>
      <c r="AV337" s="272"/>
      <c r="AW337" s="130" t="s">
        <v>973</v>
      </c>
      <c r="AX337" s="35"/>
    </row>
    <row r="338" spans="1:50" s="36" customFormat="1" ht="112.5" x14ac:dyDescent="0.2">
      <c r="A338" s="104" t="s">
        <v>586</v>
      </c>
      <c r="B338" s="246" t="s">
        <v>530</v>
      </c>
      <c r="C338" s="220"/>
      <c r="D338" s="120" t="s">
        <v>81</v>
      </c>
      <c r="E338" s="120" t="s">
        <v>85</v>
      </c>
      <c r="F338" s="120" t="s">
        <v>204</v>
      </c>
      <c r="G338" s="120" t="s">
        <v>531</v>
      </c>
      <c r="H338" s="120" t="s">
        <v>66</v>
      </c>
      <c r="I338" s="120" t="s">
        <v>532</v>
      </c>
      <c r="J338" s="120" t="s">
        <v>55</v>
      </c>
      <c r="K338" s="120" t="s">
        <v>56</v>
      </c>
      <c r="L338" s="126" t="s">
        <v>57</v>
      </c>
      <c r="M338" s="270">
        <f t="shared" ref="M338:M340" si="391">N338+O338</f>
        <v>3631.2</v>
      </c>
      <c r="N338" s="270">
        <v>0</v>
      </c>
      <c r="O338" s="270">
        <v>3631.2</v>
      </c>
      <c r="P338" s="270"/>
      <c r="Q338" s="270"/>
      <c r="R338" s="270"/>
      <c r="S338" s="270"/>
      <c r="T338" s="270"/>
      <c r="U338" s="270"/>
      <c r="V338" s="122">
        <f t="shared" ref="V338:V340" si="392">W338+X338</f>
        <v>3631.2</v>
      </c>
      <c r="W338" s="122">
        <f t="shared" ref="W338:W340" si="393">N338+Q338+T338</f>
        <v>0</v>
      </c>
      <c r="X338" s="122">
        <f t="shared" ref="X338:X340" si="394">O338+R338+U338</f>
        <v>3631.2</v>
      </c>
      <c r="Y338" s="270"/>
      <c r="Z338" s="270"/>
      <c r="AA338" s="270"/>
      <c r="AB338" s="270"/>
      <c r="AC338" s="270"/>
      <c r="AD338" s="270"/>
      <c r="AE338" s="270"/>
      <c r="AF338" s="270"/>
      <c r="AG338" s="270"/>
      <c r="AH338" s="122"/>
      <c r="AI338" s="122"/>
      <c r="AJ338" s="122"/>
      <c r="AK338" s="272"/>
      <c r="AL338" s="272"/>
      <c r="AM338" s="272"/>
      <c r="AN338" s="272"/>
      <c r="AO338" s="272"/>
      <c r="AP338" s="272"/>
      <c r="AQ338" s="272"/>
      <c r="AR338" s="272"/>
      <c r="AS338" s="272"/>
      <c r="AT338" s="272"/>
      <c r="AU338" s="272"/>
      <c r="AV338" s="272"/>
      <c r="AW338" s="130" t="s">
        <v>58</v>
      </c>
      <c r="AX338" s="35"/>
    </row>
    <row r="339" spans="1:50" s="36" customFormat="1" ht="84" customHeight="1" x14ac:dyDescent="0.2">
      <c r="A339" s="104" t="s">
        <v>588</v>
      </c>
      <c r="B339" s="246" t="s">
        <v>534</v>
      </c>
      <c r="C339" s="220"/>
      <c r="D339" s="120" t="s">
        <v>81</v>
      </c>
      <c r="E339" s="120" t="s">
        <v>85</v>
      </c>
      <c r="F339" s="120" t="s">
        <v>204</v>
      </c>
      <c r="G339" s="120" t="s">
        <v>531</v>
      </c>
      <c r="H339" s="120" t="s">
        <v>66</v>
      </c>
      <c r="I339" s="119">
        <v>76443.520000000004</v>
      </c>
      <c r="J339" s="120" t="s">
        <v>55</v>
      </c>
      <c r="K339" s="120" t="s">
        <v>56</v>
      </c>
      <c r="L339" s="126" t="s">
        <v>57</v>
      </c>
      <c r="M339" s="268">
        <f t="shared" si="391"/>
        <v>37104.9</v>
      </c>
      <c r="N339" s="268">
        <v>0</v>
      </c>
      <c r="O339" s="268">
        <v>37104.9</v>
      </c>
      <c r="P339" s="270"/>
      <c r="Q339" s="268"/>
      <c r="R339" s="268"/>
      <c r="S339" s="268"/>
      <c r="T339" s="268"/>
      <c r="U339" s="268"/>
      <c r="V339" s="122">
        <f t="shared" si="392"/>
        <v>37104.9</v>
      </c>
      <c r="W339" s="122">
        <f t="shared" si="393"/>
        <v>0</v>
      </c>
      <c r="X339" s="122">
        <f t="shared" si="394"/>
        <v>37104.9</v>
      </c>
      <c r="Y339" s="270"/>
      <c r="Z339" s="270"/>
      <c r="AA339" s="270"/>
      <c r="AB339" s="270"/>
      <c r="AC339" s="270"/>
      <c r="AD339" s="270"/>
      <c r="AE339" s="270"/>
      <c r="AF339" s="270"/>
      <c r="AG339" s="270"/>
      <c r="AH339" s="270"/>
      <c r="AI339" s="268"/>
      <c r="AJ339" s="275"/>
      <c r="AK339" s="113"/>
      <c r="AL339" s="113"/>
      <c r="AM339" s="113"/>
      <c r="AN339" s="113"/>
      <c r="AO339" s="113"/>
      <c r="AP339" s="113"/>
      <c r="AQ339" s="114"/>
      <c r="AR339" s="114"/>
      <c r="AS339" s="114"/>
      <c r="AT339" s="113"/>
      <c r="AU339" s="113"/>
      <c r="AV339" s="115"/>
      <c r="AW339" s="130" t="s">
        <v>58</v>
      </c>
      <c r="AX339" s="35"/>
    </row>
    <row r="340" spans="1:50" s="36" customFormat="1" ht="56.25" x14ac:dyDescent="0.2">
      <c r="A340" s="104" t="s">
        <v>590</v>
      </c>
      <c r="B340" s="246" t="s">
        <v>536</v>
      </c>
      <c r="C340" s="220"/>
      <c r="D340" s="120" t="s">
        <v>81</v>
      </c>
      <c r="E340" s="120" t="s">
        <v>85</v>
      </c>
      <c r="F340" s="120" t="s">
        <v>204</v>
      </c>
      <c r="G340" s="120" t="s">
        <v>531</v>
      </c>
      <c r="H340" s="120" t="s">
        <v>66</v>
      </c>
      <c r="I340" s="119">
        <v>44844.23</v>
      </c>
      <c r="J340" s="120" t="s">
        <v>55</v>
      </c>
      <c r="K340" s="120" t="s">
        <v>56</v>
      </c>
      <c r="L340" s="126" t="s">
        <v>57</v>
      </c>
      <c r="M340" s="268">
        <f t="shared" si="391"/>
        <v>21306.6</v>
      </c>
      <c r="N340" s="268">
        <v>0</v>
      </c>
      <c r="O340" s="268">
        <v>21306.6</v>
      </c>
      <c r="P340" s="270"/>
      <c r="Q340" s="268"/>
      <c r="R340" s="268"/>
      <c r="S340" s="268"/>
      <c r="T340" s="268"/>
      <c r="U340" s="268"/>
      <c r="V340" s="122">
        <f t="shared" si="392"/>
        <v>21306.6</v>
      </c>
      <c r="W340" s="122">
        <f t="shared" si="393"/>
        <v>0</v>
      </c>
      <c r="X340" s="122">
        <f t="shared" si="394"/>
        <v>21306.6</v>
      </c>
      <c r="Y340" s="270"/>
      <c r="Z340" s="270"/>
      <c r="AA340" s="270"/>
      <c r="AB340" s="270"/>
      <c r="AC340" s="270"/>
      <c r="AD340" s="270"/>
      <c r="AE340" s="270"/>
      <c r="AF340" s="270"/>
      <c r="AG340" s="270"/>
      <c r="AH340" s="270"/>
      <c r="AI340" s="268"/>
      <c r="AJ340" s="275"/>
      <c r="AK340" s="113"/>
      <c r="AL340" s="113"/>
      <c r="AM340" s="113"/>
      <c r="AN340" s="113"/>
      <c r="AO340" s="113"/>
      <c r="AP340" s="113"/>
      <c r="AQ340" s="114"/>
      <c r="AR340" s="114"/>
      <c r="AS340" s="114"/>
      <c r="AT340" s="113"/>
      <c r="AU340" s="113"/>
      <c r="AV340" s="115"/>
      <c r="AW340" s="130" t="s">
        <v>58</v>
      </c>
      <c r="AX340" s="35"/>
    </row>
    <row r="341" spans="1:50" s="36" customFormat="1" ht="44.25" customHeight="1" x14ac:dyDescent="0.2">
      <c r="A341" s="104"/>
      <c r="B341" s="264" t="s">
        <v>537</v>
      </c>
      <c r="C341" s="179"/>
      <c r="D341" s="118"/>
      <c r="E341" s="118"/>
      <c r="F341" s="118"/>
      <c r="G341" s="118"/>
      <c r="H341" s="118"/>
      <c r="I341" s="119"/>
      <c r="J341" s="120"/>
      <c r="K341" s="120"/>
      <c r="L341" s="126"/>
      <c r="M341" s="265">
        <f>SUM(M342:M345)</f>
        <v>70000</v>
      </c>
      <c r="N341" s="265">
        <f t="shared" ref="N341:AV341" si="395">SUM(N342:N345)</f>
        <v>0</v>
      </c>
      <c r="O341" s="265">
        <f t="shared" si="395"/>
        <v>70000</v>
      </c>
      <c r="P341" s="265">
        <f t="shared" si="395"/>
        <v>0</v>
      </c>
      <c r="Q341" s="265">
        <f t="shared" si="395"/>
        <v>0</v>
      </c>
      <c r="R341" s="265">
        <f t="shared" si="395"/>
        <v>0</v>
      </c>
      <c r="S341" s="265">
        <f t="shared" si="395"/>
        <v>0</v>
      </c>
      <c r="T341" s="265">
        <f t="shared" si="395"/>
        <v>0</v>
      </c>
      <c r="U341" s="265">
        <f t="shared" si="395"/>
        <v>0</v>
      </c>
      <c r="V341" s="265">
        <f t="shared" si="395"/>
        <v>70000</v>
      </c>
      <c r="W341" s="265">
        <f t="shared" si="395"/>
        <v>0</v>
      </c>
      <c r="X341" s="265">
        <f t="shared" si="395"/>
        <v>70000</v>
      </c>
      <c r="Y341" s="265">
        <f t="shared" si="395"/>
        <v>70000</v>
      </c>
      <c r="Z341" s="265">
        <f t="shared" si="395"/>
        <v>0</v>
      </c>
      <c r="AA341" s="265">
        <f t="shared" si="395"/>
        <v>70000</v>
      </c>
      <c r="AB341" s="265">
        <f t="shared" si="395"/>
        <v>0</v>
      </c>
      <c r="AC341" s="265">
        <f t="shared" si="395"/>
        <v>0</v>
      </c>
      <c r="AD341" s="265">
        <f t="shared" si="395"/>
        <v>0</v>
      </c>
      <c r="AE341" s="265">
        <f t="shared" si="395"/>
        <v>40889.53</v>
      </c>
      <c r="AF341" s="265">
        <f t="shared" si="395"/>
        <v>0</v>
      </c>
      <c r="AG341" s="265">
        <f t="shared" si="395"/>
        <v>40889.53</v>
      </c>
      <c r="AH341" s="265">
        <f t="shared" si="395"/>
        <v>110889.53</v>
      </c>
      <c r="AI341" s="265">
        <f t="shared" si="395"/>
        <v>0</v>
      </c>
      <c r="AJ341" s="265">
        <f t="shared" si="395"/>
        <v>110889.53</v>
      </c>
      <c r="AK341" s="265">
        <f t="shared" si="395"/>
        <v>0</v>
      </c>
      <c r="AL341" s="265">
        <f t="shared" si="395"/>
        <v>0</v>
      </c>
      <c r="AM341" s="265">
        <f t="shared" si="395"/>
        <v>0</v>
      </c>
      <c r="AN341" s="265">
        <f t="shared" si="395"/>
        <v>0</v>
      </c>
      <c r="AO341" s="265">
        <f t="shared" si="395"/>
        <v>0</v>
      </c>
      <c r="AP341" s="265">
        <f t="shared" si="395"/>
        <v>0</v>
      </c>
      <c r="AQ341" s="265">
        <f t="shared" si="395"/>
        <v>0</v>
      </c>
      <c r="AR341" s="265">
        <f t="shared" si="395"/>
        <v>0</v>
      </c>
      <c r="AS341" s="265">
        <f t="shared" si="395"/>
        <v>0</v>
      </c>
      <c r="AT341" s="265">
        <f t="shared" si="395"/>
        <v>0</v>
      </c>
      <c r="AU341" s="265">
        <f t="shared" si="395"/>
        <v>0</v>
      </c>
      <c r="AV341" s="266">
        <f t="shared" si="395"/>
        <v>0</v>
      </c>
      <c r="AW341" s="130"/>
      <c r="AX341" s="35"/>
    </row>
    <row r="342" spans="1:50" s="36" customFormat="1" ht="46.5" customHeight="1" x14ac:dyDescent="0.2">
      <c r="A342" s="104" t="s">
        <v>592</v>
      </c>
      <c r="B342" s="246" t="s">
        <v>539</v>
      </c>
      <c r="C342" s="220"/>
      <c r="D342" s="120" t="s">
        <v>81</v>
      </c>
      <c r="E342" s="120" t="s">
        <v>342</v>
      </c>
      <c r="F342" s="120" t="s">
        <v>52</v>
      </c>
      <c r="G342" s="120" t="s">
        <v>540</v>
      </c>
      <c r="H342" s="120" t="s">
        <v>66</v>
      </c>
      <c r="I342" s="120" t="s">
        <v>56</v>
      </c>
      <c r="J342" s="120" t="s">
        <v>56</v>
      </c>
      <c r="K342" s="120" t="s">
        <v>56</v>
      </c>
      <c r="L342" s="126" t="s">
        <v>82</v>
      </c>
      <c r="M342" s="270">
        <f>N342+O342</f>
        <v>70000</v>
      </c>
      <c r="N342" s="270">
        <v>0</v>
      </c>
      <c r="O342" s="270">
        <v>70000</v>
      </c>
      <c r="P342" s="270"/>
      <c r="Q342" s="270"/>
      <c r="R342" s="270"/>
      <c r="S342" s="270"/>
      <c r="T342" s="270"/>
      <c r="U342" s="270"/>
      <c r="V342" s="122">
        <f>W342+X342</f>
        <v>70000</v>
      </c>
      <c r="W342" s="122">
        <f t="shared" ref="W342" si="396">N342+Q342+T342</f>
        <v>0</v>
      </c>
      <c r="X342" s="122">
        <f t="shared" ref="X342" si="397">O342+R342+U342</f>
        <v>70000</v>
      </c>
      <c r="Y342" s="270">
        <f>Z342+AA342</f>
        <v>70000</v>
      </c>
      <c r="Z342" s="270">
        <v>0</v>
      </c>
      <c r="AA342" s="270">
        <v>70000</v>
      </c>
      <c r="AB342" s="270"/>
      <c r="AC342" s="270"/>
      <c r="AD342" s="270"/>
      <c r="AE342" s="270"/>
      <c r="AF342" s="270"/>
      <c r="AG342" s="270"/>
      <c r="AH342" s="122">
        <f>AI342+AJ342</f>
        <v>70000</v>
      </c>
      <c r="AI342" s="122">
        <f t="shared" ref="AI342:AI345" si="398">Z342+AC342+AF342</f>
        <v>0</v>
      </c>
      <c r="AJ342" s="122">
        <f t="shared" ref="AJ342:AJ345" si="399">AA342+AD342+AG342</f>
        <v>70000</v>
      </c>
      <c r="AK342" s="113"/>
      <c r="AL342" s="113"/>
      <c r="AM342" s="113"/>
      <c r="AN342" s="113"/>
      <c r="AO342" s="113"/>
      <c r="AP342" s="113"/>
      <c r="AQ342" s="114"/>
      <c r="AR342" s="114"/>
      <c r="AS342" s="114"/>
      <c r="AT342" s="113"/>
      <c r="AU342" s="113"/>
      <c r="AV342" s="115"/>
      <c r="AW342" s="130" t="s">
        <v>58</v>
      </c>
      <c r="AX342" s="35"/>
    </row>
    <row r="343" spans="1:50" s="36" customFormat="1" ht="56.25" x14ac:dyDescent="0.2">
      <c r="A343" s="104" t="s">
        <v>594</v>
      </c>
      <c r="B343" s="246" t="s">
        <v>907</v>
      </c>
      <c r="C343" s="220"/>
      <c r="D343" s="120" t="s">
        <v>81</v>
      </c>
      <c r="E343" s="120" t="s">
        <v>342</v>
      </c>
      <c r="F343" s="120" t="s">
        <v>52</v>
      </c>
      <c r="G343" s="120" t="s">
        <v>540</v>
      </c>
      <c r="H343" s="120" t="s">
        <v>66</v>
      </c>
      <c r="I343" s="119">
        <v>44109.17</v>
      </c>
      <c r="J343" s="120" t="s">
        <v>55</v>
      </c>
      <c r="K343" s="120" t="s">
        <v>56</v>
      </c>
      <c r="L343" s="126" t="s">
        <v>598</v>
      </c>
      <c r="M343" s="274"/>
      <c r="N343" s="274"/>
      <c r="O343" s="274"/>
      <c r="P343" s="274"/>
      <c r="Q343" s="274"/>
      <c r="R343" s="274"/>
      <c r="S343" s="274"/>
      <c r="T343" s="274"/>
      <c r="U343" s="274"/>
      <c r="V343" s="122"/>
      <c r="W343" s="122"/>
      <c r="X343" s="122"/>
      <c r="Y343" s="274"/>
      <c r="Z343" s="274"/>
      <c r="AA343" s="274"/>
      <c r="AB343" s="274"/>
      <c r="AC343" s="274"/>
      <c r="AD343" s="274"/>
      <c r="AE343" s="274">
        <f t="shared" ref="AE343:AE345" si="400">AF343+AG343</f>
        <v>11525.27</v>
      </c>
      <c r="AF343" s="274">
        <v>0</v>
      </c>
      <c r="AG343" s="274">
        <v>11525.27</v>
      </c>
      <c r="AH343" s="122">
        <f t="shared" ref="AH343:AH345" si="401">AI343+AJ343</f>
        <v>11525.27</v>
      </c>
      <c r="AI343" s="122">
        <f t="shared" si="398"/>
        <v>0</v>
      </c>
      <c r="AJ343" s="122">
        <f t="shared" si="399"/>
        <v>11525.27</v>
      </c>
      <c r="AK343" s="114"/>
      <c r="AL343" s="114"/>
      <c r="AM343" s="114"/>
      <c r="AN343" s="114"/>
      <c r="AO343" s="114"/>
      <c r="AP343" s="114"/>
      <c r="AQ343" s="114"/>
      <c r="AR343" s="114"/>
      <c r="AS343" s="114"/>
      <c r="AT343" s="114"/>
      <c r="AU343" s="114"/>
      <c r="AV343" s="115"/>
      <c r="AW343" s="130" t="s">
        <v>973</v>
      </c>
      <c r="AX343" s="35"/>
    </row>
    <row r="344" spans="1:50" s="36" customFormat="1" ht="65.25" customHeight="1" x14ac:dyDescent="0.2">
      <c r="A344" s="104" t="s">
        <v>596</v>
      </c>
      <c r="B344" s="246" t="s">
        <v>908</v>
      </c>
      <c r="C344" s="220"/>
      <c r="D344" s="120" t="s">
        <v>81</v>
      </c>
      <c r="E344" s="120" t="s">
        <v>342</v>
      </c>
      <c r="F344" s="120" t="s">
        <v>52</v>
      </c>
      <c r="G344" s="120" t="s">
        <v>540</v>
      </c>
      <c r="H344" s="120" t="s">
        <v>66</v>
      </c>
      <c r="I344" s="119">
        <v>59801.67</v>
      </c>
      <c r="J344" s="120" t="s">
        <v>55</v>
      </c>
      <c r="K344" s="120" t="s">
        <v>56</v>
      </c>
      <c r="L344" s="126" t="s">
        <v>598</v>
      </c>
      <c r="M344" s="274"/>
      <c r="N344" s="274"/>
      <c r="O344" s="274"/>
      <c r="P344" s="274"/>
      <c r="Q344" s="274"/>
      <c r="R344" s="274"/>
      <c r="S344" s="274"/>
      <c r="T344" s="274"/>
      <c r="U344" s="274"/>
      <c r="V344" s="122"/>
      <c r="W344" s="122"/>
      <c r="X344" s="122"/>
      <c r="Y344" s="274"/>
      <c r="Z344" s="274"/>
      <c r="AA344" s="274"/>
      <c r="AB344" s="274"/>
      <c r="AC344" s="274"/>
      <c r="AD344" s="274"/>
      <c r="AE344" s="274">
        <f t="shared" si="400"/>
        <v>15004.73</v>
      </c>
      <c r="AF344" s="274">
        <v>0</v>
      </c>
      <c r="AG344" s="274">
        <v>15004.73</v>
      </c>
      <c r="AH344" s="122">
        <f t="shared" si="401"/>
        <v>15004.73</v>
      </c>
      <c r="AI344" s="122">
        <f t="shared" si="398"/>
        <v>0</v>
      </c>
      <c r="AJ344" s="122">
        <f t="shared" si="399"/>
        <v>15004.73</v>
      </c>
      <c r="AK344" s="114"/>
      <c r="AL344" s="114"/>
      <c r="AM344" s="114"/>
      <c r="AN344" s="114"/>
      <c r="AO344" s="114"/>
      <c r="AP344" s="114"/>
      <c r="AQ344" s="114"/>
      <c r="AR344" s="114"/>
      <c r="AS344" s="114"/>
      <c r="AT344" s="114"/>
      <c r="AU344" s="114"/>
      <c r="AV344" s="115"/>
      <c r="AW344" s="130" t="s">
        <v>973</v>
      </c>
      <c r="AX344" s="35"/>
    </row>
    <row r="345" spans="1:50" s="36" customFormat="1" ht="56.25" x14ac:dyDescent="0.2">
      <c r="A345" s="104" t="s">
        <v>599</v>
      </c>
      <c r="B345" s="246" t="s">
        <v>909</v>
      </c>
      <c r="C345" s="220"/>
      <c r="D345" s="120" t="s">
        <v>81</v>
      </c>
      <c r="E345" s="120" t="s">
        <v>342</v>
      </c>
      <c r="F345" s="120" t="s">
        <v>52</v>
      </c>
      <c r="G345" s="120" t="s">
        <v>540</v>
      </c>
      <c r="H345" s="120" t="s">
        <v>66</v>
      </c>
      <c r="I345" s="119">
        <v>59211.55</v>
      </c>
      <c r="J345" s="120" t="s">
        <v>55</v>
      </c>
      <c r="K345" s="120" t="s">
        <v>56</v>
      </c>
      <c r="L345" s="126" t="s">
        <v>598</v>
      </c>
      <c r="M345" s="274"/>
      <c r="N345" s="274"/>
      <c r="O345" s="274"/>
      <c r="P345" s="274"/>
      <c r="Q345" s="274"/>
      <c r="R345" s="274"/>
      <c r="S345" s="274"/>
      <c r="T345" s="274"/>
      <c r="U345" s="274"/>
      <c r="V345" s="122"/>
      <c r="W345" s="122"/>
      <c r="X345" s="122"/>
      <c r="Y345" s="274"/>
      <c r="Z345" s="274"/>
      <c r="AA345" s="274"/>
      <c r="AB345" s="274"/>
      <c r="AC345" s="274"/>
      <c r="AD345" s="274"/>
      <c r="AE345" s="274">
        <f t="shared" si="400"/>
        <v>14359.53</v>
      </c>
      <c r="AF345" s="274">
        <v>0</v>
      </c>
      <c r="AG345" s="274">
        <v>14359.53</v>
      </c>
      <c r="AH345" s="122">
        <f t="shared" si="401"/>
        <v>14359.53</v>
      </c>
      <c r="AI345" s="122">
        <f t="shared" si="398"/>
        <v>0</v>
      </c>
      <c r="AJ345" s="122">
        <f t="shared" si="399"/>
        <v>14359.53</v>
      </c>
      <c r="AK345" s="114"/>
      <c r="AL345" s="114"/>
      <c r="AM345" s="114"/>
      <c r="AN345" s="114"/>
      <c r="AO345" s="114"/>
      <c r="AP345" s="114"/>
      <c r="AQ345" s="114"/>
      <c r="AR345" s="114"/>
      <c r="AS345" s="114"/>
      <c r="AT345" s="114"/>
      <c r="AU345" s="114"/>
      <c r="AV345" s="115"/>
      <c r="AW345" s="130" t="s">
        <v>973</v>
      </c>
      <c r="AX345" s="35"/>
    </row>
    <row r="346" spans="1:50" s="36" customFormat="1" ht="44.25" customHeight="1" x14ac:dyDescent="0.2">
      <c r="A346" s="104"/>
      <c r="B346" s="264" t="s">
        <v>920</v>
      </c>
      <c r="C346" s="179"/>
      <c r="D346" s="118"/>
      <c r="E346" s="118"/>
      <c r="F346" s="118"/>
      <c r="G346" s="118"/>
      <c r="H346" s="118"/>
      <c r="I346" s="119"/>
      <c r="J346" s="120"/>
      <c r="K346" s="120"/>
      <c r="L346" s="126"/>
      <c r="M346" s="265">
        <f>M347</f>
        <v>0</v>
      </c>
      <c r="N346" s="265">
        <f t="shared" ref="N346:AV346" si="402">N347</f>
        <v>0</v>
      </c>
      <c r="O346" s="265">
        <f t="shared" si="402"/>
        <v>0</v>
      </c>
      <c r="P346" s="265">
        <f t="shared" si="402"/>
        <v>0</v>
      </c>
      <c r="Q346" s="265">
        <f t="shared" si="402"/>
        <v>0</v>
      </c>
      <c r="R346" s="265">
        <f t="shared" si="402"/>
        <v>0</v>
      </c>
      <c r="S346" s="265">
        <f t="shared" si="402"/>
        <v>0</v>
      </c>
      <c r="T346" s="265">
        <f t="shared" si="402"/>
        <v>0</v>
      </c>
      <c r="U346" s="265">
        <f t="shared" si="402"/>
        <v>0</v>
      </c>
      <c r="V346" s="265">
        <f t="shared" si="402"/>
        <v>0</v>
      </c>
      <c r="W346" s="265">
        <f t="shared" si="402"/>
        <v>0</v>
      </c>
      <c r="X346" s="265">
        <f t="shared" si="402"/>
        <v>0</v>
      </c>
      <c r="Y346" s="265">
        <f t="shared" si="402"/>
        <v>0</v>
      </c>
      <c r="Z346" s="265">
        <f t="shared" si="402"/>
        <v>0</v>
      </c>
      <c r="AA346" s="265">
        <f t="shared" si="402"/>
        <v>0</v>
      </c>
      <c r="AB346" s="265">
        <f t="shared" si="402"/>
        <v>0</v>
      </c>
      <c r="AC346" s="265">
        <f t="shared" si="402"/>
        <v>0</v>
      </c>
      <c r="AD346" s="265">
        <f t="shared" si="402"/>
        <v>0</v>
      </c>
      <c r="AE346" s="265">
        <f t="shared" si="402"/>
        <v>81307.982029999999</v>
      </c>
      <c r="AF346" s="265">
        <f t="shared" si="402"/>
        <v>0</v>
      </c>
      <c r="AG346" s="265">
        <f t="shared" si="402"/>
        <v>81307.982029999999</v>
      </c>
      <c r="AH346" s="265">
        <f t="shared" si="402"/>
        <v>81307.982029999999</v>
      </c>
      <c r="AI346" s="265">
        <f t="shared" si="402"/>
        <v>0</v>
      </c>
      <c r="AJ346" s="265">
        <f t="shared" si="402"/>
        <v>81307.982029999999</v>
      </c>
      <c r="AK346" s="265">
        <f t="shared" si="402"/>
        <v>0</v>
      </c>
      <c r="AL346" s="265">
        <f t="shared" si="402"/>
        <v>0</v>
      </c>
      <c r="AM346" s="265">
        <f t="shared" si="402"/>
        <v>0</v>
      </c>
      <c r="AN346" s="265">
        <f t="shared" si="402"/>
        <v>0</v>
      </c>
      <c r="AO346" s="265">
        <f t="shared" si="402"/>
        <v>0</v>
      </c>
      <c r="AP346" s="265">
        <f t="shared" si="402"/>
        <v>0</v>
      </c>
      <c r="AQ346" s="265">
        <f t="shared" si="402"/>
        <v>0</v>
      </c>
      <c r="AR346" s="265">
        <f t="shared" si="402"/>
        <v>0</v>
      </c>
      <c r="AS346" s="265">
        <f t="shared" si="402"/>
        <v>0</v>
      </c>
      <c r="AT346" s="265">
        <f t="shared" si="402"/>
        <v>0</v>
      </c>
      <c r="AU346" s="265">
        <f t="shared" si="402"/>
        <v>0</v>
      </c>
      <c r="AV346" s="266">
        <f t="shared" si="402"/>
        <v>0</v>
      </c>
      <c r="AW346" s="130"/>
      <c r="AX346" s="35"/>
    </row>
    <row r="347" spans="1:50" s="36" customFormat="1" ht="99.75" customHeight="1" x14ac:dyDescent="0.2">
      <c r="A347" s="104" t="s">
        <v>605</v>
      </c>
      <c r="B347" s="246" t="s">
        <v>910</v>
      </c>
      <c r="C347" s="220"/>
      <c r="D347" s="120" t="s">
        <v>81</v>
      </c>
      <c r="E347" s="120" t="s">
        <v>342</v>
      </c>
      <c r="F347" s="120" t="s">
        <v>52</v>
      </c>
      <c r="G347" s="120" t="s">
        <v>540</v>
      </c>
      <c r="H347" s="120" t="s">
        <v>66</v>
      </c>
      <c r="I347" s="120" t="s">
        <v>56</v>
      </c>
      <c r="J347" s="120" t="s">
        <v>397</v>
      </c>
      <c r="K347" s="120" t="s">
        <v>56</v>
      </c>
      <c r="L347" s="126" t="s">
        <v>598</v>
      </c>
      <c r="M347" s="274"/>
      <c r="N347" s="274"/>
      <c r="O347" s="274"/>
      <c r="P347" s="274"/>
      <c r="Q347" s="274"/>
      <c r="R347" s="274"/>
      <c r="S347" s="274"/>
      <c r="T347" s="274"/>
      <c r="U347" s="274"/>
      <c r="V347" s="122">
        <f t="shared" ref="V347" si="403">W347+X347</f>
        <v>0</v>
      </c>
      <c r="W347" s="122">
        <f t="shared" ref="W347" si="404">N347+Q347+T347</f>
        <v>0</v>
      </c>
      <c r="X347" s="122">
        <f t="shared" ref="X347" si="405">O347+R347+U347</f>
        <v>0</v>
      </c>
      <c r="Y347" s="274"/>
      <c r="Z347" s="274"/>
      <c r="AA347" s="274"/>
      <c r="AB347" s="274"/>
      <c r="AC347" s="274"/>
      <c r="AD347" s="274"/>
      <c r="AE347" s="274">
        <f t="shared" ref="AE347" si="406">AF347+AG347</f>
        <v>81307.982029999999</v>
      </c>
      <c r="AF347" s="274">
        <v>0</v>
      </c>
      <c r="AG347" s="274">
        <v>81307.982029999999</v>
      </c>
      <c r="AH347" s="122">
        <f t="shared" ref="AH347" si="407">AI347+AJ347</f>
        <v>81307.982029999999</v>
      </c>
      <c r="AI347" s="122">
        <f t="shared" ref="AI347" si="408">Z347+AC347+AF347</f>
        <v>0</v>
      </c>
      <c r="AJ347" s="122">
        <f t="shared" ref="AJ347" si="409">AA347+AD347+AG347</f>
        <v>81307.982029999999</v>
      </c>
      <c r="AK347" s="114"/>
      <c r="AL347" s="114"/>
      <c r="AM347" s="114"/>
      <c r="AN347" s="114"/>
      <c r="AO347" s="114"/>
      <c r="AP347" s="114"/>
      <c r="AQ347" s="114"/>
      <c r="AR347" s="114"/>
      <c r="AS347" s="114"/>
      <c r="AT347" s="114"/>
      <c r="AU347" s="114"/>
      <c r="AV347" s="115"/>
      <c r="AW347" s="130" t="s">
        <v>973</v>
      </c>
      <c r="AX347" s="35"/>
    </row>
    <row r="348" spans="1:50" s="50" customFormat="1" ht="60" customHeight="1" x14ac:dyDescent="0.2">
      <c r="A348" s="175"/>
      <c r="B348" s="121" t="s">
        <v>541</v>
      </c>
      <c r="C348" s="179"/>
      <c r="D348" s="118"/>
      <c r="E348" s="118"/>
      <c r="F348" s="118"/>
      <c r="G348" s="118"/>
      <c r="H348" s="118"/>
      <c r="I348" s="119"/>
      <c r="J348" s="120"/>
      <c r="K348" s="120"/>
      <c r="L348" s="121"/>
      <c r="M348" s="265"/>
      <c r="N348" s="265"/>
      <c r="O348" s="265"/>
      <c r="P348" s="265"/>
      <c r="Q348" s="265"/>
      <c r="R348" s="265"/>
      <c r="S348" s="265"/>
      <c r="T348" s="265"/>
      <c r="U348" s="265"/>
      <c r="V348" s="265"/>
      <c r="W348" s="265"/>
      <c r="X348" s="265"/>
      <c r="Y348" s="265"/>
      <c r="Z348" s="265"/>
      <c r="AA348" s="265"/>
      <c r="AB348" s="265"/>
      <c r="AC348" s="265"/>
      <c r="AD348" s="265"/>
      <c r="AE348" s="265"/>
      <c r="AF348" s="265"/>
      <c r="AG348" s="265"/>
      <c r="AH348" s="265"/>
      <c r="AI348" s="265"/>
      <c r="AJ348" s="266"/>
      <c r="AK348" s="176"/>
      <c r="AL348" s="176"/>
      <c r="AM348" s="176"/>
      <c r="AN348" s="176"/>
      <c r="AO348" s="176"/>
      <c r="AP348" s="176"/>
      <c r="AQ348" s="177"/>
      <c r="AR348" s="177"/>
      <c r="AS348" s="177"/>
      <c r="AT348" s="176"/>
      <c r="AU348" s="176"/>
      <c r="AV348" s="178"/>
      <c r="AW348" s="130"/>
      <c r="AX348" s="49"/>
    </row>
    <row r="349" spans="1:50" s="40" customFormat="1" x14ac:dyDescent="0.2">
      <c r="A349" s="104"/>
      <c r="B349" s="277" t="s">
        <v>73</v>
      </c>
      <c r="C349" s="278"/>
      <c r="D349" s="279"/>
      <c r="E349" s="279"/>
      <c r="F349" s="279"/>
      <c r="G349" s="279"/>
      <c r="H349" s="279"/>
      <c r="I349" s="259"/>
      <c r="J349" s="258"/>
      <c r="K349" s="258"/>
      <c r="L349" s="211"/>
      <c r="M349" s="212"/>
      <c r="N349" s="212"/>
      <c r="O349" s="212"/>
      <c r="P349" s="212"/>
      <c r="Q349" s="212"/>
      <c r="R349" s="212"/>
      <c r="S349" s="212"/>
      <c r="T349" s="212"/>
      <c r="U349" s="212"/>
      <c r="V349" s="212"/>
      <c r="W349" s="212"/>
      <c r="X349" s="212"/>
      <c r="Y349" s="212"/>
      <c r="Z349" s="212"/>
      <c r="AA349" s="212"/>
      <c r="AB349" s="212"/>
      <c r="AC349" s="212"/>
      <c r="AD349" s="212"/>
      <c r="AE349" s="212"/>
      <c r="AF349" s="212"/>
      <c r="AG349" s="212"/>
      <c r="AH349" s="212"/>
      <c r="AI349" s="212"/>
      <c r="AJ349" s="213"/>
      <c r="AK349" s="138"/>
      <c r="AL349" s="138"/>
      <c r="AM349" s="138"/>
      <c r="AN349" s="138"/>
      <c r="AO349" s="138"/>
      <c r="AP349" s="138"/>
      <c r="AQ349" s="139"/>
      <c r="AR349" s="139"/>
      <c r="AS349" s="139"/>
      <c r="AT349" s="138"/>
      <c r="AU349" s="138"/>
      <c r="AV349" s="140"/>
      <c r="AW349" s="130"/>
      <c r="AX349" s="39"/>
    </row>
    <row r="350" spans="1:50" s="36" customFormat="1" ht="56.25" x14ac:dyDescent="0.2">
      <c r="A350" s="104" t="s">
        <v>608</v>
      </c>
      <c r="B350" s="246" t="s">
        <v>933</v>
      </c>
      <c r="C350" s="220" t="s">
        <v>543</v>
      </c>
      <c r="D350" s="120" t="s">
        <v>81</v>
      </c>
      <c r="E350" s="120" t="s">
        <v>85</v>
      </c>
      <c r="F350" s="120" t="s">
        <v>204</v>
      </c>
      <c r="G350" s="120" t="s">
        <v>544</v>
      </c>
      <c r="H350" s="120" t="s">
        <v>76</v>
      </c>
      <c r="I350" s="119">
        <v>190327.36</v>
      </c>
      <c r="J350" s="120" t="s">
        <v>55</v>
      </c>
      <c r="K350" s="120" t="s">
        <v>56</v>
      </c>
      <c r="L350" s="126" t="s">
        <v>57</v>
      </c>
      <c r="M350" s="270">
        <f>N350+O350</f>
        <v>2277.9</v>
      </c>
      <c r="N350" s="270">
        <v>0</v>
      </c>
      <c r="O350" s="270">
        <v>2277.9</v>
      </c>
      <c r="P350" s="270"/>
      <c r="Q350" s="270"/>
      <c r="R350" s="270"/>
      <c r="S350" s="270"/>
      <c r="T350" s="270"/>
      <c r="U350" s="270"/>
      <c r="V350" s="270">
        <f>W350+X350</f>
        <v>2277.9</v>
      </c>
      <c r="W350" s="122">
        <f t="shared" ref="W350" si="410">N350+Q350+T350</f>
        <v>0</v>
      </c>
      <c r="X350" s="122">
        <f t="shared" ref="X350" si="411">O350+R350+U350</f>
        <v>2277.9</v>
      </c>
      <c r="Y350" s="270"/>
      <c r="Z350" s="270"/>
      <c r="AA350" s="270"/>
      <c r="AB350" s="270"/>
      <c r="AC350" s="270"/>
      <c r="AD350" s="270"/>
      <c r="AE350" s="270"/>
      <c r="AF350" s="270"/>
      <c r="AG350" s="270"/>
      <c r="AH350" s="270"/>
      <c r="AI350" s="270"/>
      <c r="AJ350" s="272"/>
      <c r="AK350" s="113"/>
      <c r="AL350" s="113"/>
      <c r="AM350" s="113"/>
      <c r="AN350" s="113"/>
      <c r="AO350" s="113"/>
      <c r="AP350" s="113"/>
      <c r="AQ350" s="114"/>
      <c r="AR350" s="114"/>
      <c r="AS350" s="114"/>
      <c r="AT350" s="113"/>
      <c r="AU350" s="113"/>
      <c r="AV350" s="115"/>
      <c r="AW350" s="130" t="s">
        <v>58</v>
      </c>
      <c r="AX350" s="35"/>
    </row>
    <row r="351" spans="1:50" s="64" customFormat="1" x14ac:dyDescent="0.2">
      <c r="A351" s="280"/>
      <c r="B351" s="281" t="s">
        <v>545</v>
      </c>
      <c r="C351" s="282"/>
      <c r="D351" s="283"/>
      <c r="E351" s="283"/>
      <c r="F351" s="283"/>
      <c r="G351" s="283"/>
      <c r="H351" s="283"/>
      <c r="I351" s="284"/>
      <c r="J351" s="285"/>
      <c r="K351" s="285"/>
      <c r="L351" s="281"/>
      <c r="M351" s="286">
        <f t="shared" ref="M351:AP351" si="412">M355+M377+M379+M408+M416</f>
        <v>922232.74000000011</v>
      </c>
      <c r="N351" s="286">
        <f t="shared" si="412"/>
        <v>0</v>
      </c>
      <c r="O351" s="286">
        <f t="shared" si="412"/>
        <v>922232.74000000011</v>
      </c>
      <c r="P351" s="286">
        <f t="shared" ref="P351:R351" si="413">P355+P377+P379+P408+P416</f>
        <v>4.0000000001839453E-2</v>
      </c>
      <c r="Q351" s="286">
        <f t="shared" si="413"/>
        <v>0</v>
      </c>
      <c r="R351" s="286">
        <f t="shared" si="413"/>
        <v>4.0000000001839453E-2</v>
      </c>
      <c r="S351" s="286">
        <f t="shared" si="412"/>
        <v>-108045.3</v>
      </c>
      <c r="T351" s="286">
        <f t="shared" si="412"/>
        <v>0</v>
      </c>
      <c r="U351" s="286">
        <f t="shared" si="412"/>
        <v>-108045.3</v>
      </c>
      <c r="V351" s="286">
        <f t="shared" si="412"/>
        <v>814187.48</v>
      </c>
      <c r="W351" s="286">
        <f t="shared" si="412"/>
        <v>0</v>
      </c>
      <c r="X351" s="286">
        <f t="shared" si="412"/>
        <v>814187.48</v>
      </c>
      <c r="Y351" s="286">
        <f t="shared" si="412"/>
        <v>714083.4</v>
      </c>
      <c r="Z351" s="286">
        <f t="shared" si="412"/>
        <v>0</v>
      </c>
      <c r="AA351" s="286">
        <f t="shared" si="412"/>
        <v>714083.4</v>
      </c>
      <c r="AB351" s="286">
        <f t="shared" ref="AB351:AD351" si="414">AB355+AB377+AB379+AB408+AB416</f>
        <v>3.9999999998258318E-2</v>
      </c>
      <c r="AC351" s="286">
        <f t="shared" si="414"/>
        <v>0</v>
      </c>
      <c r="AD351" s="286">
        <f t="shared" si="414"/>
        <v>3.9999999998258318E-2</v>
      </c>
      <c r="AE351" s="286">
        <f t="shared" si="412"/>
        <v>-125000</v>
      </c>
      <c r="AF351" s="286">
        <f t="shared" si="412"/>
        <v>0</v>
      </c>
      <c r="AG351" s="286">
        <f t="shared" si="412"/>
        <v>-125000</v>
      </c>
      <c r="AH351" s="286">
        <f t="shared" si="412"/>
        <v>589083.43999999994</v>
      </c>
      <c r="AI351" s="286">
        <f t="shared" si="412"/>
        <v>0</v>
      </c>
      <c r="AJ351" s="286">
        <f t="shared" si="412"/>
        <v>589083.43999999994</v>
      </c>
      <c r="AK351" s="286">
        <f t="shared" si="412"/>
        <v>1299242.3</v>
      </c>
      <c r="AL351" s="286">
        <f t="shared" si="412"/>
        <v>0</v>
      </c>
      <c r="AM351" s="286">
        <f t="shared" si="412"/>
        <v>1299242.3</v>
      </c>
      <c r="AN351" s="286">
        <f t="shared" si="412"/>
        <v>3.000000000338332E-2</v>
      </c>
      <c r="AO351" s="286">
        <f t="shared" si="412"/>
        <v>0</v>
      </c>
      <c r="AP351" s="286">
        <f t="shared" si="412"/>
        <v>3.000000000338332E-2</v>
      </c>
      <c r="AQ351" s="286">
        <f t="shared" ref="AQ351:AS351" si="415">AQ355+AQ377+AQ379+AQ408+AQ416</f>
        <v>-200000</v>
      </c>
      <c r="AR351" s="286">
        <f t="shared" si="415"/>
        <v>0</v>
      </c>
      <c r="AS351" s="286">
        <f t="shared" si="415"/>
        <v>-200000</v>
      </c>
      <c r="AT351" s="286">
        <f t="shared" ref="AT351:AV351" si="416">AT355+AT377+AT379+AT408+AT416</f>
        <v>1099242.33</v>
      </c>
      <c r="AU351" s="286">
        <f t="shared" si="416"/>
        <v>0</v>
      </c>
      <c r="AV351" s="287">
        <f t="shared" si="416"/>
        <v>1099242.33</v>
      </c>
      <c r="AW351" s="288"/>
      <c r="AX351" s="63"/>
    </row>
    <row r="352" spans="1:50" s="36" customFormat="1" ht="58.5" x14ac:dyDescent="0.2">
      <c r="A352" s="104"/>
      <c r="B352" s="248" t="s">
        <v>111</v>
      </c>
      <c r="C352" s="248"/>
      <c r="D352" s="107"/>
      <c r="E352" s="107"/>
      <c r="F352" s="107"/>
      <c r="G352" s="107"/>
      <c r="H352" s="107"/>
      <c r="I352" s="108"/>
      <c r="J352" s="109"/>
      <c r="K352" s="109"/>
      <c r="L352" s="12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2"/>
      <c r="AK352" s="113"/>
      <c r="AL352" s="113"/>
      <c r="AM352" s="113"/>
      <c r="AN352" s="113"/>
      <c r="AO352" s="113"/>
      <c r="AP352" s="113"/>
      <c r="AQ352" s="114"/>
      <c r="AR352" s="114"/>
      <c r="AS352" s="114"/>
      <c r="AT352" s="113"/>
      <c r="AU352" s="113"/>
      <c r="AV352" s="115"/>
      <c r="AW352" s="114"/>
      <c r="AX352" s="35"/>
    </row>
    <row r="353" spans="1:50" s="36" customFormat="1" ht="37.5" x14ac:dyDescent="0.2">
      <c r="A353" s="104"/>
      <c r="B353" s="249" t="s">
        <v>546</v>
      </c>
      <c r="C353" s="250"/>
      <c r="D353" s="175"/>
      <c r="E353" s="175"/>
      <c r="F353" s="175"/>
      <c r="G353" s="175"/>
      <c r="H353" s="175"/>
      <c r="I353" s="251"/>
      <c r="J353" s="104"/>
      <c r="K353" s="104"/>
      <c r="L353" s="110"/>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2"/>
      <c r="AK353" s="113"/>
      <c r="AL353" s="113"/>
      <c r="AM353" s="113"/>
      <c r="AN353" s="113"/>
      <c r="AO353" s="113"/>
      <c r="AP353" s="113"/>
      <c r="AQ353" s="114"/>
      <c r="AR353" s="114"/>
      <c r="AS353" s="114"/>
      <c r="AT353" s="113"/>
      <c r="AU353" s="113"/>
      <c r="AV353" s="115"/>
      <c r="AW353" s="114"/>
      <c r="AX353" s="35"/>
    </row>
    <row r="354" spans="1:50" s="36" customFormat="1" ht="39" x14ac:dyDescent="0.2">
      <c r="A354" s="104"/>
      <c r="B354" s="133" t="s">
        <v>547</v>
      </c>
      <c r="C354" s="179"/>
      <c r="D354" s="118"/>
      <c r="E354" s="118"/>
      <c r="F354" s="118"/>
      <c r="G354" s="118"/>
      <c r="H354" s="118"/>
      <c r="I354" s="119"/>
      <c r="J354" s="120"/>
      <c r="K354" s="120"/>
      <c r="L354" s="126"/>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3"/>
      <c r="AK354" s="113"/>
      <c r="AL354" s="113"/>
      <c r="AM354" s="113"/>
      <c r="AN354" s="113"/>
      <c r="AO354" s="113"/>
      <c r="AP354" s="113"/>
      <c r="AQ354" s="114"/>
      <c r="AR354" s="114"/>
      <c r="AS354" s="114"/>
      <c r="AT354" s="113"/>
      <c r="AU354" s="113"/>
      <c r="AV354" s="115"/>
      <c r="AW354" s="114"/>
      <c r="AX354" s="35"/>
    </row>
    <row r="355" spans="1:50" s="66" customFormat="1" ht="112.5" x14ac:dyDescent="0.2">
      <c r="A355" s="175"/>
      <c r="B355" s="289" t="s">
        <v>548</v>
      </c>
      <c r="C355" s="250"/>
      <c r="D355" s="175" t="s">
        <v>549</v>
      </c>
      <c r="E355" s="175" t="s">
        <v>85</v>
      </c>
      <c r="F355" s="175" t="s">
        <v>204</v>
      </c>
      <c r="G355" s="175" t="s">
        <v>550</v>
      </c>
      <c r="H355" s="175" t="s">
        <v>66</v>
      </c>
      <c r="I355" s="251"/>
      <c r="J355" s="104"/>
      <c r="K355" s="104"/>
      <c r="L355" s="110"/>
      <c r="M355" s="111">
        <f t="shared" ref="M355:AV355" si="417">M356+M357</f>
        <v>340914.2</v>
      </c>
      <c r="N355" s="111">
        <f t="shared" si="417"/>
        <v>0</v>
      </c>
      <c r="O355" s="111">
        <f t="shared" si="417"/>
        <v>340914.2</v>
      </c>
      <c r="P355" s="111">
        <f t="shared" ref="P355:R355" si="418">P356+P357</f>
        <v>2.0000000000209184E-2</v>
      </c>
      <c r="Q355" s="111">
        <f t="shared" si="418"/>
        <v>0</v>
      </c>
      <c r="R355" s="111">
        <f t="shared" si="418"/>
        <v>2.0000000000209184E-2</v>
      </c>
      <c r="S355" s="111">
        <f t="shared" si="417"/>
        <v>-26553.899999999998</v>
      </c>
      <c r="T355" s="111">
        <f t="shared" si="417"/>
        <v>0</v>
      </c>
      <c r="U355" s="111">
        <f t="shared" si="417"/>
        <v>-26553.899999999998</v>
      </c>
      <c r="V355" s="111">
        <f t="shared" si="417"/>
        <v>314360.31999999989</v>
      </c>
      <c r="W355" s="111">
        <f t="shared" si="417"/>
        <v>0</v>
      </c>
      <c r="X355" s="111">
        <f t="shared" si="417"/>
        <v>314360.31999999989</v>
      </c>
      <c r="Y355" s="111">
        <f t="shared" si="417"/>
        <v>245085.80000000002</v>
      </c>
      <c r="Z355" s="111">
        <f t="shared" si="417"/>
        <v>0</v>
      </c>
      <c r="AA355" s="111">
        <f t="shared" si="417"/>
        <v>245085.80000000002</v>
      </c>
      <c r="AB355" s="111">
        <f t="shared" ref="AB355:AD355" si="419">AB356+AB357</f>
        <v>3.9999999998258318E-2</v>
      </c>
      <c r="AC355" s="111">
        <f t="shared" si="419"/>
        <v>0</v>
      </c>
      <c r="AD355" s="111">
        <f t="shared" si="419"/>
        <v>3.9999999998258318E-2</v>
      </c>
      <c r="AE355" s="111">
        <f t="shared" si="417"/>
        <v>0</v>
      </c>
      <c r="AF355" s="111">
        <f t="shared" si="417"/>
        <v>0</v>
      </c>
      <c r="AG355" s="111">
        <f t="shared" si="417"/>
        <v>0</v>
      </c>
      <c r="AH355" s="111">
        <f t="shared" si="417"/>
        <v>245085.84000000003</v>
      </c>
      <c r="AI355" s="111">
        <f t="shared" si="417"/>
        <v>0</v>
      </c>
      <c r="AJ355" s="112">
        <f t="shared" si="417"/>
        <v>245085.84000000003</v>
      </c>
      <c r="AK355" s="112">
        <f t="shared" si="417"/>
        <v>400000</v>
      </c>
      <c r="AL355" s="112">
        <f t="shared" si="417"/>
        <v>0</v>
      </c>
      <c r="AM355" s="112">
        <f t="shared" si="417"/>
        <v>400000</v>
      </c>
      <c r="AN355" s="112">
        <f t="shared" ref="AN355:AP355" si="420">AN356+AN357</f>
        <v>3.000000000338332E-2</v>
      </c>
      <c r="AO355" s="112">
        <f t="shared" si="420"/>
        <v>0</v>
      </c>
      <c r="AP355" s="112">
        <f t="shared" si="420"/>
        <v>3.000000000338332E-2</v>
      </c>
      <c r="AQ355" s="112">
        <f t="shared" si="417"/>
        <v>0</v>
      </c>
      <c r="AR355" s="112">
        <f t="shared" si="417"/>
        <v>0</v>
      </c>
      <c r="AS355" s="112">
        <f t="shared" si="417"/>
        <v>0</v>
      </c>
      <c r="AT355" s="112">
        <f t="shared" si="417"/>
        <v>400000.03</v>
      </c>
      <c r="AU355" s="112">
        <f t="shared" si="417"/>
        <v>0</v>
      </c>
      <c r="AV355" s="112">
        <f t="shared" si="417"/>
        <v>400000.03</v>
      </c>
      <c r="AW355" s="223"/>
      <c r="AX355" s="65"/>
    </row>
    <row r="356" spans="1:50" s="36" customFormat="1" x14ac:dyDescent="0.2">
      <c r="A356" s="104"/>
      <c r="B356" s="256" t="s">
        <v>99</v>
      </c>
      <c r="C356" s="257"/>
      <c r="D356" s="258"/>
      <c r="E356" s="258"/>
      <c r="F356" s="258"/>
      <c r="G356" s="258"/>
      <c r="H356" s="258"/>
      <c r="I356" s="259"/>
      <c r="J356" s="258"/>
      <c r="K356" s="258"/>
      <c r="L356" s="290"/>
      <c r="M356" s="136">
        <f>N356+O356</f>
        <v>15000</v>
      </c>
      <c r="N356" s="136">
        <v>0</v>
      </c>
      <c r="O356" s="136">
        <v>15000</v>
      </c>
      <c r="P356" s="136"/>
      <c r="Q356" s="136"/>
      <c r="R356" s="136"/>
      <c r="S356" s="136">
        <f>T356+U356</f>
        <v>-1553.9</v>
      </c>
      <c r="T356" s="136">
        <v>0</v>
      </c>
      <c r="U356" s="136">
        <v>-1553.9</v>
      </c>
      <c r="V356" s="136">
        <f>W356+X356</f>
        <v>13446.1</v>
      </c>
      <c r="W356" s="136">
        <f>N356+Q356+T356</f>
        <v>0</v>
      </c>
      <c r="X356" s="136">
        <f>O356+R356+U356</f>
        <v>13446.1</v>
      </c>
      <c r="Y356" s="136">
        <f>Z356+AA356</f>
        <v>15000</v>
      </c>
      <c r="Z356" s="136">
        <v>0</v>
      </c>
      <c r="AA356" s="137">
        <v>15000</v>
      </c>
      <c r="AB356" s="136"/>
      <c r="AC356" s="136"/>
      <c r="AD356" s="136"/>
      <c r="AE356" s="136"/>
      <c r="AF356" s="136"/>
      <c r="AG356" s="136"/>
      <c r="AH356" s="136">
        <f>AI356+AJ356</f>
        <v>15000</v>
      </c>
      <c r="AI356" s="136">
        <f t="shared" ref="AI356:AJ356" si="421">Z356+AC356+AF356</f>
        <v>0</v>
      </c>
      <c r="AJ356" s="136">
        <f t="shared" si="421"/>
        <v>15000</v>
      </c>
      <c r="AK356" s="136">
        <f>AL356+AM356</f>
        <v>15000</v>
      </c>
      <c r="AL356" s="136">
        <v>0</v>
      </c>
      <c r="AM356" s="137">
        <v>15000</v>
      </c>
      <c r="AN356" s="136"/>
      <c r="AO356" s="136"/>
      <c r="AP356" s="136"/>
      <c r="AQ356" s="137"/>
      <c r="AR356" s="137"/>
      <c r="AS356" s="137"/>
      <c r="AT356" s="136">
        <f>AU356+AV356</f>
        <v>15000</v>
      </c>
      <c r="AU356" s="136">
        <f>AL356+AO356+AR356</f>
        <v>0</v>
      </c>
      <c r="AV356" s="137">
        <f>AM356+AP356+AS356</f>
        <v>15000</v>
      </c>
      <c r="AW356" s="261"/>
      <c r="AX356" s="35"/>
    </row>
    <row r="357" spans="1:50" s="36" customFormat="1" x14ac:dyDescent="0.2">
      <c r="A357" s="104"/>
      <c r="B357" s="254" t="s">
        <v>551</v>
      </c>
      <c r="C357" s="255"/>
      <c r="D357" s="104"/>
      <c r="E357" s="104"/>
      <c r="F357" s="104"/>
      <c r="G357" s="104"/>
      <c r="H357" s="104"/>
      <c r="I357" s="251"/>
      <c r="J357" s="104"/>
      <c r="K357" s="104"/>
      <c r="L357" s="290"/>
      <c r="M357" s="122">
        <f>SUM(M359:M376)</f>
        <v>325914.2</v>
      </c>
      <c r="N357" s="122">
        <f t="shared" ref="N357:AV357" si="422">SUM(N359:N376)</f>
        <v>0</v>
      </c>
      <c r="O357" s="122">
        <f t="shared" si="422"/>
        <v>325914.2</v>
      </c>
      <c r="P357" s="122">
        <f t="shared" ref="P357:R357" si="423">SUM(P359:P376)</f>
        <v>2.0000000000209184E-2</v>
      </c>
      <c r="Q357" s="122">
        <f t="shared" si="423"/>
        <v>0</v>
      </c>
      <c r="R357" s="122">
        <f t="shared" si="423"/>
        <v>2.0000000000209184E-2</v>
      </c>
      <c r="S357" s="122">
        <f t="shared" si="422"/>
        <v>-24999.999999999996</v>
      </c>
      <c r="T357" s="122">
        <f t="shared" si="422"/>
        <v>0</v>
      </c>
      <c r="U357" s="122">
        <f t="shared" si="422"/>
        <v>-24999.999999999996</v>
      </c>
      <c r="V357" s="122">
        <f t="shared" si="422"/>
        <v>300914.21999999991</v>
      </c>
      <c r="W357" s="122">
        <f t="shared" si="422"/>
        <v>0</v>
      </c>
      <c r="X357" s="122">
        <f t="shared" si="422"/>
        <v>300914.21999999991</v>
      </c>
      <c r="Y357" s="122">
        <f t="shared" si="422"/>
        <v>230085.80000000002</v>
      </c>
      <c r="Z357" s="122">
        <f t="shared" si="422"/>
        <v>0</v>
      </c>
      <c r="AA357" s="122">
        <f t="shared" si="422"/>
        <v>230085.80000000002</v>
      </c>
      <c r="AB357" s="122">
        <f t="shared" ref="AB357:AD357" si="424">SUM(AB359:AB376)</f>
        <v>3.9999999998258318E-2</v>
      </c>
      <c r="AC357" s="122">
        <f t="shared" si="424"/>
        <v>0</v>
      </c>
      <c r="AD357" s="122">
        <f t="shared" si="424"/>
        <v>3.9999999998258318E-2</v>
      </c>
      <c r="AE357" s="122">
        <f t="shared" si="422"/>
        <v>0</v>
      </c>
      <c r="AF357" s="122">
        <f t="shared" si="422"/>
        <v>0</v>
      </c>
      <c r="AG357" s="122">
        <f t="shared" si="422"/>
        <v>0</v>
      </c>
      <c r="AH357" s="122">
        <f t="shared" si="422"/>
        <v>230085.84000000003</v>
      </c>
      <c r="AI357" s="122">
        <f t="shared" si="422"/>
        <v>0</v>
      </c>
      <c r="AJ357" s="122">
        <f t="shared" si="422"/>
        <v>230085.84000000003</v>
      </c>
      <c r="AK357" s="122">
        <f t="shared" si="422"/>
        <v>385000</v>
      </c>
      <c r="AL357" s="122">
        <f t="shared" si="422"/>
        <v>0</v>
      </c>
      <c r="AM357" s="122">
        <f t="shared" si="422"/>
        <v>385000</v>
      </c>
      <c r="AN357" s="122">
        <f t="shared" ref="AN357:AP357" si="425">SUM(AN359:AN376)</f>
        <v>3.000000000338332E-2</v>
      </c>
      <c r="AO357" s="122">
        <f t="shared" si="425"/>
        <v>0</v>
      </c>
      <c r="AP357" s="122">
        <f t="shared" si="425"/>
        <v>3.000000000338332E-2</v>
      </c>
      <c r="AQ357" s="122">
        <f t="shared" si="422"/>
        <v>0</v>
      </c>
      <c r="AR357" s="122">
        <f t="shared" si="422"/>
        <v>0</v>
      </c>
      <c r="AS357" s="122">
        <f t="shared" si="422"/>
        <v>0</v>
      </c>
      <c r="AT357" s="122">
        <f t="shared" si="422"/>
        <v>385000.03</v>
      </c>
      <c r="AU357" s="122">
        <f t="shared" si="422"/>
        <v>0</v>
      </c>
      <c r="AV357" s="123">
        <f t="shared" si="422"/>
        <v>385000.03</v>
      </c>
      <c r="AW357" s="130"/>
      <c r="AX357" s="35"/>
    </row>
    <row r="358" spans="1:50" s="36" customFormat="1" x14ac:dyDescent="0.2">
      <c r="A358" s="104"/>
      <c r="B358" s="256" t="s">
        <v>32</v>
      </c>
      <c r="C358" s="257"/>
      <c r="D358" s="258"/>
      <c r="E358" s="258"/>
      <c r="F358" s="258"/>
      <c r="G358" s="258"/>
      <c r="H358" s="258"/>
      <c r="I358" s="259"/>
      <c r="J358" s="258"/>
      <c r="K358" s="258"/>
      <c r="L358" s="290"/>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3"/>
      <c r="AK358" s="113"/>
      <c r="AL358" s="113"/>
      <c r="AM358" s="113"/>
      <c r="AN358" s="113"/>
      <c r="AO358" s="113"/>
      <c r="AP358" s="113"/>
      <c r="AQ358" s="114"/>
      <c r="AR358" s="114"/>
      <c r="AS358" s="114"/>
      <c r="AT358" s="113"/>
      <c r="AU358" s="113"/>
      <c r="AV358" s="115"/>
      <c r="AW358" s="114"/>
      <c r="AX358" s="35"/>
    </row>
    <row r="359" spans="1:50" s="36" customFormat="1" ht="75" x14ac:dyDescent="0.2">
      <c r="A359" s="104" t="s">
        <v>611</v>
      </c>
      <c r="B359" s="291" t="s">
        <v>552</v>
      </c>
      <c r="C359" s="255"/>
      <c r="D359" s="104"/>
      <c r="E359" s="104"/>
      <c r="F359" s="104"/>
      <c r="G359" s="104"/>
      <c r="H359" s="104"/>
      <c r="I359" s="251">
        <v>16102.84</v>
      </c>
      <c r="J359" s="120" t="s">
        <v>55</v>
      </c>
      <c r="K359" s="120" t="s">
        <v>56</v>
      </c>
      <c r="L359" s="290" t="s">
        <v>95</v>
      </c>
      <c r="M359" s="122">
        <f>N359+O359</f>
        <v>17247.5</v>
      </c>
      <c r="N359" s="122">
        <v>0</v>
      </c>
      <c r="O359" s="122">
        <v>17247.5</v>
      </c>
      <c r="P359" s="122">
        <f>Q359+R359</f>
        <v>-6736.12</v>
      </c>
      <c r="Q359" s="122">
        <v>0</v>
      </c>
      <c r="R359" s="122">
        <v>-6736.12</v>
      </c>
      <c r="S359" s="122"/>
      <c r="T359" s="122"/>
      <c r="U359" s="122"/>
      <c r="V359" s="122">
        <f>W359+X359</f>
        <v>10511.380000000001</v>
      </c>
      <c r="W359" s="122">
        <f t="shared" ref="W359" si="426">N359+Q359+T359</f>
        <v>0</v>
      </c>
      <c r="X359" s="122">
        <f t="shared" ref="X359" si="427">O359+R359+U359</f>
        <v>10511.380000000001</v>
      </c>
      <c r="Y359" s="122">
        <f>Z359+AA359</f>
        <v>11150</v>
      </c>
      <c r="Z359" s="122">
        <v>0</v>
      </c>
      <c r="AA359" s="123">
        <v>11150</v>
      </c>
      <c r="AB359" s="123">
        <f>AC359+AD359</f>
        <v>-355.48</v>
      </c>
      <c r="AC359" s="123">
        <v>0</v>
      </c>
      <c r="AD359" s="123">
        <v>-355.48</v>
      </c>
      <c r="AE359" s="122"/>
      <c r="AF359" s="122"/>
      <c r="AG359" s="123"/>
      <c r="AH359" s="122">
        <f t="shared" ref="AH359:AH375" si="428">AI359+AJ359</f>
        <v>10794.52</v>
      </c>
      <c r="AI359" s="122">
        <f t="shared" ref="AI359" si="429">Z359+AC359+AF359</f>
        <v>0</v>
      </c>
      <c r="AJ359" s="122">
        <f t="shared" ref="AJ359" si="430">AA359+AD359+AG359</f>
        <v>10794.52</v>
      </c>
      <c r="AK359" s="122">
        <f>AL359+AM359</f>
        <v>11050</v>
      </c>
      <c r="AL359" s="122">
        <v>0</v>
      </c>
      <c r="AM359" s="123">
        <v>11050</v>
      </c>
      <c r="AN359" s="122">
        <f>AO359+AP359</f>
        <v>3540.48</v>
      </c>
      <c r="AO359" s="122">
        <v>0</v>
      </c>
      <c r="AP359" s="123">
        <v>3540.48</v>
      </c>
      <c r="AQ359" s="123"/>
      <c r="AR359" s="123"/>
      <c r="AS359" s="123"/>
      <c r="AT359" s="122">
        <f t="shared" ref="AT359:AT375" si="431">AU359+AV359</f>
        <v>14590.48</v>
      </c>
      <c r="AU359" s="122">
        <f t="shared" ref="AU359:AU362" si="432">AL359+AO359+AR359</f>
        <v>0</v>
      </c>
      <c r="AV359" s="123">
        <f t="shared" ref="AV359:AV362" si="433">AM359+AP359+AS359</f>
        <v>14590.48</v>
      </c>
      <c r="AW359" s="130" t="s">
        <v>975</v>
      </c>
      <c r="AX359" s="35"/>
    </row>
    <row r="360" spans="1:50" s="36" customFormat="1" ht="75" x14ac:dyDescent="0.2">
      <c r="A360" s="104" t="s">
        <v>613</v>
      </c>
      <c r="B360" s="291" t="s">
        <v>553</v>
      </c>
      <c r="C360" s="255"/>
      <c r="D360" s="104"/>
      <c r="E360" s="104"/>
      <c r="F360" s="104"/>
      <c r="G360" s="104"/>
      <c r="H360" s="104"/>
      <c r="I360" s="251">
        <v>39236.44</v>
      </c>
      <c r="J360" s="120" t="s">
        <v>55</v>
      </c>
      <c r="K360" s="120" t="s">
        <v>56</v>
      </c>
      <c r="L360" s="290">
        <v>2026</v>
      </c>
      <c r="M360" s="122"/>
      <c r="N360" s="122"/>
      <c r="O360" s="122"/>
      <c r="P360" s="122"/>
      <c r="Q360" s="122"/>
      <c r="R360" s="122"/>
      <c r="S360" s="122"/>
      <c r="T360" s="122"/>
      <c r="U360" s="122"/>
      <c r="V360" s="122"/>
      <c r="W360" s="122"/>
      <c r="X360" s="122"/>
      <c r="Y360" s="122"/>
      <c r="Z360" s="122"/>
      <c r="AA360" s="123"/>
      <c r="AB360" s="123"/>
      <c r="AC360" s="123"/>
      <c r="AD360" s="123"/>
      <c r="AE360" s="122"/>
      <c r="AF360" s="122"/>
      <c r="AG360" s="123"/>
      <c r="AH360" s="122"/>
      <c r="AI360" s="122"/>
      <c r="AJ360" s="123"/>
      <c r="AK360" s="122"/>
      <c r="AL360" s="122"/>
      <c r="AM360" s="123"/>
      <c r="AN360" s="122">
        <f>AO360+AP360</f>
        <v>10642.68</v>
      </c>
      <c r="AO360" s="122">
        <v>0</v>
      </c>
      <c r="AP360" s="123">
        <f>10642.68</f>
        <v>10642.68</v>
      </c>
      <c r="AQ360" s="123">
        <f>AR360+AS360</f>
        <v>-8165.8</v>
      </c>
      <c r="AR360" s="123">
        <v>0</v>
      </c>
      <c r="AS360" s="123">
        <v>-8165.8</v>
      </c>
      <c r="AT360" s="122">
        <f t="shared" si="431"/>
        <v>2476.88</v>
      </c>
      <c r="AU360" s="122">
        <f t="shared" si="432"/>
        <v>0</v>
      </c>
      <c r="AV360" s="123">
        <f t="shared" si="433"/>
        <v>2476.88</v>
      </c>
      <c r="AW360" s="130" t="s">
        <v>975</v>
      </c>
      <c r="AX360" s="35"/>
    </row>
    <row r="361" spans="1:50" s="36" customFormat="1" ht="63.75" customHeight="1" x14ac:dyDescent="0.2">
      <c r="A361" s="104" t="s">
        <v>618</v>
      </c>
      <c r="B361" s="291" t="s">
        <v>554</v>
      </c>
      <c r="C361" s="255"/>
      <c r="D361" s="104"/>
      <c r="E361" s="104"/>
      <c r="F361" s="104"/>
      <c r="G361" s="104"/>
      <c r="H361" s="104"/>
      <c r="I361" s="251">
        <v>130507.22</v>
      </c>
      <c r="J361" s="120" t="s">
        <v>55</v>
      </c>
      <c r="K361" s="120" t="s">
        <v>56</v>
      </c>
      <c r="L361" s="290" t="s">
        <v>133</v>
      </c>
      <c r="M361" s="122"/>
      <c r="N361" s="122"/>
      <c r="O361" s="122"/>
      <c r="P361" s="122"/>
      <c r="Q361" s="122"/>
      <c r="R361" s="122"/>
      <c r="S361" s="122"/>
      <c r="T361" s="122"/>
      <c r="U361" s="122"/>
      <c r="V361" s="122"/>
      <c r="W361" s="122"/>
      <c r="X361" s="122"/>
      <c r="Y361" s="122">
        <f t="shared" ref="Y361:Y375" si="434">Z361+AA361</f>
        <v>5000</v>
      </c>
      <c r="Z361" s="122">
        <v>0</v>
      </c>
      <c r="AA361" s="123">
        <v>5000</v>
      </c>
      <c r="AB361" s="123">
        <f>AC361+AD361</f>
        <v>22737.42</v>
      </c>
      <c r="AC361" s="123">
        <v>0</v>
      </c>
      <c r="AD361" s="123">
        <v>22737.42</v>
      </c>
      <c r="AE361" s="122">
        <f>AF361+AG361</f>
        <v>-15000</v>
      </c>
      <c r="AF361" s="122">
        <v>0</v>
      </c>
      <c r="AG361" s="123">
        <v>-15000</v>
      </c>
      <c r="AH361" s="122">
        <f t="shared" si="428"/>
        <v>12737.419999999998</v>
      </c>
      <c r="AI361" s="122">
        <f t="shared" ref="AI361:AI365" si="435">Z361+AC361+AF361</f>
        <v>0</v>
      </c>
      <c r="AJ361" s="122">
        <f t="shared" ref="AJ361:AJ365" si="436">AA361+AD361+AG361</f>
        <v>12737.419999999998</v>
      </c>
      <c r="AK361" s="122">
        <f>AL361+AM361</f>
        <v>10000</v>
      </c>
      <c r="AL361" s="122">
        <v>0</v>
      </c>
      <c r="AM361" s="123">
        <v>10000</v>
      </c>
      <c r="AN361" s="122">
        <f>AO361+AP361</f>
        <v>25492.880000000001</v>
      </c>
      <c r="AO361" s="122">
        <v>0</v>
      </c>
      <c r="AP361" s="123">
        <v>25492.880000000001</v>
      </c>
      <c r="AQ361" s="123">
        <f>AR361+AS361</f>
        <v>15000</v>
      </c>
      <c r="AR361" s="123">
        <v>0</v>
      </c>
      <c r="AS361" s="123">
        <v>15000</v>
      </c>
      <c r="AT361" s="122">
        <f t="shared" si="431"/>
        <v>50492.880000000005</v>
      </c>
      <c r="AU361" s="122">
        <f t="shared" si="432"/>
        <v>0</v>
      </c>
      <c r="AV361" s="123">
        <f t="shared" si="433"/>
        <v>50492.880000000005</v>
      </c>
      <c r="AW361" s="130" t="s">
        <v>975</v>
      </c>
      <c r="AX361" s="35"/>
    </row>
    <row r="362" spans="1:50" s="36" customFormat="1" ht="63.75" customHeight="1" x14ac:dyDescent="0.2">
      <c r="A362" s="104" t="s">
        <v>620</v>
      </c>
      <c r="B362" s="291" t="s">
        <v>878</v>
      </c>
      <c r="C362" s="255"/>
      <c r="D362" s="104"/>
      <c r="E362" s="104"/>
      <c r="F362" s="104"/>
      <c r="G362" s="104"/>
      <c r="H362" s="104"/>
      <c r="I362" s="251">
        <v>210969.7</v>
      </c>
      <c r="J362" s="120" t="s">
        <v>55</v>
      </c>
      <c r="K362" s="120" t="s">
        <v>56</v>
      </c>
      <c r="L362" s="290" t="s">
        <v>133</v>
      </c>
      <c r="M362" s="122"/>
      <c r="N362" s="122"/>
      <c r="O362" s="122"/>
      <c r="P362" s="122"/>
      <c r="Q362" s="122"/>
      <c r="R362" s="122"/>
      <c r="S362" s="122"/>
      <c r="T362" s="122"/>
      <c r="U362" s="122"/>
      <c r="V362" s="122"/>
      <c r="W362" s="122"/>
      <c r="X362" s="122"/>
      <c r="Y362" s="122">
        <f t="shared" si="434"/>
        <v>25630.400000000001</v>
      </c>
      <c r="Z362" s="122">
        <v>0</v>
      </c>
      <c r="AA362" s="123">
        <v>25630.400000000001</v>
      </c>
      <c r="AB362" s="122">
        <f>AC362+AD362</f>
        <v>-15000</v>
      </c>
      <c r="AC362" s="122">
        <v>0</v>
      </c>
      <c r="AD362" s="122">
        <v>-15000</v>
      </c>
      <c r="AE362" s="122">
        <f>AF362+AG362</f>
        <v>-5000</v>
      </c>
      <c r="AF362" s="122">
        <v>0</v>
      </c>
      <c r="AG362" s="122">
        <v>-5000</v>
      </c>
      <c r="AH362" s="122">
        <f t="shared" si="428"/>
        <v>5630.4000000000015</v>
      </c>
      <c r="AI362" s="122">
        <f t="shared" si="435"/>
        <v>0</v>
      </c>
      <c r="AJ362" s="122">
        <f t="shared" si="436"/>
        <v>5630.4000000000015</v>
      </c>
      <c r="AK362" s="122">
        <f>AL362+AM362</f>
        <v>30000</v>
      </c>
      <c r="AL362" s="122">
        <v>0</v>
      </c>
      <c r="AM362" s="123">
        <v>30000</v>
      </c>
      <c r="AN362" s="122">
        <f>AO362+AP362</f>
        <v>-8535.83</v>
      </c>
      <c r="AO362" s="122">
        <v>0</v>
      </c>
      <c r="AP362" s="122">
        <v>-8535.83</v>
      </c>
      <c r="AQ362" s="123">
        <f>AR362+AS362</f>
        <v>5000</v>
      </c>
      <c r="AR362" s="123">
        <v>0</v>
      </c>
      <c r="AS362" s="123">
        <v>5000</v>
      </c>
      <c r="AT362" s="122">
        <f t="shared" si="431"/>
        <v>26464.17</v>
      </c>
      <c r="AU362" s="122">
        <f t="shared" si="432"/>
        <v>0</v>
      </c>
      <c r="AV362" s="123">
        <f t="shared" si="433"/>
        <v>26464.17</v>
      </c>
      <c r="AW362" s="130" t="s">
        <v>975</v>
      </c>
      <c r="AX362" s="35"/>
    </row>
    <row r="363" spans="1:50" s="36" customFormat="1" ht="65.25" customHeight="1" x14ac:dyDescent="0.2">
      <c r="A363" s="104" t="s">
        <v>645</v>
      </c>
      <c r="B363" s="292" t="s">
        <v>555</v>
      </c>
      <c r="C363" s="293"/>
      <c r="D363" s="146"/>
      <c r="E363" s="146"/>
      <c r="F363" s="146"/>
      <c r="G363" s="146"/>
      <c r="H363" s="146"/>
      <c r="I363" s="251">
        <v>32928.28</v>
      </c>
      <c r="J363" s="120" t="s">
        <v>55</v>
      </c>
      <c r="K363" s="120" t="s">
        <v>56</v>
      </c>
      <c r="L363" s="290" t="s">
        <v>82</v>
      </c>
      <c r="M363" s="122">
        <f t="shared" ref="M363:M376" si="437">N363+O363</f>
        <v>25000</v>
      </c>
      <c r="N363" s="122">
        <v>0</v>
      </c>
      <c r="O363" s="122">
        <v>25000</v>
      </c>
      <c r="P363" s="122">
        <f>Q363+R363</f>
        <v>-2667.93</v>
      </c>
      <c r="Q363" s="122">
        <v>0</v>
      </c>
      <c r="R363" s="122">
        <v>-2667.93</v>
      </c>
      <c r="S363" s="122"/>
      <c r="T363" s="122"/>
      <c r="U363" s="122"/>
      <c r="V363" s="122">
        <f t="shared" ref="V363:V376" si="438">W363+X363</f>
        <v>22332.07</v>
      </c>
      <c r="W363" s="122">
        <f t="shared" ref="W363:W366" si="439">N363+Q363+T363</f>
        <v>0</v>
      </c>
      <c r="X363" s="122">
        <f t="shared" ref="X363:X368" si="440">O363+R363+U363</f>
        <v>22332.07</v>
      </c>
      <c r="Y363" s="122">
        <f t="shared" si="434"/>
        <v>23000</v>
      </c>
      <c r="Z363" s="122">
        <v>0</v>
      </c>
      <c r="AA363" s="123">
        <v>23000</v>
      </c>
      <c r="AB363" s="123">
        <f>AC363+AD363</f>
        <v>-3355.6</v>
      </c>
      <c r="AC363" s="123">
        <v>0</v>
      </c>
      <c r="AD363" s="123">
        <v>-3355.6</v>
      </c>
      <c r="AE363" s="122"/>
      <c r="AF363" s="122"/>
      <c r="AG363" s="123"/>
      <c r="AH363" s="122">
        <f t="shared" si="428"/>
        <v>19644.400000000001</v>
      </c>
      <c r="AI363" s="122">
        <f t="shared" si="435"/>
        <v>0</v>
      </c>
      <c r="AJ363" s="122">
        <f t="shared" si="436"/>
        <v>19644.400000000001</v>
      </c>
      <c r="AK363" s="113"/>
      <c r="AL363" s="113"/>
      <c r="AM363" s="113"/>
      <c r="AN363" s="113"/>
      <c r="AO363" s="113"/>
      <c r="AP363" s="113"/>
      <c r="AQ363" s="114"/>
      <c r="AR363" s="114"/>
      <c r="AS363" s="114"/>
      <c r="AT363" s="113"/>
      <c r="AU363" s="113"/>
      <c r="AV363" s="115"/>
      <c r="AW363" s="130" t="s">
        <v>975</v>
      </c>
      <c r="AX363" s="35"/>
    </row>
    <row r="364" spans="1:50" s="36" customFormat="1" ht="93.75" x14ac:dyDescent="0.2">
      <c r="A364" s="104" t="s">
        <v>647</v>
      </c>
      <c r="B364" s="292" t="s">
        <v>556</v>
      </c>
      <c r="C364" s="293"/>
      <c r="D364" s="146"/>
      <c r="E364" s="146"/>
      <c r="F364" s="146"/>
      <c r="G364" s="146"/>
      <c r="H364" s="146"/>
      <c r="I364" s="251">
        <v>93875.22</v>
      </c>
      <c r="J364" s="120" t="s">
        <v>55</v>
      </c>
      <c r="K364" s="120" t="s">
        <v>56</v>
      </c>
      <c r="L364" s="290" t="s">
        <v>92</v>
      </c>
      <c r="M364" s="122">
        <f t="shared" si="437"/>
        <v>86754.2</v>
      </c>
      <c r="N364" s="122">
        <v>0</v>
      </c>
      <c r="O364" s="122">
        <v>86754.2</v>
      </c>
      <c r="P364" s="122"/>
      <c r="Q364" s="122"/>
      <c r="R364" s="122"/>
      <c r="S364" s="122">
        <f>T364+U364</f>
        <v>-39474.6</v>
      </c>
      <c r="T364" s="122">
        <v>0</v>
      </c>
      <c r="U364" s="122">
        <v>-39474.6</v>
      </c>
      <c r="V364" s="122">
        <f t="shared" si="438"/>
        <v>47279.6</v>
      </c>
      <c r="W364" s="122">
        <f t="shared" si="439"/>
        <v>0</v>
      </c>
      <c r="X364" s="122">
        <f t="shared" si="440"/>
        <v>47279.6</v>
      </c>
      <c r="Y364" s="122">
        <f t="shared" si="434"/>
        <v>6585.8</v>
      </c>
      <c r="Z364" s="122">
        <v>0</v>
      </c>
      <c r="AA364" s="122">
        <v>6585.8</v>
      </c>
      <c r="AB364" s="122">
        <f>AC364+AD364</f>
        <v>-1965.3</v>
      </c>
      <c r="AC364" s="122">
        <v>0</v>
      </c>
      <c r="AD364" s="122">
        <v>-1965.3</v>
      </c>
      <c r="AE364" s="122">
        <f>AF364+AG364</f>
        <v>32039.9</v>
      </c>
      <c r="AF364" s="122">
        <v>0</v>
      </c>
      <c r="AG364" s="122">
        <v>32039.9</v>
      </c>
      <c r="AH364" s="122">
        <f t="shared" si="428"/>
        <v>36660.400000000001</v>
      </c>
      <c r="AI364" s="122">
        <f t="shared" si="435"/>
        <v>0</v>
      </c>
      <c r="AJ364" s="122">
        <f t="shared" si="436"/>
        <v>36660.400000000001</v>
      </c>
      <c r="AK364" s="113"/>
      <c r="AL364" s="113"/>
      <c r="AM364" s="113"/>
      <c r="AN364" s="113"/>
      <c r="AO364" s="113"/>
      <c r="AP364" s="113"/>
      <c r="AQ364" s="114"/>
      <c r="AR364" s="114"/>
      <c r="AS364" s="114"/>
      <c r="AT364" s="113"/>
      <c r="AU364" s="113"/>
      <c r="AV364" s="115"/>
      <c r="AW364" s="130" t="s">
        <v>975</v>
      </c>
      <c r="AX364" s="35"/>
    </row>
    <row r="365" spans="1:50" s="36" customFormat="1" ht="93.75" x14ac:dyDescent="0.2">
      <c r="A365" s="104" t="s">
        <v>649</v>
      </c>
      <c r="B365" s="291" t="s">
        <v>557</v>
      </c>
      <c r="C365" s="255"/>
      <c r="D365" s="104"/>
      <c r="E365" s="104"/>
      <c r="F365" s="104"/>
      <c r="G365" s="104"/>
      <c r="H365" s="104"/>
      <c r="I365" s="145">
        <v>4357.43</v>
      </c>
      <c r="J365" s="120" t="s">
        <v>55</v>
      </c>
      <c r="K365" s="120" t="s">
        <v>56</v>
      </c>
      <c r="L365" s="290" t="s">
        <v>98</v>
      </c>
      <c r="M365" s="122"/>
      <c r="N365" s="122"/>
      <c r="O365" s="122"/>
      <c r="P365" s="122">
        <f t="shared" ref="P365" si="441">Q365+R365</f>
        <v>6263.68</v>
      </c>
      <c r="Q365" s="122">
        <v>0</v>
      </c>
      <c r="R365" s="122">
        <v>6263.68</v>
      </c>
      <c r="S365" s="122">
        <f>T365+U365</f>
        <v>-663.7</v>
      </c>
      <c r="T365" s="122">
        <v>0</v>
      </c>
      <c r="U365" s="122">
        <v>-663.7</v>
      </c>
      <c r="V365" s="122">
        <f t="shared" si="438"/>
        <v>5599.9800000000005</v>
      </c>
      <c r="W365" s="122">
        <f t="shared" si="439"/>
        <v>0</v>
      </c>
      <c r="X365" s="122">
        <f t="shared" si="440"/>
        <v>5599.9800000000005</v>
      </c>
      <c r="Y365" s="122">
        <f t="shared" si="434"/>
        <v>19500</v>
      </c>
      <c r="Z365" s="122">
        <v>0</v>
      </c>
      <c r="AA365" s="123">
        <v>19500</v>
      </c>
      <c r="AB365" s="122">
        <f t="shared" ref="AB365:AB366" si="442">AC365+AD365</f>
        <v>37673.699999999997</v>
      </c>
      <c r="AC365" s="122">
        <v>0</v>
      </c>
      <c r="AD365" s="122">
        <v>37673.699999999997</v>
      </c>
      <c r="AE365" s="122">
        <f>AF365+AG365</f>
        <v>-10253.799999999999</v>
      </c>
      <c r="AF365" s="122">
        <v>0</v>
      </c>
      <c r="AG365" s="122">
        <v>-10253.799999999999</v>
      </c>
      <c r="AH365" s="122">
        <f t="shared" si="428"/>
        <v>46919.899999999994</v>
      </c>
      <c r="AI365" s="122">
        <f t="shared" si="435"/>
        <v>0</v>
      </c>
      <c r="AJ365" s="122">
        <f t="shared" si="436"/>
        <v>46919.899999999994</v>
      </c>
      <c r="AK365" s="122">
        <f t="shared" ref="AK365:AK375" si="443">AL365+AM365</f>
        <v>30000</v>
      </c>
      <c r="AL365" s="122">
        <v>0</v>
      </c>
      <c r="AM365" s="123">
        <v>30000</v>
      </c>
      <c r="AN365" s="122">
        <f>AO365+AP365</f>
        <v>-6715.92</v>
      </c>
      <c r="AO365" s="122">
        <v>0</v>
      </c>
      <c r="AP365" s="122">
        <v>-6715.92</v>
      </c>
      <c r="AQ365" s="123">
        <f>AR365+AS365</f>
        <v>10917.5</v>
      </c>
      <c r="AR365" s="123">
        <v>0</v>
      </c>
      <c r="AS365" s="123">
        <v>10917.5</v>
      </c>
      <c r="AT365" s="122">
        <f t="shared" si="431"/>
        <v>34201.58</v>
      </c>
      <c r="AU365" s="122">
        <f t="shared" ref="AU365" si="444">AL365+AO365+AR365</f>
        <v>0</v>
      </c>
      <c r="AV365" s="123">
        <f t="shared" ref="AV365" si="445">AM365+AP365+AS365</f>
        <v>34201.58</v>
      </c>
      <c r="AW365" s="130" t="s">
        <v>975</v>
      </c>
      <c r="AX365" s="35"/>
    </row>
    <row r="366" spans="1:50" s="36" customFormat="1" ht="112.5" x14ac:dyDescent="0.2">
      <c r="A366" s="104" t="s">
        <v>651</v>
      </c>
      <c r="B366" s="291" t="s">
        <v>558</v>
      </c>
      <c r="C366" s="255"/>
      <c r="D366" s="104"/>
      <c r="E366" s="104"/>
      <c r="F366" s="104"/>
      <c r="G366" s="104"/>
      <c r="H366" s="104"/>
      <c r="I366" s="251">
        <v>60291.95</v>
      </c>
      <c r="J366" s="120" t="s">
        <v>55</v>
      </c>
      <c r="K366" s="120" t="s">
        <v>56</v>
      </c>
      <c r="L366" s="290" t="s">
        <v>98</v>
      </c>
      <c r="M366" s="122">
        <f t="shared" si="437"/>
        <v>36100</v>
      </c>
      <c r="N366" s="122">
        <v>0</v>
      </c>
      <c r="O366" s="122">
        <v>36100</v>
      </c>
      <c r="P366" s="122">
        <f>Q366+R366</f>
        <v>17700</v>
      </c>
      <c r="Q366" s="122">
        <v>0</v>
      </c>
      <c r="R366" s="122">
        <v>17700</v>
      </c>
      <c r="S366" s="122"/>
      <c r="T366" s="122"/>
      <c r="U366" s="122"/>
      <c r="V366" s="122">
        <f t="shared" si="438"/>
        <v>53800</v>
      </c>
      <c r="W366" s="122">
        <f t="shared" si="439"/>
        <v>0</v>
      </c>
      <c r="X366" s="122">
        <f t="shared" si="440"/>
        <v>53800</v>
      </c>
      <c r="Y366" s="122">
        <f t="shared" si="434"/>
        <v>26700</v>
      </c>
      <c r="Z366" s="122">
        <v>0</v>
      </c>
      <c r="AA366" s="123">
        <v>26700</v>
      </c>
      <c r="AB366" s="122">
        <f t="shared" si="442"/>
        <v>-26700</v>
      </c>
      <c r="AC366" s="122">
        <v>0</v>
      </c>
      <c r="AD366" s="122">
        <v>-26700</v>
      </c>
      <c r="AE366" s="122"/>
      <c r="AF366" s="122"/>
      <c r="AG366" s="122"/>
      <c r="AH366" s="122"/>
      <c r="AI366" s="122"/>
      <c r="AJ366" s="122"/>
      <c r="AK366" s="122"/>
      <c r="AL366" s="122"/>
      <c r="AM366" s="123"/>
      <c r="AN366" s="122"/>
      <c r="AO366" s="122"/>
      <c r="AP366" s="122"/>
      <c r="AQ366" s="123"/>
      <c r="AR366" s="123"/>
      <c r="AS366" s="123"/>
      <c r="AT366" s="122"/>
      <c r="AU366" s="122"/>
      <c r="AV366" s="123"/>
      <c r="AW366" s="130" t="s">
        <v>975</v>
      </c>
      <c r="AX366" s="35"/>
    </row>
    <row r="367" spans="1:50" s="36" customFormat="1" ht="65.25" customHeight="1" x14ac:dyDescent="0.2">
      <c r="A367" s="104" t="s">
        <v>653</v>
      </c>
      <c r="B367" s="291" t="s">
        <v>559</v>
      </c>
      <c r="C367" s="255"/>
      <c r="D367" s="104"/>
      <c r="E367" s="104"/>
      <c r="F367" s="104"/>
      <c r="G367" s="104"/>
      <c r="H367" s="104"/>
      <c r="I367" s="251">
        <v>97263.86</v>
      </c>
      <c r="J367" s="120" t="s">
        <v>55</v>
      </c>
      <c r="K367" s="120" t="s">
        <v>56</v>
      </c>
      <c r="L367" s="290" t="s">
        <v>98</v>
      </c>
      <c r="M367" s="122">
        <f t="shared" si="437"/>
        <v>17390.900000000001</v>
      </c>
      <c r="N367" s="122">
        <v>0</v>
      </c>
      <c r="O367" s="122">
        <v>17390.900000000001</v>
      </c>
      <c r="P367" s="122"/>
      <c r="Q367" s="122"/>
      <c r="R367" s="122"/>
      <c r="S367" s="122">
        <f>T367+U367</f>
        <v>-15290.5</v>
      </c>
      <c r="T367" s="122">
        <v>0</v>
      </c>
      <c r="U367" s="122">
        <v>-15290.5</v>
      </c>
      <c r="V367" s="122">
        <f t="shared" si="438"/>
        <v>2100.4000000000015</v>
      </c>
      <c r="W367" s="122">
        <f t="shared" ref="W367:W368" si="446">N367+Q367+T367</f>
        <v>0</v>
      </c>
      <c r="X367" s="122">
        <f t="shared" si="440"/>
        <v>2100.4000000000015</v>
      </c>
      <c r="Y367" s="122">
        <f t="shared" si="434"/>
        <v>20000</v>
      </c>
      <c r="Z367" s="122">
        <v>0</v>
      </c>
      <c r="AA367" s="123">
        <v>20000</v>
      </c>
      <c r="AB367" s="122"/>
      <c r="AC367" s="122"/>
      <c r="AD367" s="122"/>
      <c r="AE367" s="122">
        <f>AF367+AG367</f>
        <v>15290.5</v>
      </c>
      <c r="AF367" s="122">
        <v>0</v>
      </c>
      <c r="AG367" s="122">
        <v>15290.5</v>
      </c>
      <c r="AH367" s="122">
        <f t="shared" si="428"/>
        <v>35290.5</v>
      </c>
      <c r="AI367" s="122">
        <f t="shared" ref="AI367:AI370" si="447">Z367+AC367+AF367</f>
        <v>0</v>
      </c>
      <c r="AJ367" s="122">
        <f t="shared" ref="AJ367:AJ370" si="448">AA367+AD367+AG367</f>
        <v>35290.5</v>
      </c>
      <c r="AK367" s="122">
        <f t="shared" si="443"/>
        <v>41700</v>
      </c>
      <c r="AL367" s="122">
        <v>0</v>
      </c>
      <c r="AM367" s="123">
        <v>41700</v>
      </c>
      <c r="AN367" s="147">
        <f>AO367+AP367</f>
        <v>34568.080000000002</v>
      </c>
      <c r="AO367" s="147">
        <v>0</v>
      </c>
      <c r="AP367" s="123">
        <v>34568.080000000002</v>
      </c>
      <c r="AQ367" s="123"/>
      <c r="AR367" s="123"/>
      <c r="AS367" s="123"/>
      <c r="AT367" s="122">
        <f t="shared" si="431"/>
        <v>76268.08</v>
      </c>
      <c r="AU367" s="122">
        <f t="shared" ref="AU367:AU370" si="449">AL367+AO367+AR367</f>
        <v>0</v>
      </c>
      <c r="AV367" s="123">
        <f t="shared" ref="AV367:AV370" si="450">AM367+AP367+AS367</f>
        <v>76268.08</v>
      </c>
      <c r="AW367" s="130" t="s">
        <v>975</v>
      </c>
      <c r="AX367" s="35"/>
    </row>
    <row r="368" spans="1:50" s="36" customFormat="1" ht="81" customHeight="1" x14ac:dyDescent="0.2">
      <c r="A368" s="104" t="s">
        <v>655</v>
      </c>
      <c r="B368" s="291" t="s">
        <v>560</v>
      </c>
      <c r="C368" s="255"/>
      <c r="D368" s="104"/>
      <c r="E368" s="104"/>
      <c r="F368" s="104"/>
      <c r="G368" s="104"/>
      <c r="H368" s="104"/>
      <c r="I368" s="251">
        <v>107379.27</v>
      </c>
      <c r="J368" s="120" t="s">
        <v>55</v>
      </c>
      <c r="K368" s="120" t="s">
        <v>56</v>
      </c>
      <c r="L368" s="290" t="s">
        <v>98</v>
      </c>
      <c r="M368" s="122">
        <f t="shared" si="437"/>
        <v>14250</v>
      </c>
      <c r="N368" s="122">
        <v>0</v>
      </c>
      <c r="O368" s="122">
        <v>14250</v>
      </c>
      <c r="P368" s="122">
        <f>Q368+R368</f>
        <v>-2258.61</v>
      </c>
      <c r="Q368" s="122">
        <v>0</v>
      </c>
      <c r="R368" s="122">
        <v>-2258.61</v>
      </c>
      <c r="S368" s="122">
        <f>T368+U368</f>
        <v>9448.2999999999993</v>
      </c>
      <c r="T368" s="122">
        <v>0</v>
      </c>
      <c r="U368" s="122">
        <v>9448.2999999999993</v>
      </c>
      <c r="V368" s="122">
        <f t="shared" si="438"/>
        <v>21439.69</v>
      </c>
      <c r="W368" s="122">
        <f t="shared" si="446"/>
        <v>0</v>
      </c>
      <c r="X368" s="122">
        <f t="shared" si="440"/>
        <v>21439.69</v>
      </c>
      <c r="Y368" s="122">
        <f t="shared" si="434"/>
        <v>25000</v>
      </c>
      <c r="Z368" s="122">
        <v>0</v>
      </c>
      <c r="AA368" s="123">
        <v>25000</v>
      </c>
      <c r="AB368" s="122">
        <f t="shared" ref="AB368" si="451">AC368+AD368</f>
        <v>-3962.5</v>
      </c>
      <c r="AC368" s="122">
        <v>0</v>
      </c>
      <c r="AD368" s="122">
        <v>-3962.5</v>
      </c>
      <c r="AE368" s="122"/>
      <c r="AF368" s="122"/>
      <c r="AG368" s="122"/>
      <c r="AH368" s="122">
        <f t="shared" si="428"/>
        <v>21037.5</v>
      </c>
      <c r="AI368" s="122">
        <f t="shared" si="447"/>
        <v>0</v>
      </c>
      <c r="AJ368" s="122">
        <f t="shared" si="448"/>
        <v>21037.5</v>
      </c>
      <c r="AK368" s="122">
        <f t="shared" si="443"/>
        <v>80750</v>
      </c>
      <c r="AL368" s="122">
        <v>0</v>
      </c>
      <c r="AM368" s="123">
        <v>80750</v>
      </c>
      <c r="AN368" s="122">
        <f>AO368+AP368</f>
        <v>-19477.82</v>
      </c>
      <c r="AO368" s="122">
        <v>0</v>
      </c>
      <c r="AP368" s="122">
        <v>-19477.82</v>
      </c>
      <c r="AQ368" s="123">
        <f>AR368+AS368</f>
        <v>-9448.2999999999993</v>
      </c>
      <c r="AR368" s="123">
        <v>0</v>
      </c>
      <c r="AS368" s="123">
        <v>-9448.2999999999993</v>
      </c>
      <c r="AT368" s="122">
        <f t="shared" si="431"/>
        <v>51823.880000000005</v>
      </c>
      <c r="AU368" s="122">
        <f t="shared" si="449"/>
        <v>0</v>
      </c>
      <c r="AV368" s="123">
        <f t="shared" si="450"/>
        <v>51823.880000000005</v>
      </c>
      <c r="AW368" s="130" t="s">
        <v>975</v>
      </c>
      <c r="AX368" s="35"/>
    </row>
    <row r="369" spans="1:50" s="36" customFormat="1" ht="84" customHeight="1" x14ac:dyDescent="0.2">
      <c r="A369" s="104" t="s">
        <v>657</v>
      </c>
      <c r="B369" s="291" t="s">
        <v>561</v>
      </c>
      <c r="C369" s="255"/>
      <c r="D369" s="104"/>
      <c r="E369" s="104"/>
      <c r="F369" s="104"/>
      <c r="G369" s="104"/>
      <c r="H369" s="104"/>
      <c r="I369" s="251">
        <v>40123.39</v>
      </c>
      <c r="J369" s="120" t="s">
        <v>55</v>
      </c>
      <c r="K369" s="120" t="s">
        <v>56</v>
      </c>
      <c r="L369" s="290" t="s">
        <v>98</v>
      </c>
      <c r="M369" s="122">
        <f t="shared" si="437"/>
        <v>8900</v>
      </c>
      <c r="N369" s="122">
        <v>0</v>
      </c>
      <c r="O369" s="122">
        <v>8900</v>
      </c>
      <c r="P369" s="122">
        <f>Q369+R369</f>
        <v>-8900</v>
      </c>
      <c r="Q369" s="122">
        <v>0</v>
      </c>
      <c r="R369" s="122">
        <v>-8900</v>
      </c>
      <c r="S369" s="122"/>
      <c r="T369" s="122"/>
      <c r="U369" s="122"/>
      <c r="V369" s="122"/>
      <c r="W369" s="122"/>
      <c r="X369" s="122"/>
      <c r="Y369" s="122">
        <f t="shared" si="434"/>
        <v>10000</v>
      </c>
      <c r="Z369" s="122">
        <v>0</v>
      </c>
      <c r="AA369" s="123">
        <v>10000</v>
      </c>
      <c r="AB369" s="122">
        <f>AC369+AD369</f>
        <v>-6100</v>
      </c>
      <c r="AC369" s="122">
        <v>0</v>
      </c>
      <c r="AD369" s="122">
        <v>-6100</v>
      </c>
      <c r="AE369" s="122"/>
      <c r="AF369" s="122"/>
      <c r="AG369" s="122"/>
      <c r="AH369" s="122">
        <f t="shared" si="428"/>
        <v>3900</v>
      </c>
      <c r="AI369" s="122">
        <f t="shared" si="447"/>
        <v>0</v>
      </c>
      <c r="AJ369" s="122">
        <f t="shared" si="448"/>
        <v>3900</v>
      </c>
      <c r="AK369" s="122">
        <f t="shared" si="443"/>
        <v>36100</v>
      </c>
      <c r="AL369" s="122">
        <v>0</v>
      </c>
      <c r="AM369" s="123">
        <v>36100</v>
      </c>
      <c r="AN369" s="122">
        <f>AO369+AP369</f>
        <v>-20895.82</v>
      </c>
      <c r="AO369" s="122">
        <v>0</v>
      </c>
      <c r="AP369" s="122">
        <v>-20895.82</v>
      </c>
      <c r="AQ369" s="123"/>
      <c r="AR369" s="123"/>
      <c r="AS369" s="123"/>
      <c r="AT369" s="122">
        <f t="shared" si="431"/>
        <v>15204.18</v>
      </c>
      <c r="AU369" s="122">
        <f t="shared" si="449"/>
        <v>0</v>
      </c>
      <c r="AV369" s="123">
        <f t="shared" si="450"/>
        <v>15204.18</v>
      </c>
      <c r="AW369" s="130" t="s">
        <v>975</v>
      </c>
      <c r="AX369" s="35"/>
    </row>
    <row r="370" spans="1:50" s="36" customFormat="1" ht="79.5" customHeight="1" x14ac:dyDescent="0.2">
      <c r="A370" s="104" t="s">
        <v>659</v>
      </c>
      <c r="B370" s="291" t="s">
        <v>879</v>
      </c>
      <c r="C370" s="255"/>
      <c r="D370" s="104"/>
      <c r="E370" s="104"/>
      <c r="F370" s="104"/>
      <c r="G370" s="104"/>
      <c r="H370" s="104"/>
      <c r="I370" s="251">
        <v>13171.28</v>
      </c>
      <c r="J370" s="120" t="s">
        <v>55</v>
      </c>
      <c r="K370" s="120" t="s">
        <v>56</v>
      </c>
      <c r="L370" s="290" t="s">
        <v>95</v>
      </c>
      <c r="M370" s="122">
        <f t="shared" si="437"/>
        <v>2253.6999999999998</v>
      </c>
      <c r="N370" s="122">
        <v>0</v>
      </c>
      <c r="O370" s="122">
        <v>2253.6999999999998</v>
      </c>
      <c r="P370" s="122"/>
      <c r="Q370" s="122"/>
      <c r="R370" s="122"/>
      <c r="S370" s="122">
        <f>T370+U370</f>
        <v>-2253.6999999999998</v>
      </c>
      <c r="T370" s="122">
        <v>0</v>
      </c>
      <c r="U370" s="122">
        <v>-2253.6999999999998</v>
      </c>
      <c r="V370" s="122">
        <f t="shared" ref="V370" si="452">W370+X370</f>
        <v>0</v>
      </c>
      <c r="W370" s="122">
        <f t="shared" ref="W370" si="453">N370+Q370+T370</f>
        <v>0</v>
      </c>
      <c r="X370" s="122">
        <f t="shared" ref="X370" si="454">O370+R370+U370</f>
        <v>0</v>
      </c>
      <c r="Y370" s="122">
        <f t="shared" si="434"/>
        <v>8900</v>
      </c>
      <c r="Z370" s="122">
        <v>0</v>
      </c>
      <c r="AA370" s="123">
        <v>8900</v>
      </c>
      <c r="AB370" s="123"/>
      <c r="AC370" s="123"/>
      <c r="AD370" s="123"/>
      <c r="AE370" s="122">
        <f>AF370+AG370</f>
        <v>2253.6999999999998</v>
      </c>
      <c r="AF370" s="122">
        <v>0</v>
      </c>
      <c r="AG370" s="123">
        <v>2253.6999999999998</v>
      </c>
      <c r="AH370" s="122">
        <f t="shared" si="428"/>
        <v>11153.7</v>
      </c>
      <c r="AI370" s="122">
        <f t="shared" si="447"/>
        <v>0</v>
      </c>
      <c r="AJ370" s="122">
        <f t="shared" si="448"/>
        <v>11153.7</v>
      </c>
      <c r="AK370" s="122">
        <f t="shared" si="443"/>
        <v>17846.400000000001</v>
      </c>
      <c r="AL370" s="122">
        <v>0</v>
      </c>
      <c r="AM370" s="123">
        <v>17846.400000000001</v>
      </c>
      <c r="AN370" s="122"/>
      <c r="AO370" s="122"/>
      <c r="AP370" s="123"/>
      <c r="AQ370" s="123"/>
      <c r="AR370" s="123"/>
      <c r="AS370" s="123"/>
      <c r="AT370" s="122">
        <f t="shared" si="431"/>
        <v>17846.400000000001</v>
      </c>
      <c r="AU370" s="122">
        <f t="shared" si="449"/>
        <v>0</v>
      </c>
      <c r="AV370" s="123">
        <f t="shared" si="450"/>
        <v>17846.400000000001</v>
      </c>
      <c r="AW370" s="130" t="s">
        <v>975</v>
      </c>
      <c r="AX370" s="35"/>
    </row>
    <row r="371" spans="1:50" s="36" customFormat="1" ht="78" customHeight="1" x14ac:dyDescent="0.2">
      <c r="A371" s="104" t="s">
        <v>661</v>
      </c>
      <c r="B371" s="291" t="s">
        <v>562</v>
      </c>
      <c r="C371" s="255"/>
      <c r="D371" s="104"/>
      <c r="E371" s="104"/>
      <c r="F371" s="104"/>
      <c r="G371" s="104"/>
      <c r="H371" s="104"/>
      <c r="I371" s="251">
        <v>165114.74</v>
      </c>
      <c r="J371" s="120" t="s">
        <v>55</v>
      </c>
      <c r="K371" s="120" t="s">
        <v>56</v>
      </c>
      <c r="L371" s="290" t="s">
        <v>598</v>
      </c>
      <c r="M371" s="122">
        <f t="shared" si="437"/>
        <v>59980.9</v>
      </c>
      <c r="N371" s="122">
        <v>0</v>
      </c>
      <c r="O371" s="122">
        <v>59980.9</v>
      </c>
      <c r="P371" s="122">
        <f>Q371+R371</f>
        <v>-2677.8</v>
      </c>
      <c r="Q371" s="122">
        <v>0</v>
      </c>
      <c r="R371" s="122">
        <v>-2677.8</v>
      </c>
      <c r="S371" s="122">
        <f>T371+U371</f>
        <v>19396.900000000001</v>
      </c>
      <c r="T371" s="122">
        <v>0</v>
      </c>
      <c r="U371" s="122">
        <v>19396.900000000001</v>
      </c>
      <c r="V371" s="122">
        <f t="shared" si="438"/>
        <v>76700</v>
      </c>
      <c r="W371" s="122">
        <f t="shared" ref="W371" si="455">N371+Q371+T371</f>
        <v>0</v>
      </c>
      <c r="X371" s="122">
        <f t="shared" ref="X371" si="456">O371+R371+U371</f>
        <v>76700</v>
      </c>
      <c r="Y371" s="122">
        <f t="shared" si="434"/>
        <v>15000</v>
      </c>
      <c r="Z371" s="122">
        <v>0</v>
      </c>
      <c r="AA371" s="122">
        <v>15000</v>
      </c>
      <c r="AB371" s="122">
        <f>AC371+AD371</f>
        <v>-669.7</v>
      </c>
      <c r="AC371" s="122">
        <v>0</v>
      </c>
      <c r="AD371" s="122">
        <v>-669.7</v>
      </c>
      <c r="AE371" s="122">
        <f>AF371+AG371</f>
        <v>-14330.3</v>
      </c>
      <c r="AF371" s="122">
        <v>0</v>
      </c>
      <c r="AG371" s="122">
        <v>-14330.3</v>
      </c>
      <c r="AH371" s="122"/>
      <c r="AI371" s="122"/>
      <c r="AJ371" s="122"/>
      <c r="AK371" s="122">
        <f t="shared" si="443"/>
        <v>14000</v>
      </c>
      <c r="AL371" s="122">
        <v>0</v>
      </c>
      <c r="AM371" s="122">
        <v>14000</v>
      </c>
      <c r="AN371" s="122">
        <f>AO371+AP371</f>
        <v>-8933.5</v>
      </c>
      <c r="AO371" s="122">
        <v>0</v>
      </c>
      <c r="AP371" s="122">
        <v>-8933.5</v>
      </c>
      <c r="AQ371" s="130">
        <f>AR371+AS371</f>
        <v>-5066.5</v>
      </c>
      <c r="AR371" s="130">
        <v>0</v>
      </c>
      <c r="AS371" s="130">
        <v>-5066.5</v>
      </c>
      <c r="AT371" s="122"/>
      <c r="AU371" s="122"/>
      <c r="AV371" s="123"/>
      <c r="AW371" s="130" t="s">
        <v>975</v>
      </c>
      <c r="AX371" s="35"/>
    </row>
    <row r="372" spans="1:50" s="36" customFormat="1" ht="75" x14ac:dyDescent="0.2">
      <c r="A372" s="104" t="s">
        <v>663</v>
      </c>
      <c r="B372" s="291" t="s">
        <v>563</v>
      </c>
      <c r="C372" s="255"/>
      <c r="D372" s="104"/>
      <c r="E372" s="104"/>
      <c r="F372" s="104"/>
      <c r="G372" s="104"/>
      <c r="H372" s="104"/>
      <c r="I372" s="251">
        <v>35198.18</v>
      </c>
      <c r="J372" s="120" t="s">
        <v>55</v>
      </c>
      <c r="K372" s="120" t="s">
        <v>56</v>
      </c>
      <c r="L372" s="290" t="s">
        <v>86</v>
      </c>
      <c r="M372" s="122"/>
      <c r="N372" s="122"/>
      <c r="O372" s="122"/>
      <c r="P372" s="122"/>
      <c r="Q372" s="252"/>
      <c r="R372" s="252"/>
      <c r="S372" s="122"/>
      <c r="T372" s="122"/>
      <c r="U372" s="122"/>
      <c r="V372" s="122"/>
      <c r="W372" s="122"/>
      <c r="X372" s="122"/>
      <c r="Y372" s="122">
        <f t="shared" si="434"/>
        <v>13619.6</v>
      </c>
      <c r="Z372" s="122">
        <v>0</v>
      </c>
      <c r="AA372" s="123">
        <v>13619.6</v>
      </c>
      <c r="AB372" s="123"/>
      <c r="AC372" s="123"/>
      <c r="AD372" s="123"/>
      <c r="AE372" s="122">
        <f>AF372+AG372</f>
        <v>-5000</v>
      </c>
      <c r="AF372" s="122">
        <v>0</v>
      </c>
      <c r="AG372" s="123">
        <v>-5000</v>
      </c>
      <c r="AH372" s="122">
        <f t="shared" si="428"/>
        <v>8619.6</v>
      </c>
      <c r="AI372" s="122">
        <f t="shared" ref="AI372:AI373" si="457">Z372+AC372+AF372</f>
        <v>0</v>
      </c>
      <c r="AJ372" s="122">
        <f t="shared" ref="AJ372:AJ373" si="458">AA372+AD372+AG372</f>
        <v>8619.6</v>
      </c>
      <c r="AK372" s="122">
        <f t="shared" si="443"/>
        <v>25614.5</v>
      </c>
      <c r="AL372" s="122">
        <v>0</v>
      </c>
      <c r="AM372" s="123">
        <v>25614.5</v>
      </c>
      <c r="AN372" s="122"/>
      <c r="AO372" s="122"/>
      <c r="AP372" s="123"/>
      <c r="AQ372" s="123"/>
      <c r="AR372" s="123"/>
      <c r="AS372" s="123"/>
      <c r="AT372" s="122">
        <f t="shared" si="431"/>
        <v>25614.5</v>
      </c>
      <c r="AU372" s="122">
        <f t="shared" ref="AU372:AU373" si="459">AL372+AO372+AR372</f>
        <v>0</v>
      </c>
      <c r="AV372" s="123">
        <f t="shared" ref="AV372:AV373" si="460">AM372+AP372+AS372</f>
        <v>25614.5</v>
      </c>
      <c r="AW372" s="130" t="s">
        <v>975</v>
      </c>
      <c r="AX372" s="35"/>
    </row>
    <row r="373" spans="1:50" s="36" customFormat="1" ht="112.5" x14ac:dyDescent="0.2">
      <c r="A373" s="104" t="s">
        <v>665</v>
      </c>
      <c r="B373" s="291" t="s">
        <v>921</v>
      </c>
      <c r="C373" s="255"/>
      <c r="D373" s="104"/>
      <c r="E373" s="104"/>
      <c r="F373" s="104"/>
      <c r="G373" s="104"/>
      <c r="H373" s="104"/>
      <c r="I373" s="251">
        <v>170123.8</v>
      </c>
      <c r="J373" s="120" t="s">
        <v>55</v>
      </c>
      <c r="K373" s="120" t="s">
        <v>56</v>
      </c>
      <c r="L373" s="290" t="s">
        <v>98</v>
      </c>
      <c r="M373" s="122">
        <f t="shared" si="437"/>
        <v>5000</v>
      </c>
      <c r="N373" s="122">
        <v>0</v>
      </c>
      <c r="O373" s="122">
        <v>5000</v>
      </c>
      <c r="P373" s="122">
        <f>Q373+R373</f>
        <v>-822.5</v>
      </c>
      <c r="Q373" s="122">
        <v>0</v>
      </c>
      <c r="R373" s="122">
        <v>-822.5</v>
      </c>
      <c r="S373" s="122">
        <f>T373+U373</f>
        <v>2023.8</v>
      </c>
      <c r="T373" s="122">
        <v>0</v>
      </c>
      <c r="U373" s="122">
        <v>2023.8</v>
      </c>
      <c r="V373" s="122">
        <f t="shared" si="438"/>
        <v>6201.3</v>
      </c>
      <c r="W373" s="122">
        <f t="shared" ref="W373:W376" si="461">N373+Q373+T373</f>
        <v>0</v>
      </c>
      <c r="X373" s="122">
        <f t="shared" ref="X373:X376" si="462">O373+R373+U373</f>
        <v>6201.3</v>
      </c>
      <c r="Y373" s="122">
        <f t="shared" si="434"/>
        <v>10000</v>
      </c>
      <c r="Z373" s="122">
        <v>0</v>
      </c>
      <c r="AA373" s="123">
        <v>10000</v>
      </c>
      <c r="AB373" s="122">
        <f>AC373+AD373</f>
        <v>-1645.1</v>
      </c>
      <c r="AC373" s="122">
        <v>0</v>
      </c>
      <c r="AD373" s="122">
        <v>-1645.1</v>
      </c>
      <c r="AE373" s="122"/>
      <c r="AF373" s="122"/>
      <c r="AG373" s="122"/>
      <c r="AH373" s="122">
        <f t="shared" si="428"/>
        <v>8354.9</v>
      </c>
      <c r="AI373" s="122">
        <f t="shared" si="457"/>
        <v>0</v>
      </c>
      <c r="AJ373" s="122">
        <f t="shared" si="458"/>
        <v>8354.9</v>
      </c>
      <c r="AK373" s="122">
        <f t="shared" si="443"/>
        <v>38068.1</v>
      </c>
      <c r="AL373" s="122">
        <v>0</v>
      </c>
      <c r="AM373" s="123">
        <v>38068.1</v>
      </c>
      <c r="AN373" s="122">
        <f>AO373+AP373</f>
        <v>-6249.4</v>
      </c>
      <c r="AO373" s="122">
        <v>0</v>
      </c>
      <c r="AP373" s="122">
        <v>-6249.4</v>
      </c>
      <c r="AQ373" s="123">
        <f>AR373+AS373</f>
        <v>-2245.6</v>
      </c>
      <c r="AR373" s="123">
        <v>0</v>
      </c>
      <c r="AS373" s="123">
        <v>-2245.6</v>
      </c>
      <c r="AT373" s="122">
        <f t="shared" si="431"/>
        <v>29573.1</v>
      </c>
      <c r="AU373" s="122">
        <f t="shared" si="459"/>
        <v>0</v>
      </c>
      <c r="AV373" s="123">
        <f t="shared" si="460"/>
        <v>29573.1</v>
      </c>
      <c r="AW373" s="130" t="s">
        <v>975</v>
      </c>
      <c r="AX373" s="35"/>
    </row>
    <row r="374" spans="1:50" s="36" customFormat="1" ht="65.25" customHeight="1" x14ac:dyDescent="0.2">
      <c r="A374" s="104" t="s">
        <v>667</v>
      </c>
      <c r="B374" s="291" t="s">
        <v>564</v>
      </c>
      <c r="C374" s="255"/>
      <c r="D374" s="104"/>
      <c r="E374" s="104"/>
      <c r="F374" s="104"/>
      <c r="G374" s="104"/>
      <c r="H374" s="104"/>
      <c r="I374" s="251">
        <v>59005.09</v>
      </c>
      <c r="J374" s="120" t="s">
        <v>55</v>
      </c>
      <c r="K374" s="120" t="s">
        <v>56</v>
      </c>
      <c r="L374" s="290" t="s">
        <v>57</v>
      </c>
      <c r="M374" s="122">
        <f t="shared" si="437"/>
        <v>41702</v>
      </c>
      <c r="N374" s="122">
        <v>0</v>
      </c>
      <c r="O374" s="122">
        <v>41702</v>
      </c>
      <c r="P374" s="122"/>
      <c r="Q374" s="122"/>
      <c r="R374" s="122"/>
      <c r="S374" s="122">
        <f>T374+U374</f>
        <v>-4177.8</v>
      </c>
      <c r="T374" s="122">
        <v>0</v>
      </c>
      <c r="U374" s="122">
        <v>-4177.8</v>
      </c>
      <c r="V374" s="122">
        <f t="shared" si="438"/>
        <v>37524.199999999997</v>
      </c>
      <c r="W374" s="122">
        <f t="shared" si="461"/>
        <v>0</v>
      </c>
      <c r="X374" s="122">
        <f t="shared" si="462"/>
        <v>37524.199999999997</v>
      </c>
      <c r="Y374" s="122"/>
      <c r="Z374" s="122"/>
      <c r="AA374" s="123"/>
      <c r="AB374" s="122"/>
      <c r="AC374" s="122"/>
      <c r="AD374" s="122"/>
      <c r="AE374" s="122"/>
      <c r="AF374" s="122"/>
      <c r="AG374" s="122"/>
      <c r="AH374" s="122"/>
      <c r="AI374" s="122"/>
      <c r="AJ374" s="123"/>
      <c r="AK374" s="113"/>
      <c r="AL374" s="113"/>
      <c r="AM374" s="113"/>
      <c r="AN374" s="113"/>
      <c r="AO374" s="113"/>
      <c r="AP374" s="113"/>
      <c r="AQ374" s="114"/>
      <c r="AR374" s="114"/>
      <c r="AS374" s="114"/>
      <c r="AT374" s="113"/>
      <c r="AU374" s="113"/>
      <c r="AV374" s="115"/>
      <c r="AW374" s="130" t="s">
        <v>975</v>
      </c>
      <c r="AX374" s="35"/>
    </row>
    <row r="375" spans="1:50" s="36" customFormat="1" ht="101.25" customHeight="1" x14ac:dyDescent="0.2">
      <c r="A375" s="104" t="s">
        <v>668</v>
      </c>
      <c r="B375" s="291" t="s">
        <v>880</v>
      </c>
      <c r="C375" s="255"/>
      <c r="D375" s="104"/>
      <c r="E375" s="104"/>
      <c r="F375" s="104"/>
      <c r="G375" s="104"/>
      <c r="H375" s="104"/>
      <c r="I375" s="251">
        <v>48171.14</v>
      </c>
      <c r="J375" s="120" t="s">
        <v>55</v>
      </c>
      <c r="K375" s="120" t="s">
        <v>56</v>
      </c>
      <c r="L375" s="290" t="s">
        <v>98</v>
      </c>
      <c r="M375" s="122">
        <f t="shared" si="437"/>
        <v>4000</v>
      </c>
      <c r="N375" s="122">
        <v>0</v>
      </c>
      <c r="O375" s="122">
        <v>4000</v>
      </c>
      <c r="P375" s="122">
        <f>Q375+R375</f>
        <v>-1197.2</v>
      </c>
      <c r="Q375" s="122">
        <v>0</v>
      </c>
      <c r="R375" s="122">
        <v>-1197.2</v>
      </c>
      <c r="S375" s="122">
        <f>T375+U375</f>
        <v>5991.3</v>
      </c>
      <c r="T375" s="122">
        <v>0</v>
      </c>
      <c r="U375" s="122">
        <v>5991.3</v>
      </c>
      <c r="V375" s="122">
        <f t="shared" si="438"/>
        <v>8794.1</v>
      </c>
      <c r="W375" s="122">
        <f t="shared" si="461"/>
        <v>0</v>
      </c>
      <c r="X375" s="122">
        <f t="shared" si="462"/>
        <v>8794.1</v>
      </c>
      <c r="Y375" s="122">
        <f t="shared" si="434"/>
        <v>10000</v>
      </c>
      <c r="Z375" s="122">
        <v>0</v>
      </c>
      <c r="AA375" s="123">
        <v>10000</v>
      </c>
      <c r="AB375" s="122">
        <f>AC375+AD375</f>
        <v>-657.4</v>
      </c>
      <c r="AC375" s="122">
        <v>0</v>
      </c>
      <c r="AD375" s="122">
        <v>-657.4</v>
      </c>
      <c r="AE375" s="122"/>
      <c r="AF375" s="122"/>
      <c r="AG375" s="122"/>
      <c r="AH375" s="122">
        <f t="shared" si="428"/>
        <v>9342.6</v>
      </c>
      <c r="AI375" s="122">
        <f t="shared" ref="AI375" si="463">Z375+AC375+AF375</f>
        <v>0</v>
      </c>
      <c r="AJ375" s="122">
        <f t="shared" ref="AJ375" si="464">AA375+AD375+AG375</f>
        <v>9342.6</v>
      </c>
      <c r="AK375" s="122">
        <f t="shared" si="443"/>
        <v>49871</v>
      </c>
      <c r="AL375" s="122">
        <v>0</v>
      </c>
      <c r="AM375" s="123">
        <v>49871</v>
      </c>
      <c r="AN375" s="122">
        <f>AO375+AP375</f>
        <v>-3435.8</v>
      </c>
      <c r="AO375" s="122">
        <v>0</v>
      </c>
      <c r="AP375" s="122">
        <v>-3435.8</v>
      </c>
      <c r="AQ375" s="123">
        <f>AR375+AS375</f>
        <v>-5991.3</v>
      </c>
      <c r="AR375" s="123">
        <v>0</v>
      </c>
      <c r="AS375" s="123">
        <v>-5991.3</v>
      </c>
      <c r="AT375" s="122">
        <f t="shared" si="431"/>
        <v>40443.899999999994</v>
      </c>
      <c r="AU375" s="122">
        <f t="shared" ref="AU375" si="465">AL375+AO375+AR375</f>
        <v>0</v>
      </c>
      <c r="AV375" s="123">
        <f t="shared" ref="AV375" si="466">AM375+AP375+AS375</f>
        <v>40443.899999999994</v>
      </c>
      <c r="AW375" s="130" t="s">
        <v>975</v>
      </c>
      <c r="AX375" s="35"/>
    </row>
    <row r="376" spans="1:50" s="36" customFormat="1" ht="56.25" x14ac:dyDescent="0.2">
      <c r="A376" s="104" t="s">
        <v>670</v>
      </c>
      <c r="B376" s="291" t="s">
        <v>565</v>
      </c>
      <c r="C376" s="255"/>
      <c r="D376" s="104"/>
      <c r="E376" s="104"/>
      <c r="F376" s="104"/>
      <c r="G376" s="104"/>
      <c r="H376" s="104"/>
      <c r="I376" s="251">
        <v>42557.620999999999</v>
      </c>
      <c r="J376" s="120" t="s">
        <v>55</v>
      </c>
      <c r="K376" s="120" t="s">
        <v>56</v>
      </c>
      <c r="L376" s="290">
        <v>2024</v>
      </c>
      <c r="M376" s="122">
        <f t="shared" si="437"/>
        <v>7335</v>
      </c>
      <c r="N376" s="122">
        <v>0</v>
      </c>
      <c r="O376" s="122">
        <v>7335</v>
      </c>
      <c r="P376" s="122">
        <f>Q376+R376</f>
        <v>1296.5</v>
      </c>
      <c r="Q376" s="122">
        <v>0</v>
      </c>
      <c r="R376" s="122">
        <v>1296.5</v>
      </c>
      <c r="S376" s="122"/>
      <c r="T376" s="122"/>
      <c r="U376" s="122"/>
      <c r="V376" s="122">
        <f t="shared" si="438"/>
        <v>8631.5</v>
      </c>
      <c r="W376" s="122">
        <f t="shared" si="461"/>
        <v>0</v>
      </c>
      <c r="X376" s="122">
        <f t="shared" si="462"/>
        <v>8631.5</v>
      </c>
      <c r="Y376" s="122"/>
      <c r="Z376" s="122"/>
      <c r="AA376" s="123"/>
      <c r="AB376" s="122"/>
      <c r="AC376" s="122"/>
      <c r="AD376" s="122"/>
      <c r="AE376" s="122"/>
      <c r="AF376" s="122"/>
      <c r="AG376" s="122"/>
      <c r="AH376" s="122"/>
      <c r="AI376" s="122"/>
      <c r="AJ376" s="123"/>
      <c r="AK376" s="122"/>
      <c r="AL376" s="122"/>
      <c r="AM376" s="123"/>
      <c r="AN376" s="122"/>
      <c r="AO376" s="122"/>
      <c r="AP376" s="122"/>
      <c r="AQ376" s="123"/>
      <c r="AR376" s="123"/>
      <c r="AS376" s="123"/>
      <c r="AT376" s="122"/>
      <c r="AU376" s="122"/>
      <c r="AV376" s="123"/>
      <c r="AW376" s="130" t="s">
        <v>975</v>
      </c>
      <c r="AX376" s="35"/>
    </row>
    <row r="377" spans="1:50" s="62" customFormat="1" ht="112.5" x14ac:dyDescent="0.2">
      <c r="A377" s="104" t="s">
        <v>672</v>
      </c>
      <c r="B377" s="289" t="s">
        <v>566</v>
      </c>
      <c r="C377" s="250"/>
      <c r="D377" s="175" t="s">
        <v>549</v>
      </c>
      <c r="E377" s="175" t="s">
        <v>85</v>
      </c>
      <c r="F377" s="175" t="s">
        <v>204</v>
      </c>
      <c r="G377" s="175" t="s">
        <v>567</v>
      </c>
      <c r="H377" s="175" t="s">
        <v>66</v>
      </c>
      <c r="I377" s="120" t="s">
        <v>56</v>
      </c>
      <c r="J377" s="120" t="s">
        <v>56</v>
      </c>
      <c r="K377" s="120" t="s">
        <v>56</v>
      </c>
      <c r="L377" s="290" t="s">
        <v>98</v>
      </c>
      <c r="M377" s="111">
        <f t="shared" ref="M377:AU377" si="467">M378</f>
        <v>32191.9</v>
      </c>
      <c r="N377" s="111">
        <f t="shared" si="467"/>
        <v>0</v>
      </c>
      <c r="O377" s="111">
        <f t="shared" si="467"/>
        <v>32191.9</v>
      </c>
      <c r="P377" s="111">
        <f t="shared" si="467"/>
        <v>0</v>
      </c>
      <c r="Q377" s="111">
        <f t="shared" si="467"/>
        <v>0</v>
      </c>
      <c r="R377" s="111">
        <f t="shared" si="467"/>
        <v>0</v>
      </c>
      <c r="S377" s="111">
        <f t="shared" si="467"/>
        <v>-173.1</v>
      </c>
      <c r="T377" s="111">
        <f t="shared" si="467"/>
        <v>0</v>
      </c>
      <c r="U377" s="111">
        <f t="shared" si="467"/>
        <v>-173.1</v>
      </c>
      <c r="V377" s="111">
        <f t="shared" si="467"/>
        <v>32018.800000000003</v>
      </c>
      <c r="W377" s="111">
        <f t="shared" si="467"/>
        <v>0</v>
      </c>
      <c r="X377" s="111">
        <f t="shared" si="467"/>
        <v>32018.800000000003</v>
      </c>
      <c r="Y377" s="111">
        <f t="shared" si="467"/>
        <v>40000</v>
      </c>
      <c r="Z377" s="111">
        <f t="shared" si="467"/>
        <v>0</v>
      </c>
      <c r="AA377" s="111">
        <f t="shared" si="467"/>
        <v>40000</v>
      </c>
      <c r="AB377" s="111">
        <f t="shared" si="467"/>
        <v>0</v>
      </c>
      <c r="AC377" s="111">
        <f t="shared" si="467"/>
        <v>0</v>
      </c>
      <c r="AD377" s="111">
        <f t="shared" si="467"/>
        <v>0</v>
      </c>
      <c r="AE377" s="111">
        <f t="shared" si="467"/>
        <v>0</v>
      </c>
      <c r="AF377" s="111">
        <f t="shared" si="467"/>
        <v>0</v>
      </c>
      <c r="AG377" s="111">
        <f t="shared" si="467"/>
        <v>0</v>
      </c>
      <c r="AH377" s="111">
        <f t="shared" si="467"/>
        <v>40000</v>
      </c>
      <c r="AI377" s="111">
        <f t="shared" si="467"/>
        <v>0</v>
      </c>
      <c r="AJ377" s="111">
        <f t="shared" si="467"/>
        <v>40000</v>
      </c>
      <c r="AK377" s="111">
        <f t="shared" si="467"/>
        <v>40000</v>
      </c>
      <c r="AL377" s="111">
        <f t="shared" si="467"/>
        <v>0</v>
      </c>
      <c r="AM377" s="111">
        <f t="shared" si="467"/>
        <v>40000</v>
      </c>
      <c r="AN377" s="111">
        <f t="shared" si="467"/>
        <v>0</v>
      </c>
      <c r="AO377" s="111">
        <f t="shared" si="467"/>
        <v>0</v>
      </c>
      <c r="AP377" s="111">
        <f t="shared" si="467"/>
        <v>0</v>
      </c>
      <c r="AQ377" s="111">
        <f t="shared" si="467"/>
        <v>0</v>
      </c>
      <c r="AR377" s="111">
        <f t="shared" si="467"/>
        <v>0</v>
      </c>
      <c r="AS377" s="111">
        <f t="shared" si="467"/>
        <v>0</v>
      </c>
      <c r="AT377" s="111">
        <f t="shared" si="467"/>
        <v>40000</v>
      </c>
      <c r="AU377" s="111">
        <f t="shared" si="467"/>
        <v>0</v>
      </c>
      <c r="AV377" s="112">
        <f>AV378</f>
        <v>40000</v>
      </c>
      <c r="AW377" s="130" t="s">
        <v>975</v>
      </c>
      <c r="AX377" s="61"/>
    </row>
    <row r="378" spans="1:50" s="40" customFormat="1" x14ac:dyDescent="0.2">
      <c r="A378" s="104"/>
      <c r="B378" s="294" t="s">
        <v>99</v>
      </c>
      <c r="C378" s="295"/>
      <c r="D378" s="296"/>
      <c r="E378" s="296"/>
      <c r="F378" s="296"/>
      <c r="G378" s="296"/>
      <c r="H378" s="296"/>
      <c r="I378" s="120"/>
      <c r="J378" s="120"/>
      <c r="K378" s="120"/>
      <c r="L378" s="198"/>
      <c r="M378" s="189">
        <f>N378+O378</f>
        <v>32191.9</v>
      </c>
      <c r="N378" s="189">
        <v>0</v>
      </c>
      <c r="O378" s="189">
        <v>32191.9</v>
      </c>
      <c r="P378" s="189"/>
      <c r="Q378" s="189"/>
      <c r="R378" s="189"/>
      <c r="S378" s="189">
        <f>T378+U378</f>
        <v>-173.1</v>
      </c>
      <c r="T378" s="189">
        <v>0</v>
      </c>
      <c r="U378" s="189">
        <v>-173.1</v>
      </c>
      <c r="V378" s="189">
        <f>W378+X378</f>
        <v>32018.800000000003</v>
      </c>
      <c r="W378" s="189">
        <f>N378+Q378+T378</f>
        <v>0</v>
      </c>
      <c r="X378" s="189">
        <f>O378+R378+U378</f>
        <v>32018.800000000003</v>
      </c>
      <c r="Y378" s="189">
        <f>Z378+AA378</f>
        <v>40000</v>
      </c>
      <c r="Z378" s="189">
        <v>0</v>
      </c>
      <c r="AA378" s="190">
        <v>40000</v>
      </c>
      <c r="AB378" s="189"/>
      <c r="AC378" s="189"/>
      <c r="AD378" s="189"/>
      <c r="AE378" s="189"/>
      <c r="AF378" s="189"/>
      <c r="AG378" s="189"/>
      <c r="AH378" s="189">
        <f>Y378+AE378</f>
        <v>40000</v>
      </c>
      <c r="AI378" s="189">
        <f t="shared" ref="AI378:AJ378" si="468">Z378+AC378+AF378</f>
        <v>0</v>
      </c>
      <c r="AJ378" s="189">
        <f t="shared" si="468"/>
        <v>40000</v>
      </c>
      <c r="AK378" s="189">
        <f>AL378+AM378</f>
        <v>40000</v>
      </c>
      <c r="AL378" s="189">
        <v>0</v>
      </c>
      <c r="AM378" s="190">
        <v>40000</v>
      </c>
      <c r="AN378" s="189"/>
      <c r="AO378" s="189"/>
      <c r="AP378" s="189"/>
      <c r="AQ378" s="190"/>
      <c r="AR378" s="190"/>
      <c r="AS378" s="190"/>
      <c r="AT378" s="189">
        <f>AU378+AV378</f>
        <v>40000</v>
      </c>
      <c r="AU378" s="189">
        <f t="shared" ref="AU378:AV378" si="469">AL378+AO378+AR378</f>
        <v>0</v>
      </c>
      <c r="AV378" s="190">
        <f t="shared" si="469"/>
        <v>40000</v>
      </c>
      <c r="AW378" s="297"/>
      <c r="AX378" s="39"/>
    </row>
    <row r="379" spans="1:50" s="62" customFormat="1" ht="112.5" x14ac:dyDescent="0.2">
      <c r="A379" s="104"/>
      <c r="B379" s="289" t="s">
        <v>568</v>
      </c>
      <c r="C379" s="250"/>
      <c r="D379" s="175" t="s">
        <v>549</v>
      </c>
      <c r="E379" s="175" t="s">
        <v>85</v>
      </c>
      <c r="F379" s="175" t="s">
        <v>204</v>
      </c>
      <c r="G379" s="175" t="s">
        <v>569</v>
      </c>
      <c r="H379" s="175" t="s">
        <v>66</v>
      </c>
      <c r="I379" s="251"/>
      <c r="J379" s="104"/>
      <c r="K379" s="104"/>
      <c r="L379" s="110"/>
      <c r="M379" s="111">
        <f>SUM(M380:M406)</f>
        <v>412809.34</v>
      </c>
      <c r="N379" s="111">
        <f t="shared" ref="N379:AV379" si="470">SUM(N380:N406)</f>
        <v>0</v>
      </c>
      <c r="O379" s="111">
        <f t="shared" si="470"/>
        <v>412809.34</v>
      </c>
      <c r="P379" s="111">
        <f t="shared" ref="P379:R379" si="471">SUM(P380:P406)</f>
        <v>2.0000000001630269E-2</v>
      </c>
      <c r="Q379" s="111">
        <f t="shared" si="471"/>
        <v>0</v>
      </c>
      <c r="R379" s="111">
        <f t="shared" si="471"/>
        <v>2.0000000001630269E-2</v>
      </c>
      <c r="S379" s="111">
        <f t="shared" si="470"/>
        <v>-601.00000000000045</v>
      </c>
      <c r="T379" s="111">
        <f t="shared" si="470"/>
        <v>0</v>
      </c>
      <c r="U379" s="111">
        <f t="shared" si="470"/>
        <v>-601.00000000000045</v>
      </c>
      <c r="V379" s="111">
        <f t="shared" si="470"/>
        <v>412208.36000000004</v>
      </c>
      <c r="W379" s="111">
        <f t="shared" si="470"/>
        <v>0</v>
      </c>
      <c r="X379" s="111">
        <f t="shared" si="470"/>
        <v>412208.36000000004</v>
      </c>
      <c r="Y379" s="111">
        <f t="shared" si="470"/>
        <v>303997.59999999998</v>
      </c>
      <c r="Z379" s="111">
        <f t="shared" si="470"/>
        <v>0</v>
      </c>
      <c r="AA379" s="111">
        <f t="shared" si="470"/>
        <v>303997.59999999998</v>
      </c>
      <c r="AB379" s="111">
        <f t="shared" ref="AB379:AD379" si="472">SUM(AB380:AB406)</f>
        <v>0</v>
      </c>
      <c r="AC379" s="111">
        <f t="shared" si="472"/>
        <v>0</v>
      </c>
      <c r="AD379" s="111">
        <f t="shared" si="472"/>
        <v>0</v>
      </c>
      <c r="AE379" s="111">
        <f t="shared" si="470"/>
        <v>0</v>
      </c>
      <c r="AF379" s="111">
        <f t="shared" si="470"/>
        <v>0</v>
      </c>
      <c r="AG379" s="111">
        <f t="shared" si="470"/>
        <v>0</v>
      </c>
      <c r="AH379" s="111">
        <f t="shared" si="470"/>
        <v>303997.59999999998</v>
      </c>
      <c r="AI379" s="111">
        <f t="shared" si="470"/>
        <v>0</v>
      </c>
      <c r="AJ379" s="111">
        <f t="shared" si="470"/>
        <v>303997.59999999998</v>
      </c>
      <c r="AK379" s="111">
        <f t="shared" si="470"/>
        <v>659242.30000000005</v>
      </c>
      <c r="AL379" s="111">
        <f t="shared" si="470"/>
        <v>0</v>
      </c>
      <c r="AM379" s="111">
        <f t="shared" si="470"/>
        <v>659242.30000000005</v>
      </c>
      <c r="AN379" s="111">
        <f t="shared" ref="AN379:AP379" si="473">SUM(AN380:AN406)</f>
        <v>0</v>
      </c>
      <c r="AO379" s="111">
        <f t="shared" si="473"/>
        <v>0</v>
      </c>
      <c r="AP379" s="111">
        <f t="shared" si="473"/>
        <v>0</v>
      </c>
      <c r="AQ379" s="111">
        <f t="shared" si="470"/>
        <v>0</v>
      </c>
      <c r="AR379" s="111">
        <f t="shared" si="470"/>
        <v>0</v>
      </c>
      <c r="AS379" s="111">
        <f t="shared" si="470"/>
        <v>0</v>
      </c>
      <c r="AT379" s="111">
        <f t="shared" si="470"/>
        <v>659242.30000000005</v>
      </c>
      <c r="AU379" s="111">
        <f t="shared" si="470"/>
        <v>0</v>
      </c>
      <c r="AV379" s="112">
        <f t="shared" si="470"/>
        <v>659242.30000000005</v>
      </c>
      <c r="AW379" s="223"/>
      <c r="AX379" s="61"/>
    </row>
    <row r="380" spans="1:50" s="62" customFormat="1" ht="121.5" customHeight="1" x14ac:dyDescent="0.2">
      <c r="A380" s="104" t="s">
        <v>675</v>
      </c>
      <c r="B380" s="291" t="s">
        <v>570</v>
      </c>
      <c r="C380" s="255" t="s">
        <v>574</v>
      </c>
      <c r="D380" s="104"/>
      <c r="E380" s="104"/>
      <c r="F380" s="104"/>
      <c r="G380" s="104"/>
      <c r="H380" s="104"/>
      <c r="I380" s="251">
        <v>169572.91</v>
      </c>
      <c r="J380" s="120" t="s">
        <v>55</v>
      </c>
      <c r="K380" s="120" t="s">
        <v>56</v>
      </c>
      <c r="L380" s="290">
        <v>2024</v>
      </c>
      <c r="M380" s="122">
        <f t="shared" ref="M380:M404" si="474">N380+O380</f>
        <v>47100</v>
      </c>
      <c r="N380" s="122">
        <v>0</v>
      </c>
      <c r="O380" s="122">
        <v>47100</v>
      </c>
      <c r="P380" s="122">
        <f>Q380+R380</f>
        <v>-3743.92</v>
      </c>
      <c r="Q380" s="122">
        <v>0</v>
      </c>
      <c r="R380" s="122">
        <v>-3743.92</v>
      </c>
      <c r="S380" s="122">
        <f>T380+U380</f>
        <v>-5638.4</v>
      </c>
      <c r="T380" s="122">
        <v>0</v>
      </c>
      <c r="U380" s="122">
        <f>-5037.4-601</f>
        <v>-5638.4</v>
      </c>
      <c r="V380" s="122">
        <f t="shared" ref="V380:V393" si="475">W380+X380</f>
        <v>37717.68</v>
      </c>
      <c r="W380" s="122">
        <f t="shared" ref="W380:W381" si="476">N380+Q380+T380</f>
        <v>0</v>
      </c>
      <c r="X380" s="122">
        <f t="shared" ref="X380:X381" si="477">O380+R380+U380</f>
        <v>37717.68</v>
      </c>
      <c r="Y380" s="122"/>
      <c r="Z380" s="122"/>
      <c r="AA380" s="123"/>
      <c r="AB380" s="122"/>
      <c r="AC380" s="122"/>
      <c r="AD380" s="122"/>
      <c r="AE380" s="122"/>
      <c r="AF380" s="122"/>
      <c r="AG380" s="122"/>
      <c r="AH380" s="122"/>
      <c r="AI380" s="122"/>
      <c r="AJ380" s="123"/>
      <c r="AK380" s="122"/>
      <c r="AL380" s="122"/>
      <c r="AM380" s="123"/>
      <c r="AN380" s="122"/>
      <c r="AO380" s="122"/>
      <c r="AP380" s="122"/>
      <c r="AQ380" s="123"/>
      <c r="AR380" s="123"/>
      <c r="AS380" s="123"/>
      <c r="AT380" s="122"/>
      <c r="AU380" s="122"/>
      <c r="AV380" s="123"/>
      <c r="AW380" s="130" t="s">
        <v>975</v>
      </c>
      <c r="AX380" s="61"/>
    </row>
    <row r="381" spans="1:50" s="62" customFormat="1" ht="105.75" customHeight="1" x14ac:dyDescent="0.2">
      <c r="A381" s="104" t="s">
        <v>677</v>
      </c>
      <c r="B381" s="291" t="s">
        <v>571</v>
      </c>
      <c r="C381" s="255" t="s">
        <v>574</v>
      </c>
      <c r="D381" s="104"/>
      <c r="E381" s="104"/>
      <c r="F381" s="104"/>
      <c r="G381" s="104"/>
      <c r="H381" s="104"/>
      <c r="I381" s="251">
        <v>284841.69</v>
      </c>
      <c r="J381" s="120" t="s">
        <v>55</v>
      </c>
      <c r="K381" s="120" t="s">
        <v>56</v>
      </c>
      <c r="L381" s="290" t="s">
        <v>82</v>
      </c>
      <c r="M381" s="122">
        <f t="shared" si="474"/>
        <v>143293.42000000001</v>
      </c>
      <c r="N381" s="122">
        <v>0</v>
      </c>
      <c r="O381" s="122">
        <v>143293.42000000001</v>
      </c>
      <c r="P381" s="122">
        <f>Q381+R381</f>
        <v>-31060.92</v>
      </c>
      <c r="Q381" s="122">
        <v>0</v>
      </c>
      <c r="R381" s="122">
        <v>-31060.92</v>
      </c>
      <c r="S381" s="122">
        <f>T381+U381</f>
        <v>11897.8</v>
      </c>
      <c r="T381" s="122">
        <v>0</v>
      </c>
      <c r="U381" s="122">
        <v>11897.8</v>
      </c>
      <c r="V381" s="122">
        <f t="shared" si="475"/>
        <v>124130.30000000002</v>
      </c>
      <c r="W381" s="122">
        <f t="shared" si="476"/>
        <v>0</v>
      </c>
      <c r="X381" s="122">
        <f t="shared" si="477"/>
        <v>124130.30000000002</v>
      </c>
      <c r="Y381" s="122">
        <f t="shared" ref="Y381:Y404" si="478">Z381+AA381</f>
        <v>34000</v>
      </c>
      <c r="Z381" s="122">
        <v>0</v>
      </c>
      <c r="AA381" s="122">
        <v>34000</v>
      </c>
      <c r="AB381" s="122">
        <f>AC381+AD381</f>
        <v>-18047.900000000001</v>
      </c>
      <c r="AC381" s="122">
        <v>0</v>
      </c>
      <c r="AD381" s="122">
        <v>-18047.900000000001</v>
      </c>
      <c r="AE381" s="122">
        <f>AF381+AG381</f>
        <v>-4884.6000000000004</v>
      </c>
      <c r="AF381" s="122">
        <v>0</v>
      </c>
      <c r="AG381" s="122">
        <v>-4884.6000000000004</v>
      </c>
      <c r="AH381" s="122">
        <f t="shared" ref="AH381:AH386" si="479">AI381+AJ381</f>
        <v>11067.499999999998</v>
      </c>
      <c r="AI381" s="122">
        <f t="shared" ref="AI381:AI388" si="480">Z381+AC381+AF381</f>
        <v>0</v>
      </c>
      <c r="AJ381" s="122">
        <f t="shared" ref="AJ381:AJ388" si="481">AA381+AD381+AG381</f>
        <v>11067.499999999998</v>
      </c>
      <c r="AK381" s="122"/>
      <c r="AL381" s="122"/>
      <c r="AM381" s="123"/>
      <c r="AN381" s="122"/>
      <c r="AO381" s="122"/>
      <c r="AP381" s="122"/>
      <c r="AQ381" s="123"/>
      <c r="AR381" s="123"/>
      <c r="AS381" s="123"/>
      <c r="AT381" s="122"/>
      <c r="AU381" s="122"/>
      <c r="AV381" s="123"/>
      <c r="AW381" s="130" t="s">
        <v>975</v>
      </c>
      <c r="AX381" s="61"/>
    </row>
    <row r="382" spans="1:50" s="62" customFormat="1" ht="96.75" customHeight="1" x14ac:dyDescent="0.2">
      <c r="A382" s="104" t="s">
        <v>679</v>
      </c>
      <c r="B382" s="291" t="s">
        <v>572</v>
      </c>
      <c r="C382" s="255" t="s">
        <v>574</v>
      </c>
      <c r="D382" s="104"/>
      <c r="E382" s="104"/>
      <c r="F382" s="104"/>
      <c r="G382" s="104"/>
      <c r="H382" s="104"/>
      <c r="I382" s="251">
        <v>284841.69</v>
      </c>
      <c r="J382" s="120" t="s">
        <v>55</v>
      </c>
      <c r="K382" s="120" t="s">
        <v>56</v>
      </c>
      <c r="L382" s="290" t="s">
        <v>133</v>
      </c>
      <c r="M382" s="122"/>
      <c r="N382" s="122"/>
      <c r="O382" s="122"/>
      <c r="P382" s="122"/>
      <c r="Q382" s="122"/>
      <c r="R382" s="122"/>
      <c r="S382" s="122"/>
      <c r="T382" s="122"/>
      <c r="U382" s="122"/>
      <c r="V382" s="122"/>
      <c r="W382" s="122"/>
      <c r="X382" s="122"/>
      <c r="Y382" s="122">
        <f t="shared" si="478"/>
        <v>60997.599999999999</v>
      </c>
      <c r="Z382" s="122">
        <v>0</v>
      </c>
      <c r="AA382" s="122">
        <v>60997.599999999999</v>
      </c>
      <c r="AB382" s="122">
        <f>AC382+AD382</f>
        <v>-3652.6</v>
      </c>
      <c r="AC382" s="122">
        <v>0</v>
      </c>
      <c r="AD382" s="122">
        <v>-3652.6</v>
      </c>
      <c r="AE382" s="122"/>
      <c r="AF382" s="122"/>
      <c r="AG382" s="122"/>
      <c r="AH382" s="122">
        <f t="shared" si="479"/>
        <v>57345</v>
      </c>
      <c r="AI382" s="122">
        <f t="shared" si="480"/>
        <v>0</v>
      </c>
      <c r="AJ382" s="122">
        <f t="shared" si="481"/>
        <v>57345</v>
      </c>
      <c r="AK382" s="122">
        <f t="shared" ref="AK382:AK404" si="482">AL382+AM382</f>
        <v>61639</v>
      </c>
      <c r="AL382" s="122">
        <v>0</v>
      </c>
      <c r="AM382" s="122">
        <v>61639</v>
      </c>
      <c r="AN382" s="122">
        <f>AO382+AP382</f>
        <v>-12809.9</v>
      </c>
      <c r="AO382" s="122">
        <v>0</v>
      </c>
      <c r="AP382" s="122">
        <v>-12809.9</v>
      </c>
      <c r="AQ382" s="130"/>
      <c r="AR382" s="130"/>
      <c r="AS382" s="130"/>
      <c r="AT382" s="122">
        <f t="shared" ref="AT382:AT387" si="483">AU382+AV382</f>
        <v>48829.1</v>
      </c>
      <c r="AU382" s="122">
        <f t="shared" ref="AU382:AU384" si="484">AL382+AO382+AR382</f>
        <v>0</v>
      </c>
      <c r="AV382" s="123">
        <f t="shared" ref="AV382:AV384" si="485">AM382+AP382+AS382</f>
        <v>48829.1</v>
      </c>
      <c r="AW382" s="130" t="s">
        <v>975</v>
      </c>
      <c r="AX382" s="61"/>
    </row>
    <row r="383" spans="1:50" s="62" customFormat="1" ht="131.25" x14ac:dyDescent="0.2">
      <c r="A383" s="104" t="s">
        <v>681</v>
      </c>
      <c r="B383" s="291" t="s">
        <v>573</v>
      </c>
      <c r="C383" s="255" t="s">
        <v>574</v>
      </c>
      <c r="D383" s="104"/>
      <c r="E383" s="104"/>
      <c r="F383" s="104"/>
      <c r="G383" s="104"/>
      <c r="H383" s="104"/>
      <c r="I383" s="251">
        <v>38695.550000000003</v>
      </c>
      <c r="J383" s="120" t="s">
        <v>55</v>
      </c>
      <c r="K383" s="120" t="s">
        <v>56</v>
      </c>
      <c r="L383" s="290" t="s">
        <v>98</v>
      </c>
      <c r="M383" s="122">
        <f t="shared" si="474"/>
        <v>1000</v>
      </c>
      <c r="N383" s="122">
        <v>0</v>
      </c>
      <c r="O383" s="122">
        <v>1000</v>
      </c>
      <c r="P383" s="122"/>
      <c r="Q383" s="122"/>
      <c r="R383" s="122"/>
      <c r="S383" s="122"/>
      <c r="T383" s="122"/>
      <c r="U383" s="122"/>
      <c r="V383" s="122">
        <f t="shared" si="475"/>
        <v>1000</v>
      </c>
      <c r="W383" s="122">
        <f t="shared" ref="W383" si="486">N383+Q383+T383</f>
        <v>0</v>
      </c>
      <c r="X383" s="122">
        <f t="shared" ref="X383" si="487">O383+R383+U383</f>
        <v>1000</v>
      </c>
      <c r="Y383" s="122">
        <f t="shared" si="478"/>
        <v>10000</v>
      </c>
      <c r="Z383" s="122">
        <v>0</v>
      </c>
      <c r="AA383" s="122">
        <v>10000</v>
      </c>
      <c r="AB383" s="122"/>
      <c r="AC383" s="122"/>
      <c r="AD383" s="122"/>
      <c r="AE383" s="122"/>
      <c r="AF383" s="122"/>
      <c r="AG383" s="122"/>
      <c r="AH383" s="122">
        <f t="shared" si="479"/>
        <v>10000</v>
      </c>
      <c r="AI383" s="122">
        <f t="shared" si="480"/>
        <v>0</v>
      </c>
      <c r="AJ383" s="122">
        <f t="shared" si="481"/>
        <v>10000</v>
      </c>
      <c r="AK383" s="122">
        <f t="shared" si="482"/>
        <v>40000</v>
      </c>
      <c r="AL383" s="122">
        <v>0</v>
      </c>
      <c r="AM383" s="122">
        <v>40000</v>
      </c>
      <c r="AN383" s="122"/>
      <c r="AO383" s="122"/>
      <c r="AP383" s="122"/>
      <c r="AQ383" s="130"/>
      <c r="AR383" s="130"/>
      <c r="AS383" s="130"/>
      <c r="AT383" s="122">
        <f t="shared" si="483"/>
        <v>40000</v>
      </c>
      <c r="AU383" s="122">
        <f t="shared" si="484"/>
        <v>0</v>
      </c>
      <c r="AV383" s="123">
        <f t="shared" si="485"/>
        <v>40000</v>
      </c>
      <c r="AW383" s="130" t="s">
        <v>58</v>
      </c>
      <c r="AX383" s="61"/>
    </row>
    <row r="384" spans="1:50" s="36" customFormat="1" ht="225" x14ac:dyDescent="0.2">
      <c r="A384" s="104" t="s">
        <v>683</v>
      </c>
      <c r="B384" s="245" t="s">
        <v>922</v>
      </c>
      <c r="C384" s="255" t="s">
        <v>574</v>
      </c>
      <c r="D384" s="120"/>
      <c r="E384" s="120"/>
      <c r="F384" s="120"/>
      <c r="G384" s="120"/>
      <c r="H384" s="120"/>
      <c r="I384" s="119">
        <v>282777.34999999998</v>
      </c>
      <c r="J384" s="120" t="s">
        <v>55</v>
      </c>
      <c r="K384" s="120" t="s">
        <v>56</v>
      </c>
      <c r="L384" s="151" t="s">
        <v>133</v>
      </c>
      <c r="M384" s="122"/>
      <c r="N384" s="122"/>
      <c r="O384" s="122"/>
      <c r="P384" s="122"/>
      <c r="Q384" s="122"/>
      <c r="R384" s="122"/>
      <c r="S384" s="122"/>
      <c r="T384" s="122"/>
      <c r="U384" s="122"/>
      <c r="V384" s="122"/>
      <c r="W384" s="122"/>
      <c r="X384" s="122"/>
      <c r="Y384" s="122">
        <f t="shared" si="478"/>
        <v>20000</v>
      </c>
      <c r="Z384" s="122">
        <v>0</v>
      </c>
      <c r="AA384" s="123">
        <v>20000</v>
      </c>
      <c r="AB384" s="122"/>
      <c r="AC384" s="122"/>
      <c r="AD384" s="122"/>
      <c r="AE384" s="122"/>
      <c r="AF384" s="122"/>
      <c r="AG384" s="122"/>
      <c r="AH384" s="122">
        <f t="shared" si="479"/>
        <v>20000</v>
      </c>
      <c r="AI384" s="122">
        <f t="shared" si="480"/>
        <v>0</v>
      </c>
      <c r="AJ384" s="122">
        <f t="shared" si="481"/>
        <v>20000</v>
      </c>
      <c r="AK384" s="122">
        <f t="shared" si="482"/>
        <v>60000</v>
      </c>
      <c r="AL384" s="122">
        <v>0</v>
      </c>
      <c r="AM384" s="123">
        <v>60000</v>
      </c>
      <c r="AN384" s="122"/>
      <c r="AO384" s="122"/>
      <c r="AP384" s="123"/>
      <c r="AQ384" s="123"/>
      <c r="AR384" s="123"/>
      <c r="AS384" s="123"/>
      <c r="AT384" s="122">
        <f t="shared" si="483"/>
        <v>60000</v>
      </c>
      <c r="AU384" s="122">
        <f t="shared" si="484"/>
        <v>0</v>
      </c>
      <c r="AV384" s="123">
        <f t="shared" si="485"/>
        <v>60000</v>
      </c>
      <c r="AW384" s="130" t="s">
        <v>58</v>
      </c>
      <c r="AX384" s="35"/>
    </row>
    <row r="385" spans="1:50" s="36" customFormat="1" ht="84" customHeight="1" x14ac:dyDescent="0.2">
      <c r="A385" s="104" t="s">
        <v>685</v>
      </c>
      <c r="B385" s="298" t="s">
        <v>575</v>
      </c>
      <c r="C385" s="255" t="s">
        <v>574</v>
      </c>
      <c r="D385" s="146"/>
      <c r="E385" s="146"/>
      <c r="F385" s="146"/>
      <c r="G385" s="146"/>
      <c r="H385" s="146"/>
      <c r="I385" s="119">
        <v>30971.9</v>
      </c>
      <c r="J385" s="120" t="s">
        <v>55</v>
      </c>
      <c r="K385" s="120" t="s">
        <v>56</v>
      </c>
      <c r="L385" s="151">
        <v>2025</v>
      </c>
      <c r="M385" s="122"/>
      <c r="N385" s="122"/>
      <c r="O385" s="122"/>
      <c r="P385" s="122"/>
      <c r="Q385" s="122"/>
      <c r="R385" s="122"/>
      <c r="S385" s="122"/>
      <c r="T385" s="122"/>
      <c r="U385" s="122"/>
      <c r="V385" s="122"/>
      <c r="W385" s="122"/>
      <c r="X385" s="122"/>
      <c r="Y385" s="122">
        <f t="shared" si="478"/>
        <v>32000</v>
      </c>
      <c r="Z385" s="122">
        <v>0</v>
      </c>
      <c r="AA385" s="123">
        <v>32000</v>
      </c>
      <c r="AB385" s="122"/>
      <c r="AC385" s="122"/>
      <c r="AD385" s="122"/>
      <c r="AE385" s="122"/>
      <c r="AF385" s="122"/>
      <c r="AG385" s="122"/>
      <c r="AH385" s="122">
        <f t="shared" si="479"/>
        <v>32000</v>
      </c>
      <c r="AI385" s="122">
        <f t="shared" si="480"/>
        <v>0</v>
      </c>
      <c r="AJ385" s="122">
        <f t="shared" si="481"/>
        <v>32000</v>
      </c>
      <c r="AK385" s="113"/>
      <c r="AL385" s="113"/>
      <c r="AM385" s="113"/>
      <c r="AN385" s="113"/>
      <c r="AO385" s="113"/>
      <c r="AP385" s="113"/>
      <c r="AQ385" s="114"/>
      <c r="AR385" s="114"/>
      <c r="AS385" s="114"/>
      <c r="AT385" s="113"/>
      <c r="AU385" s="113"/>
      <c r="AV385" s="115"/>
      <c r="AW385" s="130" t="s">
        <v>58</v>
      </c>
      <c r="AX385" s="35"/>
    </row>
    <row r="386" spans="1:50" s="36" customFormat="1" ht="317.25" customHeight="1" x14ac:dyDescent="0.2">
      <c r="A386" s="104" t="s">
        <v>687</v>
      </c>
      <c r="B386" s="245" t="s">
        <v>576</v>
      </c>
      <c r="C386" s="255" t="s">
        <v>574</v>
      </c>
      <c r="D386" s="120"/>
      <c r="E386" s="120"/>
      <c r="F386" s="120"/>
      <c r="G386" s="120"/>
      <c r="H386" s="120"/>
      <c r="I386" s="119">
        <v>125749.13</v>
      </c>
      <c r="J386" s="120" t="s">
        <v>55</v>
      </c>
      <c r="K386" s="120" t="s">
        <v>56</v>
      </c>
      <c r="L386" s="151" t="s">
        <v>326</v>
      </c>
      <c r="M386" s="122"/>
      <c r="N386" s="122"/>
      <c r="O386" s="122"/>
      <c r="P386" s="122"/>
      <c r="Q386" s="122"/>
      <c r="R386" s="122"/>
      <c r="S386" s="122"/>
      <c r="T386" s="122"/>
      <c r="U386" s="122"/>
      <c r="V386" s="122"/>
      <c r="W386" s="122"/>
      <c r="X386" s="122"/>
      <c r="Y386" s="122">
        <f t="shared" si="478"/>
        <v>20000</v>
      </c>
      <c r="Z386" s="122">
        <v>0</v>
      </c>
      <c r="AA386" s="123">
        <v>20000</v>
      </c>
      <c r="AB386" s="122"/>
      <c r="AC386" s="122"/>
      <c r="AD386" s="122"/>
      <c r="AE386" s="122"/>
      <c r="AF386" s="122"/>
      <c r="AG386" s="122"/>
      <c r="AH386" s="122">
        <f t="shared" si="479"/>
        <v>20000</v>
      </c>
      <c r="AI386" s="122">
        <f t="shared" si="480"/>
        <v>0</v>
      </c>
      <c r="AJ386" s="122">
        <f t="shared" si="481"/>
        <v>20000</v>
      </c>
      <c r="AK386" s="122">
        <f t="shared" si="482"/>
        <v>40000</v>
      </c>
      <c r="AL386" s="122">
        <v>0</v>
      </c>
      <c r="AM386" s="123">
        <v>40000</v>
      </c>
      <c r="AN386" s="122"/>
      <c r="AO386" s="122"/>
      <c r="AP386" s="122"/>
      <c r="AQ386" s="123"/>
      <c r="AR386" s="123"/>
      <c r="AS386" s="123"/>
      <c r="AT386" s="122">
        <f t="shared" si="483"/>
        <v>40000</v>
      </c>
      <c r="AU386" s="122">
        <f t="shared" ref="AU386:AU388" si="488">AL386+AO386+AR386</f>
        <v>0</v>
      </c>
      <c r="AV386" s="123">
        <f t="shared" ref="AV386:AV388" si="489">AM386+AP386+AS386</f>
        <v>40000</v>
      </c>
      <c r="AW386" s="130" t="s">
        <v>58</v>
      </c>
      <c r="AX386" s="35"/>
    </row>
    <row r="387" spans="1:50" s="36" customFormat="1" ht="322.5" customHeight="1" x14ac:dyDescent="0.2">
      <c r="A387" s="104" t="s">
        <v>689</v>
      </c>
      <c r="B387" s="180" t="s">
        <v>881</v>
      </c>
      <c r="C387" s="255" t="s">
        <v>574</v>
      </c>
      <c r="D387" s="120"/>
      <c r="E387" s="120"/>
      <c r="F387" s="120"/>
      <c r="G387" s="120"/>
      <c r="H387" s="120"/>
      <c r="I387" s="119">
        <v>125749.13</v>
      </c>
      <c r="J387" s="120" t="s">
        <v>55</v>
      </c>
      <c r="K387" s="120" t="s">
        <v>56</v>
      </c>
      <c r="L387" s="126" t="s">
        <v>133</v>
      </c>
      <c r="M387" s="122"/>
      <c r="N387" s="122"/>
      <c r="O387" s="122"/>
      <c r="P387" s="122"/>
      <c r="Q387" s="122"/>
      <c r="R387" s="122"/>
      <c r="S387" s="122"/>
      <c r="T387" s="122"/>
      <c r="U387" s="122"/>
      <c r="V387" s="122"/>
      <c r="W387" s="122"/>
      <c r="X387" s="122"/>
      <c r="Y387" s="122"/>
      <c r="Z387" s="122"/>
      <c r="AA387" s="122"/>
      <c r="AB387" s="122">
        <f t="shared" ref="AB387" si="490">AC387+AD387</f>
        <v>10000</v>
      </c>
      <c r="AC387" s="122">
        <v>0</v>
      </c>
      <c r="AD387" s="122">
        <v>10000</v>
      </c>
      <c r="AE387" s="122"/>
      <c r="AF387" s="122"/>
      <c r="AG387" s="122"/>
      <c r="AH387" s="122">
        <f>AI387+AJ387</f>
        <v>10000</v>
      </c>
      <c r="AI387" s="122">
        <f t="shared" si="480"/>
        <v>0</v>
      </c>
      <c r="AJ387" s="122">
        <f t="shared" si="481"/>
        <v>10000</v>
      </c>
      <c r="AK387" s="122"/>
      <c r="AL387" s="122"/>
      <c r="AM387" s="122"/>
      <c r="AN387" s="122">
        <f t="shared" ref="AN387" si="491">AO387+AP387</f>
        <v>30000</v>
      </c>
      <c r="AO387" s="122">
        <v>0</v>
      </c>
      <c r="AP387" s="122">
        <v>30000</v>
      </c>
      <c r="AQ387" s="130"/>
      <c r="AR387" s="130"/>
      <c r="AS387" s="130"/>
      <c r="AT387" s="122">
        <f t="shared" si="483"/>
        <v>30000</v>
      </c>
      <c r="AU387" s="122">
        <f t="shared" si="488"/>
        <v>0</v>
      </c>
      <c r="AV387" s="123">
        <f t="shared" si="489"/>
        <v>30000</v>
      </c>
      <c r="AW387" s="130" t="s">
        <v>975</v>
      </c>
      <c r="AX387" s="35"/>
    </row>
    <row r="388" spans="1:50" s="36" customFormat="1" ht="124.5" customHeight="1" x14ac:dyDescent="0.2">
      <c r="A388" s="104" t="s">
        <v>691</v>
      </c>
      <c r="B388" s="299" t="s">
        <v>577</v>
      </c>
      <c r="C388" s="255" t="s">
        <v>574</v>
      </c>
      <c r="D388" s="146"/>
      <c r="E388" s="146"/>
      <c r="F388" s="146"/>
      <c r="G388" s="146"/>
      <c r="H388" s="146"/>
      <c r="I388" s="145">
        <v>177477.09</v>
      </c>
      <c r="J388" s="120" t="s">
        <v>55</v>
      </c>
      <c r="K388" s="120" t="s">
        <v>56</v>
      </c>
      <c r="L388" s="151" t="s">
        <v>133</v>
      </c>
      <c r="M388" s="122"/>
      <c r="N388" s="122"/>
      <c r="O388" s="122"/>
      <c r="P388" s="122"/>
      <c r="Q388" s="122"/>
      <c r="R388" s="122"/>
      <c r="S388" s="122"/>
      <c r="T388" s="122"/>
      <c r="U388" s="122"/>
      <c r="V388" s="122"/>
      <c r="W388" s="122"/>
      <c r="X388" s="122"/>
      <c r="Y388" s="122">
        <f t="shared" si="478"/>
        <v>10000</v>
      </c>
      <c r="Z388" s="122">
        <v>0</v>
      </c>
      <c r="AA388" s="123">
        <v>10000</v>
      </c>
      <c r="AB388" s="122"/>
      <c r="AC388" s="122"/>
      <c r="AD388" s="122"/>
      <c r="AE388" s="122"/>
      <c r="AF388" s="122"/>
      <c r="AG388" s="122"/>
      <c r="AH388" s="122">
        <f>AI388+AJ388</f>
        <v>10000</v>
      </c>
      <c r="AI388" s="122">
        <f t="shared" si="480"/>
        <v>0</v>
      </c>
      <c r="AJ388" s="122">
        <f t="shared" si="481"/>
        <v>10000</v>
      </c>
      <c r="AK388" s="122">
        <f t="shared" si="482"/>
        <v>94000</v>
      </c>
      <c r="AL388" s="122">
        <v>0</v>
      </c>
      <c r="AM388" s="123">
        <v>94000</v>
      </c>
      <c r="AN388" s="122"/>
      <c r="AO388" s="122"/>
      <c r="AP388" s="122"/>
      <c r="AQ388" s="123"/>
      <c r="AR388" s="123"/>
      <c r="AS388" s="123"/>
      <c r="AT388" s="122">
        <f>AU388+AV388</f>
        <v>94000</v>
      </c>
      <c r="AU388" s="122">
        <f t="shared" si="488"/>
        <v>0</v>
      </c>
      <c r="AV388" s="123">
        <f t="shared" si="489"/>
        <v>94000</v>
      </c>
      <c r="AW388" s="130" t="s">
        <v>58</v>
      </c>
      <c r="AX388" s="35"/>
    </row>
    <row r="389" spans="1:50" s="36" customFormat="1" ht="143.25" customHeight="1" x14ac:dyDescent="0.2">
      <c r="A389" s="104" t="s">
        <v>693</v>
      </c>
      <c r="B389" s="300" t="s">
        <v>927</v>
      </c>
      <c r="C389" s="255" t="s">
        <v>574</v>
      </c>
      <c r="D389" s="146"/>
      <c r="E389" s="146"/>
      <c r="F389" s="146"/>
      <c r="G389" s="146"/>
      <c r="H389" s="146"/>
      <c r="I389" s="145">
        <v>44094.63</v>
      </c>
      <c r="J389" s="120" t="s">
        <v>55</v>
      </c>
      <c r="K389" s="120" t="s">
        <v>56</v>
      </c>
      <c r="L389" s="151" t="s">
        <v>206</v>
      </c>
      <c r="M389" s="122">
        <f t="shared" si="474"/>
        <v>11000</v>
      </c>
      <c r="N389" s="122">
        <v>0</v>
      </c>
      <c r="O389" s="122">
        <v>11000</v>
      </c>
      <c r="P389" s="122"/>
      <c r="Q389" s="122"/>
      <c r="R389" s="122"/>
      <c r="S389" s="122">
        <f>T389+U389</f>
        <v>-3060.4</v>
      </c>
      <c r="T389" s="122">
        <v>0</v>
      </c>
      <c r="U389" s="122">
        <v>-3060.4</v>
      </c>
      <c r="V389" s="122">
        <f t="shared" si="475"/>
        <v>7939.6</v>
      </c>
      <c r="W389" s="122">
        <f t="shared" ref="W389" si="492">N389+Q389+T389</f>
        <v>0</v>
      </c>
      <c r="X389" s="122">
        <f t="shared" ref="X389" si="493">O389+R389+U389</f>
        <v>7939.6</v>
      </c>
      <c r="Y389" s="122"/>
      <c r="Z389" s="122"/>
      <c r="AA389" s="122"/>
      <c r="AB389" s="122"/>
      <c r="AC389" s="122"/>
      <c r="AD389" s="122"/>
      <c r="AE389" s="122"/>
      <c r="AF389" s="122"/>
      <c r="AG389" s="122"/>
      <c r="AH389" s="122"/>
      <c r="AI389" s="122"/>
      <c r="AJ389" s="123"/>
      <c r="AK389" s="122">
        <f t="shared" ref="AK389" si="494">AL389+AM389</f>
        <v>6103.3</v>
      </c>
      <c r="AL389" s="122">
        <v>0</v>
      </c>
      <c r="AM389" s="123">
        <v>6103.3</v>
      </c>
      <c r="AN389" s="122">
        <f>AO389+AP389</f>
        <v>-6103.3</v>
      </c>
      <c r="AO389" s="122">
        <v>0</v>
      </c>
      <c r="AP389" s="122">
        <v>-6103.3</v>
      </c>
      <c r="AQ389" s="114"/>
      <c r="AR389" s="114"/>
      <c r="AS389" s="114"/>
      <c r="AT389" s="122"/>
      <c r="AU389" s="122"/>
      <c r="AV389" s="123"/>
      <c r="AW389" s="130" t="s">
        <v>975</v>
      </c>
      <c r="AX389" s="35"/>
    </row>
    <row r="390" spans="1:50" s="36" customFormat="1" ht="143.25" customHeight="1" x14ac:dyDescent="0.2">
      <c r="A390" s="104" t="s">
        <v>695</v>
      </c>
      <c r="B390" s="300" t="s">
        <v>928</v>
      </c>
      <c r="C390" s="255" t="s">
        <v>574</v>
      </c>
      <c r="D390" s="146"/>
      <c r="E390" s="146"/>
      <c r="F390" s="146"/>
      <c r="G390" s="146"/>
      <c r="H390" s="146"/>
      <c r="I390" s="145">
        <v>41381.410000000003</v>
      </c>
      <c r="J390" s="120" t="s">
        <v>55</v>
      </c>
      <c r="K390" s="120" t="s">
        <v>56</v>
      </c>
      <c r="L390" s="151" t="s">
        <v>98</v>
      </c>
      <c r="M390" s="122"/>
      <c r="N390" s="122"/>
      <c r="O390" s="122"/>
      <c r="P390" s="122"/>
      <c r="Q390" s="122"/>
      <c r="R390" s="122"/>
      <c r="S390" s="122"/>
      <c r="T390" s="122"/>
      <c r="U390" s="122"/>
      <c r="V390" s="122"/>
      <c r="W390" s="122"/>
      <c r="X390" s="122"/>
      <c r="Y390" s="122">
        <f t="shared" si="478"/>
        <v>17000</v>
      </c>
      <c r="Z390" s="122">
        <v>0</v>
      </c>
      <c r="AA390" s="122">
        <v>17000</v>
      </c>
      <c r="AB390" s="122"/>
      <c r="AC390" s="122"/>
      <c r="AD390" s="122"/>
      <c r="AE390" s="122"/>
      <c r="AF390" s="122"/>
      <c r="AG390" s="122"/>
      <c r="AH390" s="122">
        <f>AI390+AJ390</f>
        <v>17000</v>
      </c>
      <c r="AI390" s="122">
        <f t="shared" ref="AI390:AI391" si="495">Z390+AC390+AF390</f>
        <v>0</v>
      </c>
      <c r="AJ390" s="122">
        <f t="shared" ref="AJ390:AJ391" si="496">AA390+AD390+AG390</f>
        <v>17000</v>
      </c>
      <c r="AK390" s="122">
        <f t="shared" si="482"/>
        <v>42500</v>
      </c>
      <c r="AL390" s="122">
        <v>0</v>
      </c>
      <c r="AM390" s="122">
        <v>42500</v>
      </c>
      <c r="AN390" s="122"/>
      <c r="AO390" s="122"/>
      <c r="AP390" s="122"/>
      <c r="AQ390" s="130"/>
      <c r="AR390" s="130"/>
      <c r="AS390" s="130"/>
      <c r="AT390" s="122">
        <f t="shared" ref="AT390:AT391" si="497">AU390+AV390</f>
        <v>42500</v>
      </c>
      <c r="AU390" s="122">
        <f t="shared" ref="AU390:AU391" si="498">AL390+AO390+AR390</f>
        <v>0</v>
      </c>
      <c r="AV390" s="123">
        <f t="shared" ref="AV390:AV391" si="499">AM390+AP390+AS390</f>
        <v>42500</v>
      </c>
      <c r="AW390" s="130" t="s">
        <v>58</v>
      </c>
      <c r="AX390" s="35"/>
    </row>
    <row r="391" spans="1:50" s="36" customFormat="1" ht="166.5" customHeight="1" x14ac:dyDescent="0.2">
      <c r="A391" s="104" t="s">
        <v>697</v>
      </c>
      <c r="B391" s="180" t="s">
        <v>578</v>
      </c>
      <c r="C391" s="255" t="s">
        <v>574</v>
      </c>
      <c r="D391" s="120"/>
      <c r="E391" s="120"/>
      <c r="F391" s="120"/>
      <c r="G391" s="120"/>
      <c r="H391" s="120"/>
      <c r="I391" s="119">
        <v>26466.01</v>
      </c>
      <c r="J391" s="120" t="s">
        <v>55</v>
      </c>
      <c r="K391" s="120" t="s">
        <v>56</v>
      </c>
      <c r="L391" s="151" t="s">
        <v>326</v>
      </c>
      <c r="M391" s="122"/>
      <c r="N391" s="122"/>
      <c r="O391" s="122"/>
      <c r="P391" s="122"/>
      <c r="Q391" s="122"/>
      <c r="R391" s="122"/>
      <c r="S391" s="122"/>
      <c r="T391" s="122"/>
      <c r="U391" s="122"/>
      <c r="V391" s="122"/>
      <c r="W391" s="122"/>
      <c r="X391" s="122"/>
      <c r="Y391" s="122">
        <f t="shared" si="478"/>
        <v>10000</v>
      </c>
      <c r="Z391" s="122">
        <v>0</v>
      </c>
      <c r="AA391" s="123">
        <v>10000</v>
      </c>
      <c r="AB391" s="122"/>
      <c r="AC391" s="122"/>
      <c r="AD391" s="122"/>
      <c r="AE391" s="122"/>
      <c r="AF391" s="122"/>
      <c r="AG391" s="122"/>
      <c r="AH391" s="122">
        <f>AI391+AJ391</f>
        <v>10000</v>
      </c>
      <c r="AI391" s="122">
        <f t="shared" si="495"/>
        <v>0</v>
      </c>
      <c r="AJ391" s="122">
        <f t="shared" si="496"/>
        <v>10000</v>
      </c>
      <c r="AK391" s="122">
        <f t="shared" si="482"/>
        <v>25000</v>
      </c>
      <c r="AL391" s="122">
        <v>0</v>
      </c>
      <c r="AM391" s="122">
        <v>25000</v>
      </c>
      <c r="AN391" s="122"/>
      <c r="AO391" s="122"/>
      <c r="AP391" s="122"/>
      <c r="AQ391" s="130"/>
      <c r="AR391" s="130"/>
      <c r="AS391" s="130"/>
      <c r="AT391" s="122">
        <f t="shared" si="497"/>
        <v>25000</v>
      </c>
      <c r="AU391" s="122">
        <f t="shared" si="498"/>
        <v>0</v>
      </c>
      <c r="AV391" s="123">
        <f t="shared" si="499"/>
        <v>25000</v>
      </c>
      <c r="AW391" s="130" t="s">
        <v>58</v>
      </c>
      <c r="AX391" s="35"/>
    </row>
    <row r="392" spans="1:50" s="36" customFormat="1" ht="131.25" x14ac:dyDescent="0.2">
      <c r="A392" s="104" t="s">
        <v>699</v>
      </c>
      <c r="B392" s="180" t="s">
        <v>579</v>
      </c>
      <c r="C392" s="255" t="s">
        <v>574</v>
      </c>
      <c r="D392" s="120"/>
      <c r="E392" s="120"/>
      <c r="F392" s="120"/>
      <c r="G392" s="120"/>
      <c r="H392" s="120"/>
      <c r="I392" s="119" t="s">
        <v>580</v>
      </c>
      <c r="J392" s="120" t="s">
        <v>55</v>
      </c>
      <c r="K392" s="120" t="s">
        <v>56</v>
      </c>
      <c r="L392" s="151" t="s">
        <v>206</v>
      </c>
      <c r="M392" s="122">
        <f t="shared" si="474"/>
        <v>89540.92</v>
      </c>
      <c r="N392" s="122">
        <v>0</v>
      </c>
      <c r="O392" s="122">
        <v>89540.92</v>
      </c>
      <c r="P392" s="122">
        <f>Q392+R392</f>
        <v>14501.6</v>
      </c>
      <c r="Q392" s="122">
        <v>0</v>
      </c>
      <c r="R392" s="122">
        <v>14501.6</v>
      </c>
      <c r="S392" s="122"/>
      <c r="T392" s="122"/>
      <c r="U392" s="122"/>
      <c r="V392" s="122">
        <f t="shared" si="475"/>
        <v>104042.52</v>
      </c>
      <c r="W392" s="122">
        <f t="shared" ref="W392:W393" si="500">N392+Q392+T392</f>
        <v>0</v>
      </c>
      <c r="X392" s="122">
        <f t="shared" ref="X392:X393" si="501">O392+R392+U392</f>
        <v>104042.52</v>
      </c>
      <c r="Y392" s="122"/>
      <c r="Z392" s="122"/>
      <c r="AA392" s="122"/>
      <c r="AB392" s="122"/>
      <c r="AC392" s="122"/>
      <c r="AD392" s="122"/>
      <c r="AE392" s="122"/>
      <c r="AF392" s="122"/>
      <c r="AG392" s="122"/>
      <c r="AH392" s="122"/>
      <c r="AI392" s="122"/>
      <c r="AJ392" s="123"/>
      <c r="AK392" s="113"/>
      <c r="AL392" s="113"/>
      <c r="AM392" s="113"/>
      <c r="AN392" s="113"/>
      <c r="AO392" s="113"/>
      <c r="AP392" s="113"/>
      <c r="AQ392" s="114"/>
      <c r="AR392" s="114"/>
      <c r="AS392" s="114"/>
      <c r="AT392" s="113"/>
      <c r="AU392" s="113"/>
      <c r="AV392" s="115"/>
      <c r="AW392" s="130" t="s">
        <v>58</v>
      </c>
      <c r="AX392" s="35"/>
    </row>
    <row r="393" spans="1:50" s="36" customFormat="1" ht="131.25" x14ac:dyDescent="0.2">
      <c r="A393" s="104" t="s">
        <v>701</v>
      </c>
      <c r="B393" s="180" t="s">
        <v>581</v>
      </c>
      <c r="C393" s="255" t="s">
        <v>574</v>
      </c>
      <c r="D393" s="120"/>
      <c r="E393" s="120"/>
      <c r="F393" s="120"/>
      <c r="G393" s="120"/>
      <c r="H393" s="120"/>
      <c r="I393" s="119">
        <v>35198.18</v>
      </c>
      <c r="J393" s="120" t="s">
        <v>55</v>
      </c>
      <c r="K393" s="120" t="s">
        <v>56</v>
      </c>
      <c r="L393" s="151" t="s">
        <v>206</v>
      </c>
      <c r="M393" s="122">
        <f t="shared" si="474"/>
        <v>64000</v>
      </c>
      <c r="N393" s="122">
        <v>0</v>
      </c>
      <c r="O393" s="122">
        <v>64000</v>
      </c>
      <c r="P393" s="122">
        <f>Q393+R393</f>
        <v>19177.48</v>
      </c>
      <c r="Q393" s="122">
        <v>0</v>
      </c>
      <c r="R393" s="122">
        <v>19177.48</v>
      </c>
      <c r="S393" s="122">
        <f>T393+U393</f>
        <v>-3800</v>
      </c>
      <c r="T393" s="122">
        <v>0</v>
      </c>
      <c r="U393" s="122">
        <v>-3800</v>
      </c>
      <c r="V393" s="122">
        <f t="shared" si="475"/>
        <v>79377.48</v>
      </c>
      <c r="W393" s="122">
        <f t="shared" si="500"/>
        <v>0</v>
      </c>
      <c r="X393" s="122">
        <f t="shared" si="501"/>
        <v>79377.48</v>
      </c>
      <c r="Y393" s="122"/>
      <c r="Z393" s="122"/>
      <c r="AA393" s="122"/>
      <c r="AB393" s="122"/>
      <c r="AC393" s="122"/>
      <c r="AD393" s="122"/>
      <c r="AE393" s="122"/>
      <c r="AF393" s="122"/>
      <c r="AG393" s="122"/>
      <c r="AH393" s="122"/>
      <c r="AI393" s="122"/>
      <c r="AJ393" s="123"/>
      <c r="AK393" s="113"/>
      <c r="AL393" s="113"/>
      <c r="AM393" s="113"/>
      <c r="AN393" s="113"/>
      <c r="AO393" s="113"/>
      <c r="AP393" s="113"/>
      <c r="AQ393" s="114"/>
      <c r="AR393" s="114"/>
      <c r="AS393" s="114"/>
      <c r="AT393" s="113"/>
      <c r="AU393" s="113"/>
      <c r="AV393" s="115"/>
      <c r="AW393" s="130" t="s">
        <v>975</v>
      </c>
      <c r="AX393" s="35"/>
    </row>
    <row r="394" spans="1:50" s="36" customFormat="1" ht="300" x14ac:dyDescent="0.2">
      <c r="A394" s="104" t="s">
        <v>703</v>
      </c>
      <c r="B394" s="180" t="s">
        <v>817</v>
      </c>
      <c r="C394" s="255" t="s">
        <v>574</v>
      </c>
      <c r="D394" s="120"/>
      <c r="E394" s="120"/>
      <c r="F394" s="120"/>
      <c r="G394" s="120"/>
      <c r="H394" s="120"/>
      <c r="I394" s="119">
        <v>673825.94</v>
      </c>
      <c r="J394" s="120" t="s">
        <v>55</v>
      </c>
      <c r="K394" s="120" t="s">
        <v>56</v>
      </c>
      <c r="L394" s="126" t="s">
        <v>326</v>
      </c>
      <c r="M394" s="122"/>
      <c r="N394" s="122"/>
      <c r="O394" s="122"/>
      <c r="P394" s="122"/>
      <c r="Q394" s="122"/>
      <c r="R394" s="122"/>
      <c r="S394" s="122"/>
      <c r="T394" s="122"/>
      <c r="U394" s="122"/>
      <c r="V394" s="122"/>
      <c r="W394" s="122"/>
      <c r="X394" s="122"/>
      <c r="Y394" s="122">
        <f t="shared" si="478"/>
        <v>20000</v>
      </c>
      <c r="Z394" s="122">
        <v>0</v>
      </c>
      <c r="AA394" s="123">
        <v>20000</v>
      </c>
      <c r="AB394" s="122"/>
      <c r="AC394" s="122"/>
      <c r="AD394" s="122"/>
      <c r="AE394" s="122"/>
      <c r="AF394" s="122"/>
      <c r="AG394" s="122"/>
      <c r="AH394" s="122">
        <f>AI394+AJ394</f>
        <v>20000</v>
      </c>
      <c r="AI394" s="122">
        <f t="shared" ref="AI394" si="502">Z394+AC394+AF394</f>
        <v>0</v>
      </c>
      <c r="AJ394" s="122">
        <f t="shared" ref="AJ394" si="503">AA394+AD394+AG394</f>
        <v>20000</v>
      </c>
      <c r="AK394" s="122">
        <f t="shared" si="482"/>
        <v>50000</v>
      </c>
      <c r="AL394" s="122">
        <v>0</v>
      </c>
      <c r="AM394" s="123">
        <v>50000</v>
      </c>
      <c r="AN394" s="122"/>
      <c r="AO394" s="122"/>
      <c r="AP394" s="122"/>
      <c r="AQ394" s="123"/>
      <c r="AR394" s="123"/>
      <c r="AS394" s="123"/>
      <c r="AT394" s="122">
        <f t="shared" ref="AT394:AT395" si="504">AU394+AV394</f>
        <v>50000</v>
      </c>
      <c r="AU394" s="122">
        <f t="shared" ref="AU394:AU395" si="505">AL394+AO394+AR394</f>
        <v>0</v>
      </c>
      <c r="AV394" s="123">
        <f t="shared" ref="AV394:AV395" si="506">AM394+AP394+AS394</f>
        <v>50000</v>
      </c>
      <c r="AW394" s="130" t="s">
        <v>58</v>
      </c>
      <c r="AX394" s="35"/>
    </row>
    <row r="395" spans="1:50" s="36" customFormat="1" ht="321" customHeight="1" x14ac:dyDescent="0.2">
      <c r="A395" s="104" t="s">
        <v>706</v>
      </c>
      <c r="B395" s="180" t="s">
        <v>818</v>
      </c>
      <c r="C395" s="255" t="s">
        <v>574</v>
      </c>
      <c r="D395" s="120"/>
      <c r="E395" s="120"/>
      <c r="F395" s="120"/>
      <c r="G395" s="120"/>
      <c r="H395" s="120"/>
      <c r="I395" s="119">
        <v>673825.94</v>
      </c>
      <c r="J395" s="120" t="s">
        <v>55</v>
      </c>
      <c r="K395" s="120" t="s">
        <v>56</v>
      </c>
      <c r="L395" s="126" t="s">
        <v>582</v>
      </c>
      <c r="M395" s="122"/>
      <c r="N395" s="122"/>
      <c r="O395" s="122"/>
      <c r="P395" s="122"/>
      <c r="Q395" s="122"/>
      <c r="R395" s="122"/>
      <c r="S395" s="122"/>
      <c r="T395" s="122"/>
      <c r="U395" s="122"/>
      <c r="V395" s="122"/>
      <c r="W395" s="122"/>
      <c r="X395" s="122"/>
      <c r="Y395" s="122"/>
      <c r="Z395" s="122"/>
      <c r="AA395" s="123"/>
      <c r="AB395" s="122"/>
      <c r="AC395" s="122"/>
      <c r="AD395" s="122"/>
      <c r="AE395" s="122"/>
      <c r="AF395" s="122"/>
      <c r="AG395" s="122"/>
      <c r="AH395" s="122"/>
      <c r="AI395" s="122"/>
      <c r="AJ395" s="123"/>
      <c r="AK395" s="122"/>
      <c r="AL395" s="122"/>
      <c r="AM395" s="122"/>
      <c r="AN395" s="122">
        <f t="shared" ref="AN395" si="507">AO395+AP395</f>
        <v>3927.9</v>
      </c>
      <c r="AO395" s="122">
        <v>0</v>
      </c>
      <c r="AP395" s="122">
        <v>3927.9</v>
      </c>
      <c r="AQ395" s="130">
        <f>AR395+AS395</f>
        <v>4884.6000000000004</v>
      </c>
      <c r="AR395" s="130">
        <v>0</v>
      </c>
      <c r="AS395" s="130">
        <v>4884.6000000000004</v>
      </c>
      <c r="AT395" s="122">
        <f t="shared" si="504"/>
        <v>8812.5</v>
      </c>
      <c r="AU395" s="122">
        <f t="shared" si="505"/>
        <v>0</v>
      </c>
      <c r="AV395" s="123">
        <f t="shared" si="506"/>
        <v>8812.5</v>
      </c>
      <c r="AW395" s="130" t="s">
        <v>975</v>
      </c>
      <c r="AX395" s="35"/>
    </row>
    <row r="396" spans="1:50" s="36" customFormat="1" ht="84" customHeight="1" x14ac:dyDescent="0.2">
      <c r="A396" s="104" t="s">
        <v>709</v>
      </c>
      <c r="B396" s="180" t="s">
        <v>583</v>
      </c>
      <c r="C396" s="255" t="s">
        <v>574</v>
      </c>
      <c r="D396" s="120"/>
      <c r="E396" s="120"/>
      <c r="F396" s="120"/>
      <c r="G396" s="120"/>
      <c r="H396" s="120"/>
      <c r="I396" s="119">
        <v>169572.91</v>
      </c>
      <c r="J396" s="120" t="s">
        <v>55</v>
      </c>
      <c r="K396" s="120" t="s">
        <v>56</v>
      </c>
      <c r="L396" s="126" t="s">
        <v>77</v>
      </c>
      <c r="M396" s="122">
        <f t="shared" si="474"/>
        <v>55875</v>
      </c>
      <c r="N396" s="122">
        <v>0</v>
      </c>
      <c r="O396" s="122">
        <v>55875</v>
      </c>
      <c r="P396" s="122">
        <f>Q396+R396</f>
        <v>989.08</v>
      </c>
      <c r="Q396" s="122">
        <v>0</v>
      </c>
      <c r="R396" s="122">
        <v>989.08</v>
      </c>
      <c r="S396" s="122"/>
      <c r="T396" s="122"/>
      <c r="U396" s="122"/>
      <c r="V396" s="122">
        <f>W396+X396</f>
        <v>56864.08</v>
      </c>
      <c r="W396" s="122">
        <f t="shared" ref="W396" si="508">N396+Q396+T396</f>
        <v>0</v>
      </c>
      <c r="X396" s="122">
        <f t="shared" ref="X396" si="509">O396+R396+U396</f>
        <v>56864.08</v>
      </c>
      <c r="Y396" s="122"/>
      <c r="Z396" s="122"/>
      <c r="AA396" s="122"/>
      <c r="AB396" s="122"/>
      <c r="AC396" s="122"/>
      <c r="AD396" s="122"/>
      <c r="AE396" s="122"/>
      <c r="AF396" s="122"/>
      <c r="AG396" s="122"/>
      <c r="AH396" s="122"/>
      <c r="AI396" s="122"/>
      <c r="AJ396" s="123"/>
      <c r="AK396" s="113"/>
      <c r="AL396" s="113"/>
      <c r="AM396" s="113"/>
      <c r="AN396" s="113"/>
      <c r="AO396" s="113"/>
      <c r="AP396" s="113"/>
      <c r="AQ396" s="114"/>
      <c r="AR396" s="114"/>
      <c r="AS396" s="114"/>
      <c r="AT396" s="113"/>
      <c r="AU396" s="113"/>
      <c r="AV396" s="115"/>
      <c r="AW396" s="130" t="s">
        <v>975</v>
      </c>
      <c r="AX396" s="35"/>
    </row>
    <row r="397" spans="1:50" s="36" customFormat="1" ht="300" x14ac:dyDescent="0.2">
      <c r="A397" s="104" t="s">
        <v>710</v>
      </c>
      <c r="B397" s="180" t="s">
        <v>584</v>
      </c>
      <c r="C397" s="255" t="s">
        <v>574</v>
      </c>
      <c r="D397" s="120"/>
      <c r="E397" s="120"/>
      <c r="F397" s="120"/>
      <c r="G397" s="120"/>
      <c r="H397" s="120"/>
      <c r="I397" s="119">
        <v>379272.14</v>
      </c>
      <c r="J397" s="120" t="s">
        <v>55</v>
      </c>
      <c r="K397" s="120" t="s">
        <v>56</v>
      </c>
      <c r="L397" s="126" t="s">
        <v>133</v>
      </c>
      <c r="M397" s="122"/>
      <c r="N397" s="122"/>
      <c r="O397" s="122"/>
      <c r="P397" s="122"/>
      <c r="Q397" s="122"/>
      <c r="R397" s="122"/>
      <c r="S397" s="122"/>
      <c r="T397" s="122"/>
      <c r="U397" s="122"/>
      <c r="V397" s="122"/>
      <c r="W397" s="122"/>
      <c r="X397" s="122"/>
      <c r="Y397" s="122">
        <f t="shared" si="478"/>
        <v>10000</v>
      </c>
      <c r="Z397" s="122">
        <v>0</v>
      </c>
      <c r="AA397" s="122">
        <v>10000</v>
      </c>
      <c r="AB397" s="122"/>
      <c r="AC397" s="122"/>
      <c r="AD397" s="122"/>
      <c r="AE397" s="122"/>
      <c r="AF397" s="122"/>
      <c r="AG397" s="122"/>
      <c r="AH397" s="122">
        <f>AI397+AJ397</f>
        <v>10000</v>
      </c>
      <c r="AI397" s="122">
        <f t="shared" ref="AI397:AI400" si="510">Z397+AC397+AF397</f>
        <v>0</v>
      </c>
      <c r="AJ397" s="122">
        <f t="shared" ref="AJ397:AJ400" si="511">AA397+AD397+AG397</f>
        <v>10000</v>
      </c>
      <c r="AK397" s="122">
        <f t="shared" si="482"/>
        <v>40000</v>
      </c>
      <c r="AL397" s="122">
        <v>0</v>
      </c>
      <c r="AM397" s="122">
        <v>40000</v>
      </c>
      <c r="AN397" s="122"/>
      <c r="AO397" s="122"/>
      <c r="AP397" s="122"/>
      <c r="AQ397" s="130"/>
      <c r="AR397" s="130"/>
      <c r="AS397" s="130"/>
      <c r="AT397" s="122">
        <f t="shared" ref="AT397" si="512">AU397+AV397</f>
        <v>40000</v>
      </c>
      <c r="AU397" s="122">
        <f t="shared" ref="AU397:AU400" si="513">AL397+AO397+AR397</f>
        <v>0</v>
      </c>
      <c r="AV397" s="123">
        <f t="shared" ref="AV397:AV400" si="514">AM397+AP397+AS397</f>
        <v>40000</v>
      </c>
      <c r="AW397" s="130" t="s">
        <v>58</v>
      </c>
      <c r="AX397" s="35"/>
    </row>
    <row r="398" spans="1:50" s="36" customFormat="1" ht="243.75" x14ac:dyDescent="0.2">
      <c r="A398" s="104" t="s">
        <v>713</v>
      </c>
      <c r="B398" s="180" t="s">
        <v>585</v>
      </c>
      <c r="C398" s="255" t="s">
        <v>574</v>
      </c>
      <c r="D398" s="120"/>
      <c r="E398" s="120"/>
      <c r="F398" s="120"/>
      <c r="G398" s="120"/>
      <c r="H398" s="120"/>
      <c r="I398" s="119">
        <v>253143.67</v>
      </c>
      <c r="J398" s="120" t="s">
        <v>55</v>
      </c>
      <c r="K398" s="120" t="s">
        <v>56</v>
      </c>
      <c r="L398" s="126" t="s">
        <v>133</v>
      </c>
      <c r="M398" s="122"/>
      <c r="N398" s="122"/>
      <c r="O398" s="122"/>
      <c r="P398" s="122"/>
      <c r="Q398" s="122"/>
      <c r="R398" s="122"/>
      <c r="S398" s="122"/>
      <c r="T398" s="122"/>
      <c r="U398" s="122"/>
      <c r="V398" s="122"/>
      <c r="W398" s="122"/>
      <c r="X398" s="122"/>
      <c r="Y398" s="122">
        <f t="shared" si="478"/>
        <v>10000</v>
      </c>
      <c r="Z398" s="122">
        <v>0</v>
      </c>
      <c r="AA398" s="122">
        <v>10000</v>
      </c>
      <c r="AB398" s="122"/>
      <c r="AC398" s="122"/>
      <c r="AD398" s="122"/>
      <c r="AE398" s="122"/>
      <c r="AF398" s="122"/>
      <c r="AG398" s="122"/>
      <c r="AH398" s="122">
        <f>Y398+AE398</f>
        <v>10000</v>
      </c>
      <c r="AI398" s="122">
        <f t="shared" si="510"/>
        <v>0</v>
      </c>
      <c r="AJ398" s="122">
        <f t="shared" si="511"/>
        <v>10000</v>
      </c>
      <c r="AK398" s="122">
        <f t="shared" si="482"/>
        <v>30000</v>
      </c>
      <c r="AL398" s="122">
        <v>0</v>
      </c>
      <c r="AM398" s="122">
        <v>30000</v>
      </c>
      <c r="AN398" s="122"/>
      <c r="AO398" s="122"/>
      <c r="AP398" s="122"/>
      <c r="AQ398" s="130"/>
      <c r="AR398" s="130"/>
      <c r="AS398" s="130"/>
      <c r="AT398" s="122">
        <f>AU398+AV398</f>
        <v>30000</v>
      </c>
      <c r="AU398" s="122">
        <f t="shared" si="513"/>
        <v>0</v>
      </c>
      <c r="AV398" s="123">
        <f t="shared" si="514"/>
        <v>30000</v>
      </c>
      <c r="AW398" s="130" t="s">
        <v>58</v>
      </c>
      <c r="AX398" s="35"/>
    </row>
    <row r="399" spans="1:50" s="36" customFormat="1" ht="243.75" x14ac:dyDescent="0.2">
      <c r="A399" s="104" t="s">
        <v>715</v>
      </c>
      <c r="B399" s="180" t="s">
        <v>587</v>
      </c>
      <c r="C399" s="255" t="s">
        <v>574</v>
      </c>
      <c r="D399" s="120"/>
      <c r="E399" s="120"/>
      <c r="F399" s="120"/>
      <c r="G399" s="120"/>
      <c r="H399" s="120"/>
      <c r="I399" s="119">
        <v>151322.25</v>
      </c>
      <c r="J399" s="120" t="s">
        <v>55</v>
      </c>
      <c r="K399" s="120" t="s">
        <v>56</v>
      </c>
      <c r="L399" s="126" t="s">
        <v>133</v>
      </c>
      <c r="M399" s="122"/>
      <c r="N399" s="122"/>
      <c r="O399" s="122"/>
      <c r="P399" s="122"/>
      <c r="Q399" s="122"/>
      <c r="R399" s="122"/>
      <c r="S399" s="122"/>
      <c r="T399" s="122"/>
      <c r="U399" s="122"/>
      <c r="V399" s="122"/>
      <c r="W399" s="122"/>
      <c r="X399" s="122"/>
      <c r="Y399" s="122">
        <f t="shared" si="478"/>
        <v>10000</v>
      </c>
      <c r="Z399" s="122">
        <v>0</v>
      </c>
      <c r="AA399" s="122">
        <v>10000</v>
      </c>
      <c r="AB399" s="122"/>
      <c r="AC399" s="122"/>
      <c r="AD399" s="122"/>
      <c r="AE399" s="122"/>
      <c r="AF399" s="122"/>
      <c r="AG399" s="122"/>
      <c r="AH399" s="122">
        <f>AI399+AJ399</f>
        <v>10000</v>
      </c>
      <c r="AI399" s="122">
        <f t="shared" si="510"/>
        <v>0</v>
      </c>
      <c r="AJ399" s="122">
        <f t="shared" si="511"/>
        <v>10000</v>
      </c>
      <c r="AK399" s="122">
        <f t="shared" si="482"/>
        <v>30000</v>
      </c>
      <c r="AL399" s="122">
        <v>0</v>
      </c>
      <c r="AM399" s="122">
        <v>30000</v>
      </c>
      <c r="AN399" s="122"/>
      <c r="AO399" s="122"/>
      <c r="AP399" s="122"/>
      <c r="AQ399" s="130"/>
      <c r="AR399" s="130"/>
      <c r="AS399" s="130"/>
      <c r="AT399" s="122">
        <f t="shared" ref="AT399:AT400" si="515">AU399+AV399</f>
        <v>30000</v>
      </c>
      <c r="AU399" s="122">
        <f t="shared" si="513"/>
        <v>0</v>
      </c>
      <c r="AV399" s="123">
        <f t="shared" si="514"/>
        <v>30000</v>
      </c>
      <c r="AW399" s="130" t="s">
        <v>58</v>
      </c>
      <c r="AX399" s="35"/>
    </row>
    <row r="400" spans="1:50" s="36" customFormat="1" ht="300" x14ac:dyDescent="0.2">
      <c r="A400" s="104" t="s">
        <v>717</v>
      </c>
      <c r="B400" s="180" t="s">
        <v>883</v>
      </c>
      <c r="C400" s="255" t="s">
        <v>574</v>
      </c>
      <c r="D400" s="120"/>
      <c r="E400" s="120"/>
      <c r="F400" s="120"/>
      <c r="G400" s="120"/>
      <c r="H400" s="120"/>
      <c r="I400" s="119">
        <v>125749.1</v>
      </c>
      <c r="J400" s="120" t="s">
        <v>55</v>
      </c>
      <c r="K400" s="120" t="s">
        <v>56</v>
      </c>
      <c r="L400" s="126" t="s">
        <v>133</v>
      </c>
      <c r="M400" s="130"/>
      <c r="N400" s="130"/>
      <c r="O400" s="130"/>
      <c r="P400" s="130"/>
      <c r="Q400" s="130"/>
      <c r="R400" s="130"/>
      <c r="S400" s="130"/>
      <c r="T400" s="130"/>
      <c r="U400" s="130"/>
      <c r="V400" s="130"/>
      <c r="W400" s="130"/>
      <c r="X400" s="130"/>
      <c r="Y400" s="130">
        <f>Z400+AA400</f>
        <v>10000</v>
      </c>
      <c r="Z400" s="130">
        <v>0</v>
      </c>
      <c r="AA400" s="130">
        <v>10000</v>
      </c>
      <c r="AB400" s="130">
        <f>AC400+AD400</f>
        <v>-10000</v>
      </c>
      <c r="AC400" s="130">
        <v>0</v>
      </c>
      <c r="AD400" s="130">
        <v>-10000</v>
      </c>
      <c r="AE400" s="130"/>
      <c r="AF400" s="130"/>
      <c r="AG400" s="130"/>
      <c r="AH400" s="122">
        <f t="shared" ref="AH400" si="516">AI400+AJ400</f>
        <v>0</v>
      </c>
      <c r="AI400" s="122">
        <f t="shared" si="510"/>
        <v>0</v>
      </c>
      <c r="AJ400" s="122">
        <f t="shared" si="511"/>
        <v>0</v>
      </c>
      <c r="AK400" s="122">
        <f t="shared" ref="AK400" si="517">AL400+AM400</f>
        <v>30000</v>
      </c>
      <c r="AL400" s="122">
        <v>0</v>
      </c>
      <c r="AM400" s="122">
        <v>30000</v>
      </c>
      <c r="AN400" s="122">
        <f>AO400+AP400</f>
        <v>-30000</v>
      </c>
      <c r="AO400" s="122">
        <v>0</v>
      </c>
      <c r="AP400" s="122">
        <v>-30000</v>
      </c>
      <c r="AQ400" s="130"/>
      <c r="AR400" s="130"/>
      <c r="AS400" s="130"/>
      <c r="AT400" s="122">
        <f t="shared" si="515"/>
        <v>0</v>
      </c>
      <c r="AU400" s="122">
        <f t="shared" si="513"/>
        <v>0</v>
      </c>
      <c r="AV400" s="123">
        <f t="shared" si="514"/>
        <v>0</v>
      </c>
      <c r="AW400" s="130" t="s">
        <v>975</v>
      </c>
      <c r="AX400" s="35"/>
    </row>
    <row r="401" spans="1:50" s="36" customFormat="1" ht="165" customHeight="1" x14ac:dyDescent="0.2">
      <c r="A401" s="104" t="s">
        <v>719</v>
      </c>
      <c r="B401" s="180" t="s">
        <v>589</v>
      </c>
      <c r="C401" s="255" t="s">
        <v>574</v>
      </c>
      <c r="D401" s="120"/>
      <c r="E401" s="120"/>
      <c r="F401" s="120"/>
      <c r="G401" s="120"/>
      <c r="H401" s="120"/>
      <c r="I401" s="119">
        <v>39148.92</v>
      </c>
      <c r="J401" s="120" t="s">
        <v>55</v>
      </c>
      <c r="K401" s="120" t="s">
        <v>56</v>
      </c>
      <c r="L401" s="126" t="s">
        <v>133</v>
      </c>
      <c r="M401" s="122"/>
      <c r="N401" s="122"/>
      <c r="O401" s="122"/>
      <c r="P401" s="122"/>
      <c r="Q401" s="122"/>
      <c r="R401" s="122"/>
      <c r="S401" s="122"/>
      <c r="T401" s="122"/>
      <c r="U401" s="122"/>
      <c r="V401" s="122"/>
      <c r="W401" s="122"/>
      <c r="X401" s="122"/>
      <c r="Y401" s="122">
        <f t="shared" si="478"/>
        <v>10000</v>
      </c>
      <c r="Z401" s="122">
        <v>0</v>
      </c>
      <c r="AA401" s="122">
        <v>10000</v>
      </c>
      <c r="AB401" s="122"/>
      <c r="AC401" s="122"/>
      <c r="AD401" s="122"/>
      <c r="AE401" s="122"/>
      <c r="AF401" s="122"/>
      <c r="AG401" s="122"/>
      <c r="AH401" s="122">
        <f>AI401+AJ401</f>
        <v>10000</v>
      </c>
      <c r="AI401" s="122">
        <f t="shared" ref="AI401:AJ402" si="518">Z401+AC401+AF401</f>
        <v>0</v>
      </c>
      <c r="AJ401" s="122">
        <f t="shared" si="518"/>
        <v>10000</v>
      </c>
      <c r="AK401" s="122">
        <f t="shared" si="482"/>
        <v>30000</v>
      </c>
      <c r="AL401" s="122">
        <v>0</v>
      </c>
      <c r="AM401" s="122">
        <v>30000</v>
      </c>
      <c r="AN401" s="122">
        <f>AO401+AP401</f>
        <v>7772.8</v>
      </c>
      <c r="AO401" s="122">
        <v>0</v>
      </c>
      <c r="AP401" s="122">
        <v>7772.8</v>
      </c>
      <c r="AQ401" s="130"/>
      <c r="AR401" s="130"/>
      <c r="AS401" s="130"/>
      <c r="AT401" s="122">
        <f t="shared" ref="AT401:AT404" si="519">AU401+AV401</f>
        <v>37772.800000000003</v>
      </c>
      <c r="AU401" s="122">
        <f t="shared" ref="AU401:AU404" si="520">AL401+AO401+AR401</f>
        <v>0</v>
      </c>
      <c r="AV401" s="123">
        <f t="shared" ref="AV401:AV404" si="521">AM401+AP401+AS401</f>
        <v>37772.800000000003</v>
      </c>
      <c r="AW401" s="130" t="s">
        <v>975</v>
      </c>
      <c r="AX401" s="35"/>
    </row>
    <row r="402" spans="1:50" s="36" customFormat="1" ht="162" customHeight="1" x14ac:dyDescent="0.2">
      <c r="A402" s="104" t="s">
        <v>721</v>
      </c>
      <c r="B402" s="180" t="s">
        <v>591</v>
      </c>
      <c r="C402" s="255" t="s">
        <v>574</v>
      </c>
      <c r="D402" s="120"/>
      <c r="E402" s="120"/>
      <c r="F402" s="120"/>
      <c r="G402" s="120"/>
      <c r="H402" s="120"/>
      <c r="I402" s="119">
        <v>31348.02</v>
      </c>
      <c r="J402" s="120" t="s">
        <v>55</v>
      </c>
      <c r="K402" s="120" t="s">
        <v>56</v>
      </c>
      <c r="L402" s="126" t="s">
        <v>133</v>
      </c>
      <c r="M402" s="122"/>
      <c r="N402" s="122"/>
      <c r="O402" s="122"/>
      <c r="P402" s="122"/>
      <c r="Q402" s="122"/>
      <c r="R402" s="122"/>
      <c r="S402" s="122"/>
      <c r="T402" s="122"/>
      <c r="U402" s="122"/>
      <c r="V402" s="122"/>
      <c r="W402" s="122"/>
      <c r="X402" s="122"/>
      <c r="Y402" s="122">
        <f t="shared" si="478"/>
        <v>10000</v>
      </c>
      <c r="Z402" s="122">
        <v>0</v>
      </c>
      <c r="AA402" s="122">
        <v>10000</v>
      </c>
      <c r="AB402" s="122"/>
      <c r="AC402" s="122"/>
      <c r="AD402" s="122"/>
      <c r="AE402" s="122"/>
      <c r="AF402" s="122"/>
      <c r="AG402" s="122"/>
      <c r="AH402" s="122">
        <f>AI402+AJ402</f>
        <v>10000</v>
      </c>
      <c r="AI402" s="122">
        <f t="shared" si="518"/>
        <v>0</v>
      </c>
      <c r="AJ402" s="122">
        <f t="shared" si="518"/>
        <v>10000</v>
      </c>
      <c r="AK402" s="122">
        <f t="shared" si="482"/>
        <v>30000</v>
      </c>
      <c r="AL402" s="122">
        <v>0</v>
      </c>
      <c r="AM402" s="122">
        <v>30000</v>
      </c>
      <c r="AN402" s="122"/>
      <c r="AO402" s="122"/>
      <c r="AP402" s="122"/>
      <c r="AQ402" s="130"/>
      <c r="AR402" s="130"/>
      <c r="AS402" s="130"/>
      <c r="AT402" s="122">
        <f t="shared" si="519"/>
        <v>30000</v>
      </c>
      <c r="AU402" s="122">
        <f t="shared" si="520"/>
        <v>0</v>
      </c>
      <c r="AV402" s="123">
        <f t="shared" si="521"/>
        <v>30000</v>
      </c>
      <c r="AW402" s="130" t="s">
        <v>58</v>
      </c>
      <c r="AX402" s="35"/>
    </row>
    <row r="403" spans="1:50" s="36" customFormat="1" ht="150" x14ac:dyDescent="0.2">
      <c r="A403" s="104" t="s">
        <v>723</v>
      </c>
      <c r="B403" s="180" t="s">
        <v>593</v>
      </c>
      <c r="C403" s="255" t="s">
        <v>574</v>
      </c>
      <c r="D403" s="120"/>
      <c r="E403" s="120"/>
      <c r="F403" s="120"/>
      <c r="G403" s="120"/>
      <c r="H403" s="120"/>
      <c r="I403" s="119">
        <v>15776.47</v>
      </c>
      <c r="J403" s="120" t="s">
        <v>55</v>
      </c>
      <c r="K403" s="120" t="s">
        <v>56</v>
      </c>
      <c r="L403" s="126">
        <v>2026</v>
      </c>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3"/>
      <c r="AK403" s="122">
        <f t="shared" si="482"/>
        <v>20000</v>
      </c>
      <c r="AL403" s="122">
        <v>0</v>
      </c>
      <c r="AM403" s="122">
        <v>20000</v>
      </c>
      <c r="AN403" s="122"/>
      <c r="AO403" s="122"/>
      <c r="AP403" s="122"/>
      <c r="AQ403" s="130"/>
      <c r="AR403" s="130"/>
      <c r="AS403" s="130"/>
      <c r="AT403" s="122">
        <f t="shared" si="519"/>
        <v>20000</v>
      </c>
      <c r="AU403" s="122">
        <f t="shared" si="520"/>
        <v>0</v>
      </c>
      <c r="AV403" s="123">
        <f t="shared" si="521"/>
        <v>20000</v>
      </c>
      <c r="AW403" s="130" t="s">
        <v>58</v>
      </c>
      <c r="AX403" s="35"/>
    </row>
    <row r="404" spans="1:50" s="36" customFormat="1" ht="356.25" x14ac:dyDescent="0.2">
      <c r="A404" s="104" t="s">
        <v>726</v>
      </c>
      <c r="B404" s="180" t="s">
        <v>595</v>
      </c>
      <c r="C404" s="255" t="s">
        <v>574</v>
      </c>
      <c r="D404" s="120"/>
      <c r="E404" s="120"/>
      <c r="F404" s="120"/>
      <c r="G404" s="120"/>
      <c r="H404" s="120"/>
      <c r="I404" s="119">
        <v>207040.42</v>
      </c>
      <c r="J404" s="120" t="s">
        <v>55</v>
      </c>
      <c r="K404" s="120" t="s">
        <v>56</v>
      </c>
      <c r="L404" s="126" t="s">
        <v>98</v>
      </c>
      <c r="M404" s="122">
        <f t="shared" si="474"/>
        <v>1000</v>
      </c>
      <c r="N404" s="122">
        <v>0</v>
      </c>
      <c r="O404" s="122">
        <v>1000</v>
      </c>
      <c r="P404" s="122"/>
      <c r="Q404" s="122"/>
      <c r="R404" s="122"/>
      <c r="S404" s="122"/>
      <c r="T404" s="122"/>
      <c r="U404" s="122"/>
      <c r="V404" s="122">
        <f>W404+X404</f>
        <v>1000</v>
      </c>
      <c r="W404" s="122">
        <f t="shared" ref="W404:W405" si="522">N404+Q404+T404</f>
        <v>0</v>
      </c>
      <c r="X404" s="122">
        <f t="shared" ref="X404:X405" si="523">O404+R404+U404</f>
        <v>1000</v>
      </c>
      <c r="Y404" s="122">
        <f t="shared" si="478"/>
        <v>10000</v>
      </c>
      <c r="Z404" s="122">
        <v>0</v>
      </c>
      <c r="AA404" s="122">
        <v>10000</v>
      </c>
      <c r="AB404" s="122"/>
      <c r="AC404" s="122"/>
      <c r="AD404" s="122"/>
      <c r="AE404" s="122"/>
      <c r="AF404" s="122"/>
      <c r="AG404" s="122"/>
      <c r="AH404" s="122">
        <f t="shared" ref="AH404:AH405" si="524">AI404+AJ404</f>
        <v>10000</v>
      </c>
      <c r="AI404" s="122">
        <f t="shared" ref="AI404:AI406" si="525">Z404+AC404+AF404</f>
        <v>0</v>
      </c>
      <c r="AJ404" s="122">
        <f t="shared" ref="AJ404:AJ406" si="526">AA404+AD404+AG404</f>
        <v>10000</v>
      </c>
      <c r="AK404" s="122">
        <f t="shared" si="482"/>
        <v>30000</v>
      </c>
      <c r="AL404" s="122">
        <v>0</v>
      </c>
      <c r="AM404" s="122">
        <v>30000</v>
      </c>
      <c r="AN404" s="122"/>
      <c r="AO404" s="122"/>
      <c r="AP404" s="122"/>
      <c r="AQ404" s="130"/>
      <c r="AR404" s="130"/>
      <c r="AS404" s="130"/>
      <c r="AT404" s="122">
        <f t="shared" si="519"/>
        <v>30000</v>
      </c>
      <c r="AU404" s="122">
        <f t="shared" si="520"/>
        <v>0</v>
      </c>
      <c r="AV404" s="123">
        <f t="shared" si="521"/>
        <v>30000</v>
      </c>
      <c r="AW404" s="130" t="s">
        <v>58</v>
      </c>
      <c r="AX404" s="35"/>
    </row>
    <row r="405" spans="1:50" s="36" customFormat="1" ht="102.75" customHeight="1" x14ac:dyDescent="0.2">
      <c r="A405" s="104" t="s">
        <v>728</v>
      </c>
      <c r="B405" s="180" t="s">
        <v>597</v>
      </c>
      <c r="C405" s="255" t="s">
        <v>574</v>
      </c>
      <c r="D405" s="120"/>
      <c r="E405" s="120"/>
      <c r="F405" s="120"/>
      <c r="G405" s="120"/>
      <c r="H405" s="120"/>
      <c r="I405" s="119">
        <v>21520.29</v>
      </c>
      <c r="J405" s="120" t="s">
        <v>55</v>
      </c>
      <c r="K405" s="120" t="s">
        <v>56</v>
      </c>
      <c r="L405" s="126" t="s">
        <v>598</v>
      </c>
      <c r="M405" s="122"/>
      <c r="N405" s="122"/>
      <c r="O405" s="122"/>
      <c r="P405" s="122">
        <f t="shared" ref="P405" si="527">Q405+R405</f>
        <v>136.69999999999999</v>
      </c>
      <c r="Q405" s="122">
        <v>0</v>
      </c>
      <c r="R405" s="122">
        <v>136.69999999999999</v>
      </c>
      <c r="S405" s="122"/>
      <c r="T405" s="122"/>
      <c r="U405" s="122"/>
      <c r="V405" s="122">
        <f>W405+X405</f>
        <v>136.69999999999999</v>
      </c>
      <c r="W405" s="122">
        <f t="shared" si="522"/>
        <v>0</v>
      </c>
      <c r="X405" s="122">
        <f t="shared" si="523"/>
        <v>136.69999999999999</v>
      </c>
      <c r="Y405" s="122"/>
      <c r="Z405" s="122"/>
      <c r="AA405" s="122"/>
      <c r="AB405" s="122">
        <f t="shared" ref="AB405:AB406" si="528">AC405+AD405</f>
        <v>18413.099999999999</v>
      </c>
      <c r="AC405" s="122">
        <v>0</v>
      </c>
      <c r="AD405" s="122">
        <v>18413.099999999999</v>
      </c>
      <c r="AE405" s="122"/>
      <c r="AF405" s="122"/>
      <c r="AG405" s="122"/>
      <c r="AH405" s="122">
        <f t="shared" si="524"/>
        <v>18413.099999999999</v>
      </c>
      <c r="AI405" s="122">
        <f t="shared" si="525"/>
        <v>0</v>
      </c>
      <c r="AJ405" s="122">
        <f t="shared" si="526"/>
        <v>18413.099999999999</v>
      </c>
      <c r="AK405" s="122"/>
      <c r="AL405" s="122"/>
      <c r="AM405" s="122"/>
      <c r="AN405" s="122"/>
      <c r="AO405" s="122"/>
      <c r="AP405" s="122"/>
      <c r="AQ405" s="130"/>
      <c r="AR405" s="130"/>
      <c r="AS405" s="130"/>
      <c r="AT405" s="122"/>
      <c r="AU405" s="122"/>
      <c r="AV405" s="123"/>
      <c r="AW405" s="130" t="s">
        <v>975</v>
      </c>
      <c r="AX405" s="35"/>
    </row>
    <row r="406" spans="1:50" s="36" customFormat="1" ht="104.25" customHeight="1" x14ac:dyDescent="0.2">
      <c r="A406" s="104" t="s">
        <v>730</v>
      </c>
      <c r="B406" s="180" t="s">
        <v>600</v>
      </c>
      <c r="C406" s="255" t="s">
        <v>574</v>
      </c>
      <c r="D406" s="120"/>
      <c r="E406" s="120"/>
      <c r="F406" s="120"/>
      <c r="G406" s="120"/>
      <c r="H406" s="120"/>
      <c r="I406" s="119">
        <v>111879.29</v>
      </c>
      <c r="J406" s="120" t="s">
        <v>55</v>
      </c>
      <c r="K406" s="120" t="s">
        <v>56</v>
      </c>
      <c r="L406" s="126" t="s">
        <v>195</v>
      </c>
      <c r="M406" s="122"/>
      <c r="N406" s="122"/>
      <c r="O406" s="122"/>
      <c r="P406" s="122"/>
      <c r="Q406" s="122"/>
      <c r="R406" s="122"/>
      <c r="S406" s="122"/>
      <c r="T406" s="122"/>
      <c r="U406" s="122"/>
      <c r="V406" s="122"/>
      <c r="W406" s="122"/>
      <c r="X406" s="123"/>
      <c r="Y406" s="122"/>
      <c r="Z406" s="122"/>
      <c r="AA406" s="122"/>
      <c r="AB406" s="122">
        <f t="shared" si="528"/>
        <v>3287.4</v>
      </c>
      <c r="AC406" s="122">
        <v>0</v>
      </c>
      <c r="AD406" s="122">
        <v>3287.4</v>
      </c>
      <c r="AE406" s="122">
        <f>AF406+AG406</f>
        <v>4884.6000000000004</v>
      </c>
      <c r="AF406" s="122">
        <v>0</v>
      </c>
      <c r="AG406" s="122">
        <v>4884.6000000000004</v>
      </c>
      <c r="AH406" s="122">
        <f>AI406+AJ406</f>
        <v>8172</v>
      </c>
      <c r="AI406" s="122">
        <f t="shared" si="525"/>
        <v>0</v>
      </c>
      <c r="AJ406" s="122">
        <f t="shared" si="526"/>
        <v>8172</v>
      </c>
      <c r="AK406" s="122"/>
      <c r="AL406" s="122"/>
      <c r="AM406" s="122"/>
      <c r="AN406" s="122">
        <f t="shared" ref="AN406" si="529">AO406+AP406</f>
        <v>7212.5</v>
      </c>
      <c r="AO406" s="122">
        <v>0</v>
      </c>
      <c r="AP406" s="122">
        <v>7212.5</v>
      </c>
      <c r="AQ406" s="130">
        <f>AR406+AS406</f>
        <v>-4884.6000000000004</v>
      </c>
      <c r="AR406" s="130">
        <v>0</v>
      </c>
      <c r="AS406" s="130">
        <v>-4884.6000000000004</v>
      </c>
      <c r="AT406" s="122">
        <f>AU406+AV406</f>
        <v>2327.8999999999996</v>
      </c>
      <c r="AU406" s="122">
        <f t="shared" ref="AU406" si="530">AL406+AO406+AR406</f>
        <v>0</v>
      </c>
      <c r="AV406" s="123">
        <f t="shared" ref="AV406" si="531">AM406+AP406+AS406</f>
        <v>2327.8999999999996</v>
      </c>
      <c r="AW406" s="130" t="s">
        <v>975</v>
      </c>
      <c r="AX406" s="35"/>
    </row>
    <row r="407" spans="1:50" s="36" customFormat="1" ht="58.5" x14ac:dyDescent="0.2">
      <c r="A407" s="104"/>
      <c r="B407" s="135" t="s">
        <v>601</v>
      </c>
      <c r="C407" s="248"/>
      <c r="D407" s="107"/>
      <c r="E407" s="107"/>
      <c r="F407" s="107"/>
      <c r="G407" s="107"/>
      <c r="H407" s="107"/>
      <c r="I407" s="108"/>
      <c r="J407" s="109"/>
      <c r="K407" s="109"/>
      <c r="L407" s="121"/>
      <c r="M407" s="111"/>
      <c r="N407" s="111"/>
      <c r="O407" s="111"/>
      <c r="P407" s="111"/>
      <c r="Q407" s="111"/>
      <c r="R407" s="111"/>
      <c r="S407" s="111"/>
      <c r="T407" s="111"/>
      <c r="U407" s="111"/>
      <c r="V407" s="111"/>
      <c r="W407" s="111"/>
      <c r="X407" s="111"/>
      <c r="Y407" s="111"/>
      <c r="Z407" s="111"/>
      <c r="AA407" s="112"/>
      <c r="AB407" s="111"/>
      <c r="AC407" s="111"/>
      <c r="AD407" s="111"/>
      <c r="AE407" s="111"/>
      <c r="AF407" s="111"/>
      <c r="AG407" s="111"/>
      <c r="AH407" s="111"/>
      <c r="AI407" s="111"/>
      <c r="AJ407" s="112"/>
      <c r="AK407" s="113"/>
      <c r="AL407" s="113"/>
      <c r="AM407" s="113"/>
      <c r="AN407" s="113"/>
      <c r="AO407" s="113"/>
      <c r="AP407" s="113"/>
      <c r="AQ407" s="114"/>
      <c r="AR407" s="114"/>
      <c r="AS407" s="114"/>
      <c r="AT407" s="113"/>
      <c r="AU407" s="113"/>
      <c r="AV407" s="115"/>
      <c r="AW407" s="114"/>
      <c r="AX407" s="35"/>
    </row>
    <row r="408" spans="1:50" s="62" customFormat="1" ht="75" x14ac:dyDescent="0.2">
      <c r="A408" s="104"/>
      <c r="B408" s="289" t="s">
        <v>602</v>
      </c>
      <c r="C408" s="250"/>
      <c r="D408" s="175" t="s">
        <v>549</v>
      </c>
      <c r="E408" s="175" t="s">
        <v>85</v>
      </c>
      <c r="F408" s="175" t="s">
        <v>204</v>
      </c>
      <c r="G408" s="175" t="s">
        <v>603</v>
      </c>
      <c r="H408" s="175" t="s">
        <v>76</v>
      </c>
      <c r="I408" s="251"/>
      <c r="J408" s="104"/>
      <c r="K408" s="104"/>
      <c r="L408" s="110"/>
      <c r="M408" s="111">
        <f>M410+M412+M414+M415</f>
        <v>80717.3</v>
      </c>
      <c r="N408" s="111">
        <f t="shared" ref="N408:AV408" si="532">N410+N412+N414+N415</f>
        <v>0</v>
      </c>
      <c r="O408" s="111">
        <f t="shared" si="532"/>
        <v>80717.3</v>
      </c>
      <c r="P408" s="111">
        <f t="shared" ref="P408:R408" si="533">P410+P412+P414+P415</f>
        <v>0</v>
      </c>
      <c r="Q408" s="111">
        <f t="shared" si="533"/>
        <v>0</v>
      </c>
      <c r="R408" s="111">
        <f t="shared" si="533"/>
        <v>0</v>
      </c>
      <c r="S408" s="111">
        <f t="shared" si="532"/>
        <v>-80717.3</v>
      </c>
      <c r="T408" s="111">
        <f t="shared" si="532"/>
        <v>0</v>
      </c>
      <c r="U408" s="111">
        <f t="shared" si="532"/>
        <v>-80717.3</v>
      </c>
      <c r="V408" s="111">
        <f t="shared" si="532"/>
        <v>0</v>
      </c>
      <c r="W408" s="111">
        <f t="shared" si="532"/>
        <v>0</v>
      </c>
      <c r="X408" s="111">
        <f t="shared" si="532"/>
        <v>0</v>
      </c>
      <c r="Y408" s="111">
        <f t="shared" si="532"/>
        <v>100000</v>
      </c>
      <c r="Z408" s="111">
        <f t="shared" si="532"/>
        <v>0</v>
      </c>
      <c r="AA408" s="111">
        <f t="shared" si="532"/>
        <v>100000</v>
      </c>
      <c r="AB408" s="111">
        <f t="shared" ref="AB408:AD408" si="534">AB410+AB412+AB414+AB415</f>
        <v>0</v>
      </c>
      <c r="AC408" s="111">
        <f t="shared" si="534"/>
        <v>0</v>
      </c>
      <c r="AD408" s="111">
        <f t="shared" si="534"/>
        <v>0</v>
      </c>
      <c r="AE408" s="111">
        <f t="shared" si="532"/>
        <v>-100000</v>
      </c>
      <c r="AF408" s="111">
        <f t="shared" si="532"/>
        <v>0</v>
      </c>
      <c r="AG408" s="111">
        <f t="shared" si="532"/>
        <v>-100000</v>
      </c>
      <c r="AH408" s="111">
        <f t="shared" si="532"/>
        <v>0</v>
      </c>
      <c r="AI408" s="111">
        <f t="shared" si="532"/>
        <v>0</v>
      </c>
      <c r="AJ408" s="111">
        <f t="shared" si="532"/>
        <v>0</v>
      </c>
      <c r="AK408" s="111">
        <f t="shared" si="532"/>
        <v>200000</v>
      </c>
      <c r="AL408" s="111">
        <f t="shared" si="532"/>
        <v>0</v>
      </c>
      <c r="AM408" s="111">
        <f t="shared" si="532"/>
        <v>200000</v>
      </c>
      <c r="AN408" s="111">
        <f t="shared" ref="AN408:AP408" si="535">AN410+AN412+AN414+AN415</f>
        <v>0</v>
      </c>
      <c r="AO408" s="111">
        <f t="shared" si="535"/>
        <v>0</v>
      </c>
      <c r="AP408" s="111">
        <f t="shared" si="535"/>
        <v>0</v>
      </c>
      <c r="AQ408" s="111">
        <f t="shared" si="532"/>
        <v>-200000</v>
      </c>
      <c r="AR408" s="111">
        <f t="shared" si="532"/>
        <v>0</v>
      </c>
      <c r="AS408" s="111">
        <f t="shared" si="532"/>
        <v>-200000</v>
      </c>
      <c r="AT408" s="111">
        <f t="shared" si="532"/>
        <v>0</v>
      </c>
      <c r="AU408" s="111">
        <f t="shared" si="532"/>
        <v>0</v>
      </c>
      <c r="AV408" s="112">
        <f t="shared" si="532"/>
        <v>0</v>
      </c>
      <c r="AW408" s="223"/>
      <c r="AX408" s="61"/>
    </row>
    <row r="409" spans="1:50" s="40" customFormat="1" x14ac:dyDescent="0.2">
      <c r="A409" s="104"/>
      <c r="B409" s="277" t="s">
        <v>604</v>
      </c>
      <c r="C409" s="278"/>
      <c r="D409" s="279"/>
      <c r="E409" s="279"/>
      <c r="F409" s="279"/>
      <c r="G409" s="279"/>
      <c r="H409" s="279"/>
      <c r="I409" s="259"/>
      <c r="J409" s="258"/>
      <c r="K409" s="258"/>
      <c r="L409" s="211"/>
      <c r="M409" s="212"/>
      <c r="N409" s="212"/>
      <c r="O409" s="212"/>
      <c r="P409" s="212"/>
      <c r="Q409" s="212"/>
      <c r="R409" s="212"/>
      <c r="S409" s="212"/>
      <c r="T409" s="212"/>
      <c r="U409" s="212"/>
      <c r="V409" s="212"/>
      <c r="W409" s="212"/>
      <c r="X409" s="212"/>
      <c r="Y409" s="212"/>
      <c r="Z409" s="212"/>
      <c r="AA409" s="212"/>
      <c r="AB409" s="212"/>
      <c r="AC409" s="212"/>
      <c r="AD409" s="212"/>
      <c r="AE409" s="212"/>
      <c r="AF409" s="212"/>
      <c r="AG409" s="212"/>
      <c r="AH409" s="212"/>
      <c r="AI409" s="212"/>
      <c r="AJ409" s="213"/>
      <c r="AK409" s="138"/>
      <c r="AL409" s="138"/>
      <c r="AM409" s="138"/>
      <c r="AN409" s="138"/>
      <c r="AO409" s="138"/>
      <c r="AP409" s="138"/>
      <c r="AQ409" s="139"/>
      <c r="AR409" s="139"/>
      <c r="AS409" s="139"/>
      <c r="AT409" s="138"/>
      <c r="AU409" s="138"/>
      <c r="AV409" s="140"/>
      <c r="AW409" s="139"/>
      <c r="AX409" s="39"/>
    </row>
    <row r="410" spans="1:50" s="36" customFormat="1" ht="62.25" customHeight="1" x14ac:dyDescent="0.2">
      <c r="A410" s="104" t="s">
        <v>732</v>
      </c>
      <c r="B410" s="291" t="s">
        <v>606</v>
      </c>
      <c r="C410" s="255"/>
      <c r="D410" s="104"/>
      <c r="E410" s="104"/>
      <c r="F410" s="104"/>
      <c r="G410" s="104"/>
      <c r="H410" s="104"/>
      <c r="I410" s="251">
        <v>213480.11</v>
      </c>
      <c r="J410" s="120" t="s">
        <v>55</v>
      </c>
      <c r="K410" s="120" t="s">
        <v>56</v>
      </c>
      <c r="L410" s="290" t="s">
        <v>82</v>
      </c>
      <c r="M410" s="122"/>
      <c r="N410" s="122"/>
      <c r="O410" s="122"/>
      <c r="P410" s="252"/>
      <c r="Q410" s="252"/>
      <c r="R410" s="252"/>
      <c r="S410" s="122"/>
      <c r="T410" s="122"/>
      <c r="U410" s="122"/>
      <c r="V410" s="122"/>
      <c r="W410" s="122"/>
      <c r="X410" s="122"/>
      <c r="Y410" s="122">
        <f>Z410+AA410</f>
        <v>19282.7</v>
      </c>
      <c r="Z410" s="122">
        <v>0</v>
      </c>
      <c r="AA410" s="123">
        <v>19282.7</v>
      </c>
      <c r="AB410" s="122"/>
      <c r="AC410" s="122"/>
      <c r="AD410" s="122"/>
      <c r="AE410" s="122">
        <f>AF410+AG410</f>
        <v>-19282.7</v>
      </c>
      <c r="AF410" s="122">
        <v>0</v>
      </c>
      <c r="AG410" s="122">
        <v>-19282.7</v>
      </c>
      <c r="AH410" s="122">
        <f t="shared" ref="AH410" si="536">AI410+AJ410</f>
        <v>0</v>
      </c>
      <c r="AI410" s="122">
        <f t="shared" ref="AI410" si="537">Z410+AC410+AF410</f>
        <v>0</v>
      </c>
      <c r="AJ410" s="122">
        <f t="shared" ref="AJ410" si="538">AA410+AD410+AG410</f>
        <v>0</v>
      </c>
      <c r="AK410" s="122">
        <f>AL410+AM410</f>
        <v>38565.5</v>
      </c>
      <c r="AL410" s="122">
        <v>0</v>
      </c>
      <c r="AM410" s="123">
        <v>38565.5</v>
      </c>
      <c r="AN410" s="122"/>
      <c r="AO410" s="122"/>
      <c r="AP410" s="122"/>
      <c r="AQ410" s="122">
        <f>AR410+AS410</f>
        <v>-38565.5</v>
      </c>
      <c r="AR410" s="122">
        <v>0</v>
      </c>
      <c r="AS410" s="122">
        <v>-38565.5</v>
      </c>
      <c r="AT410" s="122">
        <f t="shared" ref="AT410" si="539">AU410+AV410</f>
        <v>0</v>
      </c>
      <c r="AU410" s="122">
        <f t="shared" ref="AU410" si="540">AL410+AO410+AR410</f>
        <v>0</v>
      </c>
      <c r="AV410" s="123">
        <f t="shared" ref="AV410" si="541">AM410+AP410+AS410</f>
        <v>0</v>
      </c>
      <c r="AW410" s="130" t="s">
        <v>975</v>
      </c>
      <c r="AX410" s="35"/>
    </row>
    <row r="411" spans="1:50" s="40" customFormat="1" x14ac:dyDescent="0.2">
      <c r="A411" s="104"/>
      <c r="B411" s="277" t="s">
        <v>607</v>
      </c>
      <c r="C411" s="278"/>
      <c r="D411" s="279"/>
      <c r="E411" s="279"/>
      <c r="F411" s="279"/>
      <c r="G411" s="279"/>
      <c r="H411" s="279"/>
      <c r="I411" s="259"/>
      <c r="J411" s="258"/>
      <c r="K411" s="258"/>
      <c r="L411" s="211"/>
      <c r="M411" s="212"/>
      <c r="N411" s="212"/>
      <c r="O411" s="212"/>
      <c r="P411" s="212"/>
      <c r="Q411" s="212"/>
      <c r="R411" s="212"/>
      <c r="S411" s="212"/>
      <c r="T411" s="212"/>
      <c r="U411" s="212"/>
      <c r="V411" s="212"/>
      <c r="W411" s="212"/>
      <c r="X411" s="212"/>
      <c r="Y411" s="212"/>
      <c r="Z411" s="212"/>
      <c r="AA411" s="213"/>
      <c r="AB411" s="212"/>
      <c r="AC411" s="212"/>
      <c r="AD411" s="212"/>
      <c r="AE411" s="212"/>
      <c r="AF411" s="212"/>
      <c r="AG411" s="212"/>
      <c r="AH411" s="212"/>
      <c r="AI411" s="212"/>
      <c r="AJ411" s="213"/>
      <c r="AK411" s="212"/>
      <c r="AL411" s="212"/>
      <c r="AM411" s="213"/>
      <c r="AN411" s="212"/>
      <c r="AO411" s="212"/>
      <c r="AP411" s="212"/>
      <c r="AQ411" s="212"/>
      <c r="AR411" s="212"/>
      <c r="AS411" s="212"/>
      <c r="AT411" s="212"/>
      <c r="AU411" s="212"/>
      <c r="AV411" s="213"/>
      <c r="AW411" s="301"/>
      <c r="AX411" s="39"/>
    </row>
    <row r="412" spans="1:50" s="36" customFormat="1" ht="45" customHeight="1" x14ac:dyDescent="0.2">
      <c r="A412" s="104" t="s">
        <v>734</v>
      </c>
      <c r="B412" s="291" t="s">
        <v>609</v>
      </c>
      <c r="C412" s="255"/>
      <c r="D412" s="104"/>
      <c r="E412" s="104"/>
      <c r="F412" s="104"/>
      <c r="G412" s="104"/>
      <c r="H412" s="104"/>
      <c r="I412" s="251">
        <v>162226.85</v>
      </c>
      <c r="J412" s="120" t="s">
        <v>55</v>
      </c>
      <c r="K412" s="120" t="s">
        <v>56</v>
      </c>
      <c r="L412" s="290" t="s">
        <v>82</v>
      </c>
      <c r="M412" s="122">
        <f>N412+O412</f>
        <v>45742.6</v>
      </c>
      <c r="N412" s="122">
        <v>0</v>
      </c>
      <c r="O412" s="122">
        <v>45742.6</v>
      </c>
      <c r="P412" s="122"/>
      <c r="Q412" s="122"/>
      <c r="R412" s="122"/>
      <c r="S412" s="122">
        <f>T412+U412</f>
        <v>-45742.6</v>
      </c>
      <c r="T412" s="122">
        <v>0</v>
      </c>
      <c r="U412" s="122">
        <v>-45742.6</v>
      </c>
      <c r="V412" s="122">
        <f t="shared" ref="V412" si="542">W412+X412</f>
        <v>0</v>
      </c>
      <c r="W412" s="122">
        <f t="shared" ref="W412" si="543">N412+Q412+T412</f>
        <v>0</v>
      </c>
      <c r="X412" s="122">
        <f t="shared" ref="X412" si="544">O412+R412+U412</f>
        <v>0</v>
      </c>
      <c r="Y412" s="122">
        <f>Z412+AA412</f>
        <v>45742.6</v>
      </c>
      <c r="Z412" s="122">
        <v>0</v>
      </c>
      <c r="AA412" s="123">
        <v>45742.6</v>
      </c>
      <c r="AB412" s="122"/>
      <c r="AC412" s="122"/>
      <c r="AD412" s="122"/>
      <c r="AE412" s="122">
        <f>AF412+AG412</f>
        <v>-45742.6</v>
      </c>
      <c r="AF412" s="122">
        <v>0</v>
      </c>
      <c r="AG412" s="122">
        <v>-45742.6</v>
      </c>
      <c r="AH412" s="122">
        <f t="shared" ref="AH412" si="545">AI412+AJ412</f>
        <v>0</v>
      </c>
      <c r="AI412" s="122">
        <f t="shared" ref="AI412" si="546">Z412+AC412+AF412</f>
        <v>0</v>
      </c>
      <c r="AJ412" s="122">
        <f t="shared" ref="AJ412" si="547">AA412+AD412+AG412</f>
        <v>0</v>
      </c>
      <c r="AK412" s="122">
        <f>AL412+AM412</f>
        <v>91485.1</v>
      </c>
      <c r="AL412" s="122">
        <v>0</v>
      </c>
      <c r="AM412" s="123">
        <v>91485.1</v>
      </c>
      <c r="AN412" s="122"/>
      <c r="AO412" s="122"/>
      <c r="AP412" s="122"/>
      <c r="AQ412" s="122">
        <f>AR412+AS412</f>
        <v>-91485.1</v>
      </c>
      <c r="AR412" s="122">
        <v>0</v>
      </c>
      <c r="AS412" s="122">
        <v>-91485.1</v>
      </c>
      <c r="AT412" s="122">
        <f t="shared" ref="AT412" si="548">AU412+AV412</f>
        <v>0</v>
      </c>
      <c r="AU412" s="122">
        <f t="shared" ref="AU412" si="549">AL412+AO412+AR412</f>
        <v>0</v>
      </c>
      <c r="AV412" s="123">
        <f t="shared" ref="AV412" si="550">AM412+AP412+AS412</f>
        <v>0</v>
      </c>
      <c r="AW412" s="130" t="s">
        <v>975</v>
      </c>
      <c r="AX412" s="35"/>
    </row>
    <row r="413" spans="1:50" s="40" customFormat="1" x14ac:dyDescent="0.2">
      <c r="A413" s="104"/>
      <c r="B413" s="277" t="s">
        <v>610</v>
      </c>
      <c r="C413" s="278"/>
      <c r="D413" s="279"/>
      <c r="E413" s="279"/>
      <c r="F413" s="279"/>
      <c r="G413" s="279"/>
      <c r="H413" s="279"/>
      <c r="I413" s="259"/>
      <c r="J413" s="258"/>
      <c r="K413" s="258"/>
      <c r="L413" s="211"/>
      <c r="M413" s="212"/>
      <c r="N413" s="212"/>
      <c r="O413" s="212"/>
      <c r="P413" s="212"/>
      <c r="Q413" s="212"/>
      <c r="R413" s="212"/>
      <c r="S413" s="212"/>
      <c r="T413" s="212"/>
      <c r="U413" s="212"/>
      <c r="V413" s="212"/>
      <c r="W413" s="212"/>
      <c r="X413" s="212"/>
      <c r="Y413" s="212"/>
      <c r="Z413" s="212"/>
      <c r="AA413" s="213"/>
      <c r="AB413" s="212"/>
      <c r="AC413" s="212"/>
      <c r="AD413" s="212"/>
      <c r="AE413" s="212"/>
      <c r="AF413" s="212"/>
      <c r="AG413" s="212"/>
      <c r="AH413" s="212"/>
      <c r="AI413" s="212"/>
      <c r="AJ413" s="213"/>
      <c r="AK413" s="212"/>
      <c r="AL413" s="212"/>
      <c r="AM413" s="213"/>
      <c r="AN413" s="212"/>
      <c r="AO413" s="212"/>
      <c r="AP413" s="212"/>
      <c r="AQ413" s="212"/>
      <c r="AR413" s="212"/>
      <c r="AS413" s="212"/>
      <c r="AT413" s="212"/>
      <c r="AU413" s="212"/>
      <c r="AV413" s="213"/>
      <c r="AW413" s="301"/>
      <c r="AX413" s="39"/>
    </row>
    <row r="414" spans="1:50" s="36" customFormat="1" ht="56.25" x14ac:dyDescent="0.2">
      <c r="A414" s="104" t="s">
        <v>736</v>
      </c>
      <c r="B414" s="291" t="s">
        <v>612</v>
      </c>
      <c r="C414" s="255"/>
      <c r="D414" s="104"/>
      <c r="E414" s="104"/>
      <c r="F414" s="104"/>
      <c r="G414" s="104"/>
      <c r="H414" s="104"/>
      <c r="I414" s="251">
        <v>51296.95</v>
      </c>
      <c r="J414" s="120" t="s">
        <v>55</v>
      </c>
      <c r="K414" s="120" t="s">
        <v>56</v>
      </c>
      <c r="L414" s="290">
        <v>2024</v>
      </c>
      <c r="M414" s="122">
        <f t="shared" ref="M414:M415" si="551">N414+O414</f>
        <v>10375</v>
      </c>
      <c r="N414" s="122">
        <v>0</v>
      </c>
      <c r="O414" s="122">
        <v>10375</v>
      </c>
      <c r="P414" s="252"/>
      <c r="Q414" s="252"/>
      <c r="R414" s="252"/>
      <c r="S414" s="122">
        <f t="shared" ref="S414:S415" si="552">T414+U414</f>
        <v>-10375</v>
      </c>
      <c r="T414" s="122">
        <v>0</v>
      </c>
      <c r="U414" s="122">
        <v>-10375</v>
      </c>
      <c r="V414" s="122">
        <f t="shared" ref="V414:V415" si="553">W414+X414</f>
        <v>0</v>
      </c>
      <c r="W414" s="122">
        <f t="shared" ref="W414:W415" si="554">N414+Q414+T414</f>
        <v>0</v>
      </c>
      <c r="X414" s="122">
        <f t="shared" ref="X414:X415" si="555">O414+R414+U414</f>
        <v>0</v>
      </c>
      <c r="Y414" s="122"/>
      <c r="Z414" s="122"/>
      <c r="AA414" s="123"/>
      <c r="AB414" s="122"/>
      <c r="AC414" s="122"/>
      <c r="AD414" s="122"/>
      <c r="AE414" s="122"/>
      <c r="AF414" s="122"/>
      <c r="AG414" s="122"/>
      <c r="AH414" s="122"/>
      <c r="AI414" s="122"/>
      <c r="AJ414" s="123"/>
      <c r="AK414" s="122"/>
      <c r="AL414" s="122"/>
      <c r="AM414" s="123"/>
      <c r="AN414" s="122"/>
      <c r="AO414" s="122"/>
      <c r="AP414" s="122"/>
      <c r="AQ414" s="122"/>
      <c r="AR414" s="122"/>
      <c r="AS414" s="122"/>
      <c r="AT414" s="122"/>
      <c r="AU414" s="122"/>
      <c r="AV414" s="123"/>
      <c r="AW414" s="130" t="s">
        <v>975</v>
      </c>
      <c r="AX414" s="35"/>
    </row>
    <row r="415" spans="1:50" s="36" customFormat="1" ht="51" customHeight="1" x14ac:dyDescent="0.2">
      <c r="A415" s="104" t="s">
        <v>738</v>
      </c>
      <c r="B415" s="291" t="s">
        <v>614</v>
      </c>
      <c r="C415" s="255"/>
      <c r="D415" s="104"/>
      <c r="E415" s="104"/>
      <c r="F415" s="104"/>
      <c r="G415" s="104"/>
      <c r="H415" s="104"/>
      <c r="I415" s="120" t="s">
        <v>56</v>
      </c>
      <c r="J415" s="120" t="s">
        <v>56</v>
      </c>
      <c r="K415" s="120" t="s">
        <v>56</v>
      </c>
      <c r="L415" s="290" t="s">
        <v>82</v>
      </c>
      <c r="M415" s="122">
        <f t="shared" si="551"/>
        <v>24599.7</v>
      </c>
      <c r="N415" s="122">
        <v>0</v>
      </c>
      <c r="O415" s="122">
        <v>24599.7</v>
      </c>
      <c r="P415" s="252"/>
      <c r="Q415" s="252"/>
      <c r="R415" s="252"/>
      <c r="S415" s="122">
        <f t="shared" si="552"/>
        <v>-24599.7</v>
      </c>
      <c r="T415" s="122">
        <v>0</v>
      </c>
      <c r="U415" s="122">
        <v>-24599.7</v>
      </c>
      <c r="V415" s="122">
        <f t="shared" si="553"/>
        <v>0</v>
      </c>
      <c r="W415" s="122">
        <f t="shared" si="554"/>
        <v>0</v>
      </c>
      <c r="X415" s="122">
        <f t="shared" si="555"/>
        <v>0</v>
      </c>
      <c r="Y415" s="122">
        <f>Z415+AA415</f>
        <v>34974.699999999997</v>
      </c>
      <c r="Z415" s="122">
        <v>0</v>
      </c>
      <c r="AA415" s="123">
        <v>34974.699999999997</v>
      </c>
      <c r="AB415" s="122"/>
      <c r="AC415" s="122"/>
      <c r="AD415" s="122"/>
      <c r="AE415" s="122">
        <f>AF415+AG415</f>
        <v>-34974.699999999997</v>
      </c>
      <c r="AF415" s="122">
        <v>0</v>
      </c>
      <c r="AG415" s="122">
        <v>-34974.699999999997</v>
      </c>
      <c r="AH415" s="122">
        <f t="shared" ref="AH415" si="556">AI415+AJ415</f>
        <v>0</v>
      </c>
      <c r="AI415" s="122">
        <f t="shared" ref="AI415" si="557">Z415+AC415+AF415</f>
        <v>0</v>
      </c>
      <c r="AJ415" s="122">
        <f t="shared" ref="AJ415" si="558">AA415+AD415+AG415</f>
        <v>0</v>
      </c>
      <c r="AK415" s="122">
        <f>AL415+AM415</f>
        <v>69949.399999999994</v>
      </c>
      <c r="AL415" s="122">
        <v>0</v>
      </c>
      <c r="AM415" s="123">
        <v>69949.399999999994</v>
      </c>
      <c r="AN415" s="122"/>
      <c r="AO415" s="122"/>
      <c r="AP415" s="122"/>
      <c r="AQ415" s="122">
        <f>AR415+AS415</f>
        <v>-69949.399999999994</v>
      </c>
      <c r="AR415" s="122">
        <v>0</v>
      </c>
      <c r="AS415" s="122">
        <v>-69949.399999999994</v>
      </c>
      <c r="AT415" s="122">
        <f t="shared" ref="AT415" si="559">AU415+AV415</f>
        <v>0</v>
      </c>
      <c r="AU415" s="122">
        <f t="shared" ref="AU415" si="560">AL415+AO415+AR415</f>
        <v>0</v>
      </c>
      <c r="AV415" s="123">
        <f t="shared" ref="AV415" si="561">AM415+AP415+AS415</f>
        <v>0</v>
      </c>
      <c r="AW415" s="130" t="s">
        <v>975</v>
      </c>
      <c r="AX415" s="35"/>
    </row>
    <row r="416" spans="1:50" s="62" customFormat="1" ht="102.75" customHeight="1" x14ac:dyDescent="0.2">
      <c r="A416" s="104"/>
      <c r="B416" s="289" t="s">
        <v>615</v>
      </c>
      <c r="C416" s="250"/>
      <c r="D416" s="175" t="s">
        <v>549</v>
      </c>
      <c r="E416" s="175" t="s">
        <v>85</v>
      </c>
      <c r="F416" s="175" t="s">
        <v>204</v>
      </c>
      <c r="G416" s="175" t="s">
        <v>616</v>
      </c>
      <c r="H416" s="175" t="s">
        <v>76</v>
      </c>
      <c r="I416" s="251"/>
      <c r="J416" s="104"/>
      <c r="K416" s="104"/>
      <c r="L416" s="110"/>
      <c r="M416" s="111">
        <f>M418+M419</f>
        <v>55600</v>
      </c>
      <c r="N416" s="111">
        <f t="shared" ref="N416:AV416" si="562">N418+N419</f>
        <v>0</v>
      </c>
      <c r="O416" s="111">
        <f t="shared" si="562"/>
        <v>55600</v>
      </c>
      <c r="P416" s="111">
        <f t="shared" ref="P416:R416" si="563">P418+P419</f>
        <v>0</v>
      </c>
      <c r="Q416" s="111">
        <f t="shared" si="563"/>
        <v>0</v>
      </c>
      <c r="R416" s="111">
        <f t="shared" si="563"/>
        <v>0</v>
      </c>
      <c r="S416" s="111">
        <f t="shared" si="562"/>
        <v>0</v>
      </c>
      <c r="T416" s="111">
        <f t="shared" si="562"/>
        <v>0</v>
      </c>
      <c r="U416" s="111">
        <f t="shared" si="562"/>
        <v>0</v>
      </c>
      <c r="V416" s="111">
        <f t="shared" si="562"/>
        <v>55600</v>
      </c>
      <c r="W416" s="111">
        <f t="shared" si="562"/>
        <v>0</v>
      </c>
      <c r="X416" s="111">
        <f t="shared" si="562"/>
        <v>55600</v>
      </c>
      <c r="Y416" s="111">
        <f t="shared" si="562"/>
        <v>25000</v>
      </c>
      <c r="Z416" s="111">
        <f t="shared" si="562"/>
        <v>0</v>
      </c>
      <c r="AA416" s="111">
        <f t="shared" si="562"/>
        <v>25000</v>
      </c>
      <c r="AB416" s="111">
        <f t="shared" ref="AB416:AD416" si="564">AB418+AB419</f>
        <v>0</v>
      </c>
      <c r="AC416" s="111">
        <f t="shared" si="564"/>
        <v>0</v>
      </c>
      <c r="AD416" s="111">
        <f t="shared" si="564"/>
        <v>0</v>
      </c>
      <c r="AE416" s="111">
        <f t="shared" si="562"/>
        <v>-25000</v>
      </c>
      <c r="AF416" s="111">
        <f t="shared" si="562"/>
        <v>0</v>
      </c>
      <c r="AG416" s="111">
        <f t="shared" si="562"/>
        <v>-25000</v>
      </c>
      <c r="AH416" s="111">
        <f t="shared" si="562"/>
        <v>0</v>
      </c>
      <c r="AI416" s="111">
        <f t="shared" si="562"/>
        <v>0</v>
      </c>
      <c r="AJ416" s="111">
        <f t="shared" si="562"/>
        <v>0</v>
      </c>
      <c r="AK416" s="111">
        <f t="shared" si="562"/>
        <v>0</v>
      </c>
      <c r="AL416" s="111">
        <f t="shared" si="562"/>
        <v>0</v>
      </c>
      <c r="AM416" s="111">
        <f t="shared" si="562"/>
        <v>0</v>
      </c>
      <c r="AN416" s="111">
        <f t="shared" ref="AN416:AP416" si="565">AN418+AN419</f>
        <v>0</v>
      </c>
      <c r="AO416" s="111">
        <f t="shared" si="565"/>
        <v>0</v>
      </c>
      <c r="AP416" s="111">
        <f t="shared" si="565"/>
        <v>0</v>
      </c>
      <c r="AQ416" s="223"/>
      <c r="AR416" s="223"/>
      <c r="AS416" s="223"/>
      <c r="AT416" s="111">
        <f t="shared" si="562"/>
        <v>0</v>
      </c>
      <c r="AU416" s="111">
        <f t="shared" si="562"/>
        <v>0</v>
      </c>
      <c r="AV416" s="112">
        <f t="shared" si="562"/>
        <v>0</v>
      </c>
      <c r="AW416" s="223"/>
      <c r="AX416" s="61"/>
    </row>
    <row r="417" spans="1:50" s="40" customFormat="1" x14ac:dyDescent="0.2">
      <c r="A417" s="104"/>
      <c r="B417" s="277" t="s">
        <v>617</v>
      </c>
      <c r="C417" s="278"/>
      <c r="D417" s="279"/>
      <c r="E417" s="279"/>
      <c r="F417" s="279"/>
      <c r="G417" s="279"/>
      <c r="H417" s="279"/>
      <c r="I417" s="259"/>
      <c r="J417" s="258"/>
      <c r="K417" s="258"/>
      <c r="L417" s="211"/>
      <c r="M417" s="212"/>
      <c r="N417" s="212"/>
      <c r="O417" s="212"/>
      <c r="P417" s="212"/>
      <c r="Q417" s="212"/>
      <c r="R417" s="212"/>
      <c r="S417" s="212"/>
      <c r="T417" s="212"/>
      <c r="U417" s="212"/>
      <c r="V417" s="212"/>
      <c r="W417" s="212"/>
      <c r="X417" s="212"/>
      <c r="Y417" s="212"/>
      <c r="Z417" s="212"/>
      <c r="AA417" s="213"/>
      <c r="AB417" s="212"/>
      <c r="AC417" s="212"/>
      <c r="AD417" s="212"/>
      <c r="AE417" s="212"/>
      <c r="AF417" s="212"/>
      <c r="AG417" s="212"/>
      <c r="AH417" s="212"/>
      <c r="AI417" s="212"/>
      <c r="AJ417" s="213"/>
      <c r="AK417" s="212"/>
      <c r="AL417" s="212"/>
      <c r="AM417" s="213"/>
      <c r="AN417" s="212"/>
      <c r="AO417" s="212"/>
      <c r="AP417" s="212"/>
      <c r="AQ417" s="213"/>
      <c r="AR417" s="213"/>
      <c r="AS417" s="213"/>
      <c r="AT417" s="212"/>
      <c r="AU417" s="212"/>
      <c r="AV417" s="213"/>
      <c r="AW417" s="301"/>
      <c r="AX417" s="39"/>
    </row>
    <row r="418" spans="1:50" s="36" customFormat="1" ht="56.25" x14ac:dyDescent="0.2">
      <c r="A418" s="104" t="s">
        <v>741</v>
      </c>
      <c r="B418" s="291" t="s">
        <v>619</v>
      </c>
      <c r="C418" s="255" t="s">
        <v>574</v>
      </c>
      <c r="D418" s="104"/>
      <c r="E418" s="104"/>
      <c r="F418" s="104"/>
      <c r="G418" s="104"/>
      <c r="H418" s="104"/>
      <c r="I418" s="251">
        <v>68626.5</v>
      </c>
      <c r="J418" s="120" t="s">
        <v>55</v>
      </c>
      <c r="K418" s="120" t="s">
        <v>56</v>
      </c>
      <c r="L418" s="290" t="s">
        <v>92</v>
      </c>
      <c r="M418" s="122">
        <f t="shared" ref="M418:M419" si="566">N418+O418</f>
        <v>9600</v>
      </c>
      <c r="N418" s="122">
        <v>0</v>
      </c>
      <c r="O418" s="122">
        <v>9600</v>
      </c>
      <c r="P418" s="122">
        <f>Q418+R418</f>
        <v>-4800</v>
      </c>
      <c r="Q418" s="122">
        <v>0</v>
      </c>
      <c r="R418" s="122">
        <v>-4800</v>
      </c>
      <c r="S418" s="122"/>
      <c r="T418" s="122"/>
      <c r="U418" s="122"/>
      <c r="V418" s="122">
        <f t="shared" ref="V418:V419" si="567">W418+X418</f>
        <v>4800</v>
      </c>
      <c r="W418" s="122">
        <f t="shared" ref="W418:W419" si="568">N418+Q418+T418</f>
        <v>0</v>
      </c>
      <c r="X418" s="122">
        <f t="shared" ref="X418:X419" si="569">O418+R418+U418</f>
        <v>4800</v>
      </c>
      <c r="Y418" s="122">
        <v>25000</v>
      </c>
      <c r="Z418" s="122">
        <v>0</v>
      </c>
      <c r="AA418" s="123">
        <v>25000</v>
      </c>
      <c r="AB418" s="122"/>
      <c r="AC418" s="122"/>
      <c r="AD418" s="122"/>
      <c r="AE418" s="122">
        <f>AF418+AG418</f>
        <v>-25000</v>
      </c>
      <c r="AF418" s="122">
        <v>0</v>
      </c>
      <c r="AG418" s="122">
        <v>-25000</v>
      </c>
      <c r="AH418" s="122">
        <f t="shared" ref="AH418" si="570">AI418+AJ418</f>
        <v>0</v>
      </c>
      <c r="AI418" s="122">
        <f t="shared" ref="AI418" si="571">Z418+AC418+AF418</f>
        <v>0</v>
      </c>
      <c r="AJ418" s="122">
        <f t="shared" ref="AJ418" si="572">AA418+AD418+AG418</f>
        <v>0</v>
      </c>
      <c r="AK418" s="113"/>
      <c r="AL418" s="113"/>
      <c r="AM418" s="113"/>
      <c r="AN418" s="113"/>
      <c r="AO418" s="113"/>
      <c r="AP418" s="113"/>
      <c r="AQ418" s="114"/>
      <c r="AR418" s="114"/>
      <c r="AS418" s="114"/>
      <c r="AT418" s="113"/>
      <c r="AU418" s="113"/>
      <c r="AV418" s="115"/>
      <c r="AW418" s="130" t="s">
        <v>975</v>
      </c>
      <c r="AX418" s="35"/>
    </row>
    <row r="419" spans="1:50" s="36" customFormat="1" ht="56.25" x14ac:dyDescent="0.2">
      <c r="A419" s="104" t="s">
        <v>742</v>
      </c>
      <c r="B419" s="291" t="s">
        <v>621</v>
      </c>
      <c r="C419" s="255" t="s">
        <v>574</v>
      </c>
      <c r="D419" s="104"/>
      <c r="E419" s="104"/>
      <c r="F419" s="104"/>
      <c r="G419" s="104"/>
      <c r="H419" s="104"/>
      <c r="I419" s="251">
        <v>75968.399999999994</v>
      </c>
      <c r="J419" s="120" t="s">
        <v>55</v>
      </c>
      <c r="K419" s="120" t="s">
        <v>56</v>
      </c>
      <c r="L419" s="290" t="s">
        <v>57</v>
      </c>
      <c r="M419" s="122">
        <f t="shared" si="566"/>
        <v>46000</v>
      </c>
      <c r="N419" s="122">
        <v>0</v>
      </c>
      <c r="O419" s="122">
        <v>46000</v>
      </c>
      <c r="P419" s="122">
        <f>Q419+R419</f>
        <v>4800</v>
      </c>
      <c r="Q419" s="122">
        <v>0</v>
      </c>
      <c r="R419" s="122">
        <v>4800</v>
      </c>
      <c r="S419" s="122"/>
      <c r="T419" s="122"/>
      <c r="U419" s="122"/>
      <c r="V419" s="122">
        <f t="shared" si="567"/>
        <v>50800</v>
      </c>
      <c r="W419" s="122">
        <f t="shared" si="568"/>
        <v>0</v>
      </c>
      <c r="X419" s="122">
        <f t="shared" si="569"/>
        <v>50800</v>
      </c>
      <c r="Y419" s="122"/>
      <c r="Z419" s="122"/>
      <c r="AA419" s="122"/>
      <c r="AB419" s="122"/>
      <c r="AC419" s="122"/>
      <c r="AD419" s="122"/>
      <c r="AE419" s="122"/>
      <c r="AF419" s="122"/>
      <c r="AG419" s="122"/>
      <c r="AH419" s="122"/>
      <c r="AI419" s="122"/>
      <c r="AJ419" s="123"/>
      <c r="AK419" s="113"/>
      <c r="AL419" s="113"/>
      <c r="AM419" s="113"/>
      <c r="AN419" s="113"/>
      <c r="AO419" s="113"/>
      <c r="AP419" s="113"/>
      <c r="AQ419" s="114"/>
      <c r="AR419" s="114"/>
      <c r="AS419" s="114"/>
      <c r="AT419" s="113"/>
      <c r="AU419" s="113"/>
      <c r="AV419" s="302"/>
      <c r="AW419" s="130" t="s">
        <v>58</v>
      </c>
      <c r="AX419" s="35"/>
    </row>
    <row r="420" spans="1:50" s="68" customFormat="1" x14ac:dyDescent="0.2">
      <c r="A420" s="303"/>
      <c r="B420" s="303" t="s">
        <v>622</v>
      </c>
      <c r="C420" s="304"/>
      <c r="D420" s="305"/>
      <c r="E420" s="305"/>
      <c r="F420" s="305"/>
      <c r="G420" s="305"/>
      <c r="H420" s="305"/>
      <c r="I420" s="306"/>
      <c r="J420" s="307"/>
      <c r="K420" s="307"/>
      <c r="L420" s="247"/>
      <c r="M420" s="308">
        <f t="shared" ref="M420:AV420" si="573">M424+M425+M426+M427+M428+M429+M430+M431+M433+M435+M437+M439+M441+M443+M445+M447+M449+M451+M453+M455+M457+M459+M461+M463+M465+M467+M469+M471+M473+M475+M477+M479+M481+M483+M485+M487+M489+M491+M493+M495+M497+M499+M501+M504+M505+M507+M508+M509+M510+M511+M512+M513+M514+M515+M516+M517+M518+M519+M520+M521+M522+M523+M524+M525+M526+M527+M528+M529+M530+M531+M532+M533+M535+M537+M538+M540+M544+M548+M550</f>
        <v>3475282.7699999996</v>
      </c>
      <c r="N420" s="308">
        <f t="shared" si="573"/>
        <v>1315190.8</v>
      </c>
      <c r="O420" s="308">
        <f t="shared" si="573"/>
        <v>2160091.9699999997</v>
      </c>
      <c r="P420" s="308">
        <f t="shared" si="573"/>
        <v>-139991.20000000001</v>
      </c>
      <c r="Q420" s="308">
        <f t="shared" si="573"/>
        <v>0</v>
      </c>
      <c r="R420" s="308">
        <f t="shared" si="573"/>
        <v>-139991.20000000001</v>
      </c>
      <c r="S420" s="308">
        <f t="shared" si="573"/>
        <v>488015.63199999987</v>
      </c>
      <c r="T420" s="308">
        <f t="shared" si="573"/>
        <v>-5066.6000000000004</v>
      </c>
      <c r="U420" s="308">
        <f t="shared" si="573"/>
        <v>493082.2319999999</v>
      </c>
      <c r="V420" s="308">
        <f t="shared" si="573"/>
        <v>3823307.2019999991</v>
      </c>
      <c r="W420" s="308">
        <f t="shared" si="573"/>
        <v>1310124.2</v>
      </c>
      <c r="X420" s="308">
        <f t="shared" si="573"/>
        <v>2513183.0019999994</v>
      </c>
      <c r="Y420" s="308">
        <f t="shared" si="573"/>
        <v>0</v>
      </c>
      <c r="Z420" s="308">
        <f t="shared" si="573"/>
        <v>0</v>
      </c>
      <c r="AA420" s="308">
        <f t="shared" si="573"/>
        <v>0</v>
      </c>
      <c r="AB420" s="308">
        <f t="shared" si="573"/>
        <v>2429206.0703999996</v>
      </c>
      <c r="AC420" s="308">
        <f t="shared" si="573"/>
        <v>46399.1</v>
      </c>
      <c r="AD420" s="308">
        <f t="shared" si="573"/>
        <v>2382806.9704</v>
      </c>
      <c r="AE420" s="308">
        <f t="shared" si="573"/>
        <v>445297.21899999992</v>
      </c>
      <c r="AF420" s="308">
        <f t="shared" si="573"/>
        <v>0</v>
      </c>
      <c r="AG420" s="308">
        <f t="shared" si="573"/>
        <v>445297.21899999992</v>
      </c>
      <c r="AH420" s="308">
        <f t="shared" si="573"/>
        <v>2874503.2894000001</v>
      </c>
      <c r="AI420" s="308">
        <f t="shared" si="573"/>
        <v>46399.1</v>
      </c>
      <c r="AJ420" s="308">
        <f t="shared" si="573"/>
        <v>2828104.1894000005</v>
      </c>
      <c r="AK420" s="308">
        <f t="shared" si="573"/>
        <v>0</v>
      </c>
      <c r="AL420" s="308">
        <f t="shared" si="573"/>
        <v>0</v>
      </c>
      <c r="AM420" s="308">
        <f t="shared" si="573"/>
        <v>0</v>
      </c>
      <c r="AN420" s="308">
        <f t="shared" si="573"/>
        <v>1152051.6400000001</v>
      </c>
      <c r="AO420" s="308">
        <f t="shared" si="573"/>
        <v>0</v>
      </c>
      <c r="AP420" s="308">
        <f t="shared" si="573"/>
        <v>1152051.6400000001</v>
      </c>
      <c r="AQ420" s="308">
        <f t="shared" si="573"/>
        <v>0</v>
      </c>
      <c r="AR420" s="308">
        <f t="shared" si="573"/>
        <v>0</v>
      </c>
      <c r="AS420" s="308">
        <f t="shared" si="573"/>
        <v>0</v>
      </c>
      <c r="AT420" s="308">
        <f t="shared" si="573"/>
        <v>1152051.6400000001</v>
      </c>
      <c r="AU420" s="308">
        <f t="shared" si="573"/>
        <v>0</v>
      </c>
      <c r="AV420" s="308">
        <f t="shared" si="573"/>
        <v>1152051.6400000001</v>
      </c>
      <c r="AW420" s="310"/>
      <c r="AX420" s="67"/>
    </row>
    <row r="421" spans="1:50" s="36" customFormat="1" ht="58.5" x14ac:dyDescent="0.2">
      <c r="A421" s="104"/>
      <c r="B421" s="248" t="s">
        <v>623</v>
      </c>
      <c r="C421" s="248"/>
      <c r="D421" s="107"/>
      <c r="E421" s="107"/>
      <c r="F421" s="107"/>
      <c r="G421" s="107"/>
      <c r="H421" s="107"/>
      <c r="I421" s="108"/>
      <c r="J421" s="109"/>
      <c r="K421" s="109"/>
      <c r="L421" s="126"/>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2"/>
      <c r="AK421" s="113"/>
      <c r="AL421" s="113"/>
      <c r="AM421" s="113"/>
      <c r="AN421" s="113"/>
      <c r="AO421" s="113"/>
      <c r="AP421" s="113"/>
      <c r="AQ421" s="114"/>
      <c r="AR421" s="114"/>
      <c r="AS421" s="114"/>
      <c r="AT421" s="113"/>
      <c r="AU421" s="113"/>
      <c r="AV421" s="115"/>
      <c r="AW421" s="114"/>
      <c r="AX421" s="35"/>
    </row>
    <row r="422" spans="1:50" s="36" customFormat="1" ht="56.25" x14ac:dyDescent="0.2">
      <c r="A422" s="104"/>
      <c r="B422" s="121" t="s">
        <v>624</v>
      </c>
      <c r="C422" s="179"/>
      <c r="D422" s="118"/>
      <c r="E422" s="118"/>
      <c r="F422" s="118"/>
      <c r="G422" s="118"/>
      <c r="H422" s="118"/>
      <c r="I422" s="119"/>
      <c r="J422" s="120"/>
      <c r="K422" s="120"/>
      <c r="L422" s="126"/>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3"/>
      <c r="AK422" s="113"/>
      <c r="AL422" s="113"/>
      <c r="AM422" s="113"/>
      <c r="AN422" s="113"/>
      <c r="AO422" s="113"/>
      <c r="AP422" s="113"/>
      <c r="AQ422" s="114"/>
      <c r="AR422" s="114"/>
      <c r="AS422" s="114"/>
      <c r="AT422" s="113"/>
      <c r="AU422" s="113"/>
      <c r="AV422" s="115"/>
      <c r="AW422" s="114"/>
      <c r="AX422" s="35"/>
    </row>
    <row r="423" spans="1:50" s="36" customFormat="1" x14ac:dyDescent="0.2">
      <c r="A423" s="104"/>
      <c r="B423" s="133" t="s">
        <v>79</v>
      </c>
      <c r="C423" s="179"/>
      <c r="D423" s="118"/>
      <c r="E423" s="118"/>
      <c r="F423" s="118"/>
      <c r="G423" s="118"/>
      <c r="H423" s="118"/>
      <c r="I423" s="119"/>
      <c r="J423" s="120"/>
      <c r="K423" s="120"/>
      <c r="L423" s="126"/>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3"/>
      <c r="AK423" s="113"/>
      <c r="AL423" s="113"/>
      <c r="AM423" s="113"/>
      <c r="AN423" s="113"/>
      <c r="AO423" s="113"/>
      <c r="AP423" s="113"/>
      <c r="AQ423" s="114"/>
      <c r="AR423" s="114"/>
      <c r="AS423" s="114"/>
      <c r="AT423" s="113"/>
      <c r="AU423" s="113"/>
      <c r="AV423" s="115"/>
      <c r="AW423" s="114"/>
      <c r="AX423" s="35"/>
    </row>
    <row r="424" spans="1:50" s="44" customFormat="1" ht="75" x14ac:dyDescent="0.2">
      <c r="A424" s="146" t="s">
        <v>745</v>
      </c>
      <c r="B424" s="243" t="s">
        <v>625</v>
      </c>
      <c r="C424" s="244" t="s">
        <v>626</v>
      </c>
      <c r="D424" s="146" t="s">
        <v>81</v>
      </c>
      <c r="E424" s="146" t="s">
        <v>342</v>
      </c>
      <c r="F424" s="146" t="s">
        <v>52</v>
      </c>
      <c r="G424" s="146" t="s">
        <v>627</v>
      </c>
      <c r="H424" s="146" t="s">
        <v>66</v>
      </c>
      <c r="I424" s="145">
        <v>102141.68</v>
      </c>
      <c r="J424" s="120" t="s">
        <v>55</v>
      </c>
      <c r="K424" s="120" t="s">
        <v>56</v>
      </c>
      <c r="L424" s="126">
        <v>2024</v>
      </c>
      <c r="M424" s="147">
        <f t="shared" ref="M424:M470" si="574">N424+O424</f>
        <v>243953.9</v>
      </c>
      <c r="N424" s="147">
        <v>234524.3</v>
      </c>
      <c r="O424" s="147">
        <v>9429.6</v>
      </c>
      <c r="P424" s="147"/>
      <c r="Q424" s="147"/>
      <c r="R424" s="147"/>
      <c r="S424" s="147"/>
      <c r="T424" s="147"/>
      <c r="U424" s="147"/>
      <c r="V424" s="147">
        <f t="shared" ref="V424:V472" si="575">W424+X424</f>
        <v>243953.9</v>
      </c>
      <c r="W424" s="122">
        <f t="shared" ref="W424:W425" si="576">N424+Q424+T424</f>
        <v>234524.3</v>
      </c>
      <c r="X424" s="122">
        <f t="shared" ref="X424:X425" si="577">O424+R424+U424</f>
        <v>9429.6</v>
      </c>
      <c r="Y424" s="147"/>
      <c r="Z424" s="147"/>
      <c r="AA424" s="147"/>
      <c r="AB424" s="147"/>
      <c r="AC424" s="147"/>
      <c r="AD424" s="147"/>
      <c r="AE424" s="147"/>
      <c r="AF424" s="147"/>
      <c r="AG424" s="147"/>
      <c r="AH424" s="147"/>
      <c r="AI424" s="147"/>
      <c r="AJ424" s="186"/>
      <c r="AK424" s="152"/>
      <c r="AL424" s="152"/>
      <c r="AM424" s="152"/>
      <c r="AN424" s="152"/>
      <c r="AO424" s="152"/>
      <c r="AP424" s="152"/>
      <c r="AQ424" s="153"/>
      <c r="AR424" s="153"/>
      <c r="AS424" s="153"/>
      <c r="AT424" s="152"/>
      <c r="AU424" s="152"/>
      <c r="AV424" s="185"/>
      <c r="AW424" s="148" t="s">
        <v>942</v>
      </c>
      <c r="AX424" s="43"/>
    </row>
    <row r="425" spans="1:50" s="44" customFormat="1" ht="81" customHeight="1" x14ac:dyDescent="0.2">
      <c r="A425" s="146" t="s">
        <v>748</v>
      </c>
      <c r="B425" s="243" t="s">
        <v>628</v>
      </c>
      <c r="C425" s="244" t="s">
        <v>626</v>
      </c>
      <c r="D425" s="146" t="s">
        <v>81</v>
      </c>
      <c r="E425" s="146" t="s">
        <v>342</v>
      </c>
      <c r="F425" s="146" t="s">
        <v>52</v>
      </c>
      <c r="G425" s="146" t="s">
        <v>627</v>
      </c>
      <c r="H425" s="146" t="s">
        <v>66</v>
      </c>
      <c r="I425" s="145">
        <v>102141.68</v>
      </c>
      <c r="J425" s="120" t="s">
        <v>55</v>
      </c>
      <c r="K425" s="120" t="s">
        <v>56</v>
      </c>
      <c r="L425" s="126" t="s">
        <v>57</v>
      </c>
      <c r="M425" s="147">
        <f t="shared" si="574"/>
        <v>60239</v>
      </c>
      <c r="N425" s="147">
        <v>59636.5</v>
      </c>
      <c r="O425" s="147">
        <v>602.5</v>
      </c>
      <c r="P425" s="147"/>
      <c r="Q425" s="147"/>
      <c r="R425" s="147"/>
      <c r="S425" s="147"/>
      <c r="T425" s="147"/>
      <c r="U425" s="147"/>
      <c r="V425" s="147">
        <f t="shared" si="575"/>
        <v>60239</v>
      </c>
      <c r="W425" s="122">
        <f t="shared" si="576"/>
        <v>59636.5</v>
      </c>
      <c r="X425" s="122">
        <f t="shared" si="577"/>
        <v>602.5</v>
      </c>
      <c r="Y425" s="147"/>
      <c r="Z425" s="147"/>
      <c r="AA425" s="147"/>
      <c r="AB425" s="147"/>
      <c r="AC425" s="147"/>
      <c r="AD425" s="147"/>
      <c r="AE425" s="147"/>
      <c r="AF425" s="147"/>
      <c r="AG425" s="147"/>
      <c r="AH425" s="147"/>
      <c r="AI425" s="147"/>
      <c r="AJ425" s="186"/>
      <c r="AK425" s="152"/>
      <c r="AL425" s="152"/>
      <c r="AM425" s="152"/>
      <c r="AN425" s="152"/>
      <c r="AO425" s="152"/>
      <c r="AP425" s="152"/>
      <c r="AQ425" s="153"/>
      <c r="AR425" s="153"/>
      <c r="AS425" s="153"/>
      <c r="AT425" s="152"/>
      <c r="AU425" s="152"/>
      <c r="AV425" s="185"/>
      <c r="AW425" s="130" t="s">
        <v>58</v>
      </c>
      <c r="AX425" s="43"/>
    </row>
    <row r="426" spans="1:50" s="44" customFormat="1" ht="69" customHeight="1" x14ac:dyDescent="0.2">
      <c r="A426" s="146" t="s">
        <v>751</v>
      </c>
      <c r="B426" s="243" t="s">
        <v>629</v>
      </c>
      <c r="C426" s="244"/>
      <c r="D426" s="146" t="s">
        <v>81</v>
      </c>
      <c r="E426" s="146" t="s">
        <v>342</v>
      </c>
      <c r="F426" s="146" t="s">
        <v>52</v>
      </c>
      <c r="G426" s="146" t="s">
        <v>989</v>
      </c>
      <c r="H426" s="146" t="s">
        <v>66</v>
      </c>
      <c r="I426" s="145">
        <v>744001.6</v>
      </c>
      <c r="J426" s="120" t="s">
        <v>55</v>
      </c>
      <c r="K426" s="120" t="s">
        <v>56</v>
      </c>
      <c r="L426" s="126">
        <v>2025</v>
      </c>
      <c r="M426" s="147"/>
      <c r="N426" s="147"/>
      <c r="O426" s="147"/>
      <c r="P426" s="147"/>
      <c r="Q426" s="147"/>
      <c r="R426" s="147"/>
      <c r="S426" s="147"/>
      <c r="T426" s="147"/>
      <c r="U426" s="147"/>
      <c r="V426" s="147"/>
      <c r="W426" s="147"/>
      <c r="X426" s="147"/>
      <c r="Y426" s="147"/>
      <c r="Z426" s="147"/>
      <c r="AA426" s="147"/>
      <c r="AB426" s="122">
        <f t="shared" ref="AB426:AB432" si="578">AC426+AD426</f>
        <v>744001.6</v>
      </c>
      <c r="AC426" s="147">
        <v>0</v>
      </c>
      <c r="AD426" s="147">
        <v>744001.6</v>
      </c>
      <c r="AE426" s="122"/>
      <c r="AF426" s="147"/>
      <c r="AG426" s="147"/>
      <c r="AH426" s="147">
        <f t="shared" ref="AH426:AH489" si="579">AI426+AJ426</f>
        <v>744001.6</v>
      </c>
      <c r="AI426" s="122">
        <f t="shared" ref="AI426:AI432" si="580">Z426+AC426+AF426</f>
        <v>0</v>
      </c>
      <c r="AJ426" s="122">
        <f t="shared" ref="AJ426:AJ432" si="581">AA426+AD426+AG426</f>
        <v>744001.6</v>
      </c>
      <c r="AK426" s="152"/>
      <c r="AL426" s="152"/>
      <c r="AM426" s="152"/>
      <c r="AN426" s="152"/>
      <c r="AO426" s="152"/>
      <c r="AP426" s="152"/>
      <c r="AQ426" s="153"/>
      <c r="AR426" s="153"/>
      <c r="AS426" s="153"/>
      <c r="AT426" s="152"/>
      <c r="AU426" s="152"/>
      <c r="AV426" s="185"/>
      <c r="AW426" s="130" t="s">
        <v>990</v>
      </c>
      <c r="AX426" s="43"/>
    </row>
    <row r="427" spans="1:50" s="44" customFormat="1" ht="58.5" customHeight="1" x14ac:dyDescent="0.2">
      <c r="A427" s="146" t="s">
        <v>753</v>
      </c>
      <c r="B427" s="243" t="s">
        <v>630</v>
      </c>
      <c r="C427" s="244"/>
      <c r="D427" s="146" t="s">
        <v>81</v>
      </c>
      <c r="E427" s="146" t="s">
        <v>342</v>
      </c>
      <c r="F427" s="146" t="s">
        <v>52</v>
      </c>
      <c r="G427" s="146" t="s">
        <v>1000</v>
      </c>
      <c r="H427" s="146" t="s">
        <v>66</v>
      </c>
      <c r="I427" s="145">
        <v>6650.99</v>
      </c>
      <c r="J427" s="120" t="s">
        <v>55</v>
      </c>
      <c r="K427" s="120" t="s">
        <v>56</v>
      </c>
      <c r="L427" s="126">
        <v>2025</v>
      </c>
      <c r="M427" s="147"/>
      <c r="N427" s="147"/>
      <c r="O427" s="147"/>
      <c r="P427" s="147"/>
      <c r="Q427" s="147"/>
      <c r="R427" s="147"/>
      <c r="S427" s="147"/>
      <c r="T427" s="147"/>
      <c r="U427" s="147"/>
      <c r="V427" s="147"/>
      <c r="W427" s="147"/>
      <c r="X427" s="147"/>
      <c r="Y427" s="147"/>
      <c r="Z427" s="147"/>
      <c r="AA427" s="147"/>
      <c r="AB427" s="122">
        <f t="shared" si="578"/>
        <v>6650.99</v>
      </c>
      <c r="AC427" s="147">
        <v>0</v>
      </c>
      <c r="AD427" s="147">
        <v>6650.99</v>
      </c>
      <c r="AE427" s="122"/>
      <c r="AF427" s="147"/>
      <c r="AG427" s="147"/>
      <c r="AH427" s="147">
        <f t="shared" si="579"/>
        <v>6650.99</v>
      </c>
      <c r="AI427" s="122">
        <f t="shared" si="580"/>
        <v>0</v>
      </c>
      <c r="AJ427" s="122">
        <f t="shared" si="581"/>
        <v>6650.99</v>
      </c>
      <c r="AK427" s="152"/>
      <c r="AL427" s="152"/>
      <c r="AM427" s="152"/>
      <c r="AN427" s="152"/>
      <c r="AO427" s="152"/>
      <c r="AP427" s="152"/>
      <c r="AQ427" s="153"/>
      <c r="AR427" s="153"/>
      <c r="AS427" s="153"/>
      <c r="AT427" s="152"/>
      <c r="AU427" s="152"/>
      <c r="AV427" s="185"/>
      <c r="AW427" s="130" t="s">
        <v>968</v>
      </c>
      <c r="AX427" s="43"/>
    </row>
    <row r="428" spans="1:50" s="44" customFormat="1" ht="64.5" customHeight="1" x14ac:dyDescent="0.2">
      <c r="A428" s="146" t="s">
        <v>755</v>
      </c>
      <c r="B428" s="243" t="s">
        <v>631</v>
      </c>
      <c r="C428" s="244"/>
      <c r="D428" s="146" t="s">
        <v>81</v>
      </c>
      <c r="E428" s="146" t="s">
        <v>342</v>
      </c>
      <c r="F428" s="146" t="s">
        <v>52</v>
      </c>
      <c r="G428" s="146" t="s">
        <v>989</v>
      </c>
      <c r="H428" s="146" t="s">
        <v>66</v>
      </c>
      <c r="I428" s="145">
        <v>683230.1</v>
      </c>
      <c r="J428" s="120" t="s">
        <v>55</v>
      </c>
      <c r="K428" s="120" t="s">
        <v>56</v>
      </c>
      <c r="L428" s="126">
        <v>2025</v>
      </c>
      <c r="M428" s="147"/>
      <c r="N428" s="147"/>
      <c r="O428" s="147"/>
      <c r="P428" s="147"/>
      <c r="Q428" s="147"/>
      <c r="R428" s="147"/>
      <c r="S428" s="147"/>
      <c r="T428" s="147"/>
      <c r="U428" s="147"/>
      <c r="V428" s="147"/>
      <c r="W428" s="147"/>
      <c r="X428" s="147"/>
      <c r="Y428" s="147"/>
      <c r="Z428" s="147"/>
      <c r="AA428" s="147"/>
      <c r="AB428" s="122">
        <f t="shared" si="578"/>
        <v>683230.1</v>
      </c>
      <c r="AC428" s="147">
        <v>0</v>
      </c>
      <c r="AD428" s="147">
        <v>683230.1</v>
      </c>
      <c r="AE428" s="122"/>
      <c r="AF428" s="147"/>
      <c r="AG428" s="147"/>
      <c r="AH428" s="147">
        <f t="shared" si="579"/>
        <v>683230.1</v>
      </c>
      <c r="AI428" s="122">
        <f t="shared" si="580"/>
        <v>0</v>
      </c>
      <c r="AJ428" s="122">
        <f t="shared" si="581"/>
        <v>683230.1</v>
      </c>
      <c r="AK428" s="152"/>
      <c r="AL428" s="152"/>
      <c r="AM428" s="152"/>
      <c r="AN428" s="152"/>
      <c r="AO428" s="152"/>
      <c r="AP428" s="152"/>
      <c r="AQ428" s="153"/>
      <c r="AR428" s="153"/>
      <c r="AS428" s="153"/>
      <c r="AT428" s="152"/>
      <c r="AU428" s="152"/>
      <c r="AV428" s="185"/>
      <c r="AW428" s="130" t="s">
        <v>990</v>
      </c>
      <c r="AX428" s="43"/>
    </row>
    <row r="429" spans="1:50" s="44" customFormat="1" ht="86.25" customHeight="1" x14ac:dyDescent="0.2">
      <c r="A429" s="146" t="s">
        <v>758</v>
      </c>
      <c r="B429" s="243" t="s">
        <v>632</v>
      </c>
      <c r="C429" s="244"/>
      <c r="D429" s="146" t="s">
        <v>81</v>
      </c>
      <c r="E429" s="146" t="s">
        <v>342</v>
      </c>
      <c r="F429" s="146" t="s">
        <v>52</v>
      </c>
      <c r="G429" s="146" t="s">
        <v>989</v>
      </c>
      <c r="H429" s="146" t="s">
        <v>66</v>
      </c>
      <c r="I429" s="145">
        <v>8210.7000000000007</v>
      </c>
      <c r="J429" s="120" t="s">
        <v>55</v>
      </c>
      <c r="K429" s="120" t="s">
        <v>56</v>
      </c>
      <c r="L429" s="126">
        <v>2025</v>
      </c>
      <c r="M429" s="147"/>
      <c r="N429" s="147"/>
      <c r="O429" s="147"/>
      <c r="P429" s="147"/>
      <c r="Q429" s="147"/>
      <c r="R429" s="147"/>
      <c r="S429" s="147"/>
      <c r="T429" s="147"/>
      <c r="U429" s="147"/>
      <c r="V429" s="147"/>
      <c r="W429" s="147"/>
      <c r="X429" s="147"/>
      <c r="Y429" s="147"/>
      <c r="Z429" s="147"/>
      <c r="AA429" s="147"/>
      <c r="AB429" s="122">
        <f t="shared" si="578"/>
        <v>8210.7000000000007</v>
      </c>
      <c r="AC429" s="147">
        <v>0</v>
      </c>
      <c r="AD429" s="147">
        <v>8210.7000000000007</v>
      </c>
      <c r="AE429" s="122"/>
      <c r="AF429" s="147"/>
      <c r="AG429" s="147"/>
      <c r="AH429" s="147">
        <f t="shared" si="579"/>
        <v>8210.7000000000007</v>
      </c>
      <c r="AI429" s="122">
        <f t="shared" si="580"/>
        <v>0</v>
      </c>
      <c r="AJ429" s="122">
        <f t="shared" si="581"/>
        <v>8210.7000000000007</v>
      </c>
      <c r="AK429" s="152"/>
      <c r="AL429" s="152"/>
      <c r="AM429" s="152"/>
      <c r="AN429" s="152"/>
      <c r="AO429" s="152"/>
      <c r="AP429" s="152"/>
      <c r="AQ429" s="153"/>
      <c r="AR429" s="153"/>
      <c r="AS429" s="153"/>
      <c r="AT429" s="152"/>
      <c r="AU429" s="152"/>
      <c r="AV429" s="185"/>
      <c r="AW429" s="130" t="s">
        <v>968</v>
      </c>
      <c r="AX429" s="43"/>
    </row>
    <row r="430" spans="1:50" s="44" customFormat="1" ht="80.25" customHeight="1" x14ac:dyDescent="0.2">
      <c r="A430" s="146" t="s">
        <v>761</v>
      </c>
      <c r="B430" s="243" t="s">
        <v>633</v>
      </c>
      <c r="C430" s="244"/>
      <c r="D430" s="146" t="s">
        <v>81</v>
      </c>
      <c r="E430" s="146" t="s">
        <v>342</v>
      </c>
      <c r="F430" s="146" t="s">
        <v>52</v>
      </c>
      <c r="G430" s="146" t="s">
        <v>725</v>
      </c>
      <c r="H430" s="146" t="s">
        <v>66</v>
      </c>
      <c r="I430" s="145">
        <v>8310.4</v>
      </c>
      <c r="J430" s="120" t="s">
        <v>55</v>
      </c>
      <c r="K430" s="120" t="s">
        <v>56</v>
      </c>
      <c r="L430" s="126">
        <v>2025</v>
      </c>
      <c r="M430" s="147"/>
      <c r="N430" s="147"/>
      <c r="O430" s="147"/>
      <c r="P430" s="147"/>
      <c r="Q430" s="147"/>
      <c r="R430" s="147"/>
      <c r="S430" s="147"/>
      <c r="T430" s="147"/>
      <c r="U430" s="147"/>
      <c r="V430" s="147"/>
      <c r="W430" s="147"/>
      <c r="X430" s="147"/>
      <c r="Y430" s="147"/>
      <c r="Z430" s="147"/>
      <c r="AA430" s="147"/>
      <c r="AB430" s="122">
        <f t="shared" si="578"/>
        <v>8310.4</v>
      </c>
      <c r="AC430" s="147">
        <v>0</v>
      </c>
      <c r="AD430" s="147">
        <v>8310.4</v>
      </c>
      <c r="AE430" s="122"/>
      <c r="AF430" s="147"/>
      <c r="AG430" s="147"/>
      <c r="AH430" s="147">
        <f t="shared" si="579"/>
        <v>8310.4</v>
      </c>
      <c r="AI430" s="122">
        <f t="shared" si="580"/>
        <v>0</v>
      </c>
      <c r="AJ430" s="122">
        <f t="shared" si="581"/>
        <v>8310.4</v>
      </c>
      <c r="AK430" s="152"/>
      <c r="AL430" s="152"/>
      <c r="AM430" s="152"/>
      <c r="AN430" s="152"/>
      <c r="AO430" s="152"/>
      <c r="AP430" s="152"/>
      <c r="AQ430" s="153"/>
      <c r="AR430" s="153"/>
      <c r="AS430" s="153"/>
      <c r="AT430" s="152"/>
      <c r="AU430" s="152"/>
      <c r="AV430" s="185"/>
      <c r="AW430" s="130" t="s">
        <v>968</v>
      </c>
      <c r="AX430" s="43"/>
    </row>
    <row r="431" spans="1:50" s="44" customFormat="1" ht="62.25" customHeight="1" x14ac:dyDescent="0.2">
      <c r="A431" s="146" t="s">
        <v>766</v>
      </c>
      <c r="B431" s="132" t="s">
        <v>634</v>
      </c>
      <c r="C431" s="229"/>
      <c r="D431" s="146" t="s">
        <v>81</v>
      </c>
      <c r="E431" s="146" t="s">
        <v>342</v>
      </c>
      <c r="F431" s="146" t="s">
        <v>52</v>
      </c>
      <c r="G431" s="146" t="s">
        <v>635</v>
      </c>
      <c r="H431" s="146" t="s">
        <v>66</v>
      </c>
      <c r="I431" s="120" t="s">
        <v>636</v>
      </c>
      <c r="J431" s="120" t="s">
        <v>56</v>
      </c>
      <c r="K431" s="120" t="s">
        <v>56</v>
      </c>
      <c r="L431" s="126">
        <v>2025</v>
      </c>
      <c r="M431" s="147"/>
      <c r="N431" s="147"/>
      <c r="O431" s="147"/>
      <c r="P431" s="147"/>
      <c r="Q431" s="147"/>
      <c r="R431" s="147"/>
      <c r="S431" s="147"/>
      <c r="T431" s="147"/>
      <c r="U431" s="147"/>
      <c r="V431" s="147"/>
      <c r="W431" s="147"/>
      <c r="X431" s="147"/>
      <c r="Y431" s="122"/>
      <c r="Z431" s="122"/>
      <c r="AA431" s="122"/>
      <c r="AB431" s="122">
        <f t="shared" si="578"/>
        <v>24393.4</v>
      </c>
      <c r="AC431" s="122">
        <v>0</v>
      </c>
      <c r="AD431" s="122">
        <v>24393.4</v>
      </c>
      <c r="AE431" s="122"/>
      <c r="AF431" s="122"/>
      <c r="AG431" s="122"/>
      <c r="AH431" s="147">
        <f t="shared" si="579"/>
        <v>24393.4</v>
      </c>
      <c r="AI431" s="122">
        <f t="shared" si="580"/>
        <v>0</v>
      </c>
      <c r="AJ431" s="122">
        <f t="shared" si="581"/>
        <v>24393.4</v>
      </c>
      <c r="AK431" s="152"/>
      <c r="AL431" s="152"/>
      <c r="AM431" s="152"/>
      <c r="AN431" s="147">
        <f>AO431+AP431</f>
        <v>97070.5</v>
      </c>
      <c r="AO431" s="147">
        <v>0</v>
      </c>
      <c r="AP431" s="147">
        <v>97070.5</v>
      </c>
      <c r="AQ431" s="153"/>
      <c r="AR431" s="153"/>
      <c r="AS431" s="153"/>
      <c r="AT431" s="147">
        <f t="shared" ref="AT431:AT435" si="582">AU431+AV431</f>
        <v>97070.5</v>
      </c>
      <c r="AU431" s="122">
        <f t="shared" ref="AU431" si="583">AL431+AO431+AR431</f>
        <v>0</v>
      </c>
      <c r="AV431" s="123">
        <f t="shared" ref="AV431" si="584">AM431+AP431+AS431</f>
        <v>97070.5</v>
      </c>
      <c r="AW431" s="130" t="s">
        <v>990</v>
      </c>
      <c r="AX431" s="43"/>
    </row>
    <row r="432" spans="1:50" s="54" customFormat="1" x14ac:dyDescent="0.2">
      <c r="A432" s="146"/>
      <c r="B432" s="157" t="s">
        <v>637</v>
      </c>
      <c r="C432" s="230"/>
      <c r="D432" s="210"/>
      <c r="E432" s="210"/>
      <c r="F432" s="210"/>
      <c r="G432" s="210"/>
      <c r="H432" s="210"/>
      <c r="I432" s="209"/>
      <c r="J432" s="210"/>
      <c r="K432" s="210"/>
      <c r="L432" s="231"/>
      <c r="M432" s="189"/>
      <c r="N432" s="189"/>
      <c r="O432" s="189"/>
      <c r="P432" s="189"/>
      <c r="Q432" s="189"/>
      <c r="R432" s="189"/>
      <c r="S432" s="189"/>
      <c r="T432" s="189"/>
      <c r="U432" s="189"/>
      <c r="V432" s="189"/>
      <c r="W432" s="136"/>
      <c r="X432" s="136"/>
      <c r="Y432" s="136"/>
      <c r="Z432" s="136"/>
      <c r="AA432" s="136"/>
      <c r="AB432" s="136">
        <f t="shared" si="578"/>
        <v>24393.4</v>
      </c>
      <c r="AC432" s="136">
        <v>0</v>
      </c>
      <c r="AD432" s="136">
        <v>24393.4</v>
      </c>
      <c r="AE432" s="136"/>
      <c r="AF432" s="136"/>
      <c r="AG432" s="136"/>
      <c r="AH432" s="189">
        <f t="shared" si="579"/>
        <v>24393.4</v>
      </c>
      <c r="AI432" s="136">
        <f t="shared" si="580"/>
        <v>0</v>
      </c>
      <c r="AJ432" s="136">
        <f t="shared" si="581"/>
        <v>24393.4</v>
      </c>
      <c r="AK432" s="191"/>
      <c r="AL432" s="191"/>
      <c r="AM432" s="191"/>
      <c r="AN432" s="147"/>
      <c r="AO432" s="147"/>
      <c r="AP432" s="147"/>
      <c r="AQ432" s="192"/>
      <c r="AR432" s="192"/>
      <c r="AS432" s="192"/>
      <c r="AT432" s="147"/>
      <c r="AU432" s="147"/>
      <c r="AV432" s="186"/>
      <c r="AW432" s="148"/>
      <c r="AX432" s="53"/>
    </row>
    <row r="433" spans="1:50" s="44" customFormat="1" ht="65.25" customHeight="1" x14ac:dyDescent="0.2">
      <c r="A433" s="146" t="s">
        <v>771</v>
      </c>
      <c r="B433" s="132" t="s">
        <v>638</v>
      </c>
      <c r="C433" s="229"/>
      <c r="D433" s="146" t="s">
        <v>81</v>
      </c>
      <c r="E433" s="146" t="s">
        <v>342</v>
      </c>
      <c r="F433" s="146" t="s">
        <v>52</v>
      </c>
      <c r="G433" s="146" t="s">
        <v>635</v>
      </c>
      <c r="H433" s="146" t="s">
        <v>66</v>
      </c>
      <c r="I433" s="120" t="s">
        <v>56</v>
      </c>
      <c r="J433" s="120" t="s">
        <v>56</v>
      </c>
      <c r="K433" s="120" t="s">
        <v>56</v>
      </c>
      <c r="L433" s="126">
        <v>2024</v>
      </c>
      <c r="M433" s="147">
        <f t="shared" si="574"/>
        <v>15516.6</v>
      </c>
      <c r="N433" s="147">
        <v>0</v>
      </c>
      <c r="O433" s="147">
        <v>15516.6</v>
      </c>
      <c r="P433" s="147"/>
      <c r="Q433" s="147"/>
      <c r="R433" s="147"/>
      <c r="S433" s="147">
        <f t="shared" ref="S433:S466" si="585">T433+U433</f>
        <v>-3616.63</v>
      </c>
      <c r="T433" s="147">
        <v>0</v>
      </c>
      <c r="U433" s="147">
        <v>-3616.63</v>
      </c>
      <c r="V433" s="147">
        <f t="shared" si="575"/>
        <v>11899.970000000001</v>
      </c>
      <c r="W433" s="122">
        <f t="shared" ref="W433:W450" si="586">N433+Q433+T433</f>
        <v>0</v>
      </c>
      <c r="X433" s="122">
        <f t="shared" ref="X433:X472" si="587">O433+R433+U433</f>
        <v>11899.970000000001</v>
      </c>
      <c r="Y433" s="122"/>
      <c r="Z433" s="122"/>
      <c r="AA433" s="122"/>
      <c r="AB433" s="122"/>
      <c r="AC433" s="122"/>
      <c r="AD433" s="122"/>
      <c r="AE433" s="122"/>
      <c r="AF433" s="122"/>
      <c r="AG433" s="122"/>
      <c r="AH433" s="122"/>
      <c r="AI433" s="122"/>
      <c r="AJ433" s="123"/>
      <c r="AK433" s="152"/>
      <c r="AL433" s="152"/>
      <c r="AM433" s="152"/>
      <c r="AN433" s="152"/>
      <c r="AO433" s="152"/>
      <c r="AP433" s="152"/>
      <c r="AQ433" s="153"/>
      <c r="AR433" s="153"/>
      <c r="AS433" s="153"/>
      <c r="AT433" s="152"/>
      <c r="AU433" s="152"/>
      <c r="AV433" s="185"/>
      <c r="AW433" s="153"/>
      <c r="AX433" s="43"/>
    </row>
    <row r="434" spans="1:50" s="54" customFormat="1" x14ac:dyDescent="0.2">
      <c r="A434" s="146"/>
      <c r="B434" s="157" t="s">
        <v>637</v>
      </c>
      <c r="C434" s="230"/>
      <c r="D434" s="210"/>
      <c r="E434" s="210"/>
      <c r="F434" s="210"/>
      <c r="G434" s="210"/>
      <c r="H434" s="210"/>
      <c r="I434" s="209"/>
      <c r="J434" s="210"/>
      <c r="K434" s="210"/>
      <c r="L434" s="231"/>
      <c r="M434" s="189">
        <f t="shared" si="574"/>
        <v>15516.6</v>
      </c>
      <c r="N434" s="189">
        <v>0</v>
      </c>
      <c r="O434" s="189">
        <v>15516.6</v>
      </c>
      <c r="P434" s="189"/>
      <c r="Q434" s="189"/>
      <c r="R434" s="189"/>
      <c r="S434" s="189">
        <f t="shared" si="585"/>
        <v>-3616.63</v>
      </c>
      <c r="T434" s="189">
        <v>0</v>
      </c>
      <c r="U434" s="189">
        <v>-3616.63</v>
      </c>
      <c r="V434" s="189">
        <f t="shared" si="575"/>
        <v>11899.970000000001</v>
      </c>
      <c r="W434" s="136">
        <f t="shared" si="586"/>
        <v>0</v>
      </c>
      <c r="X434" s="136">
        <f t="shared" si="587"/>
        <v>11899.970000000001</v>
      </c>
      <c r="Y434" s="136"/>
      <c r="Z434" s="136"/>
      <c r="AA434" s="136"/>
      <c r="AB434" s="136"/>
      <c r="AC434" s="136"/>
      <c r="AD434" s="136"/>
      <c r="AE434" s="136"/>
      <c r="AF434" s="136"/>
      <c r="AG434" s="136"/>
      <c r="AH434" s="136"/>
      <c r="AI434" s="136"/>
      <c r="AJ434" s="137"/>
      <c r="AK434" s="191"/>
      <c r="AL434" s="191"/>
      <c r="AM434" s="191"/>
      <c r="AN434" s="191"/>
      <c r="AO434" s="191"/>
      <c r="AP434" s="191"/>
      <c r="AQ434" s="192"/>
      <c r="AR434" s="192"/>
      <c r="AS434" s="192"/>
      <c r="AT434" s="191"/>
      <c r="AU434" s="191"/>
      <c r="AV434" s="193"/>
      <c r="AW434" s="192"/>
      <c r="AX434" s="53"/>
    </row>
    <row r="435" spans="1:50" s="44" customFormat="1" ht="75" x14ac:dyDescent="0.2">
      <c r="A435" s="146" t="s">
        <v>775</v>
      </c>
      <c r="B435" s="132" t="s">
        <v>639</v>
      </c>
      <c r="C435" s="229"/>
      <c r="D435" s="146" t="s">
        <v>81</v>
      </c>
      <c r="E435" s="146" t="s">
        <v>342</v>
      </c>
      <c r="F435" s="146" t="s">
        <v>52</v>
      </c>
      <c r="G435" s="146" t="s">
        <v>635</v>
      </c>
      <c r="H435" s="146" t="s">
        <v>66</v>
      </c>
      <c r="I435" s="120" t="s">
        <v>640</v>
      </c>
      <c r="J435" s="120" t="s">
        <v>56</v>
      </c>
      <c r="K435" s="120" t="s">
        <v>56</v>
      </c>
      <c r="L435" s="126" t="s">
        <v>86</v>
      </c>
      <c r="M435" s="147">
        <f t="shared" si="574"/>
        <v>17675.5</v>
      </c>
      <c r="N435" s="147">
        <v>0</v>
      </c>
      <c r="O435" s="147">
        <v>17675.5</v>
      </c>
      <c r="P435" s="147"/>
      <c r="Q435" s="147"/>
      <c r="R435" s="147"/>
      <c r="S435" s="147"/>
      <c r="T435" s="147"/>
      <c r="U435" s="147"/>
      <c r="V435" s="147">
        <f t="shared" si="575"/>
        <v>17675.5</v>
      </c>
      <c r="W435" s="122">
        <f t="shared" si="586"/>
        <v>0</v>
      </c>
      <c r="X435" s="122">
        <f t="shared" si="587"/>
        <v>17675.5</v>
      </c>
      <c r="Y435" s="122"/>
      <c r="Z435" s="122"/>
      <c r="AA435" s="122"/>
      <c r="AB435" s="122">
        <f t="shared" ref="AB435" si="588">AC435+AD435</f>
        <v>481983.5</v>
      </c>
      <c r="AC435" s="122">
        <v>0</v>
      </c>
      <c r="AD435" s="122">
        <v>481983.5</v>
      </c>
      <c r="AE435" s="122"/>
      <c r="AF435" s="122"/>
      <c r="AG435" s="122"/>
      <c r="AH435" s="147">
        <f t="shared" si="579"/>
        <v>481983.5</v>
      </c>
      <c r="AI435" s="122">
        <f t="shared" ref="AI435" si="589">Z435+AC435+AF435</f>
        <v>0</v>
      </c>
      <c r="AJ435" s="122">
        <f t="shared" ref="AJ435" si="590">AA435+AD435+AG435</f>
        <v>481983.5</v>
      </c>
      <c r="AK435" s="152"/>
      <c r="AL435" s="152"/>
      <c r="AM435" s="152"/>
      <c r="AN435" s="147">
        <f>AO435+AP435</f>
        <v>928016.18</v>
      </c>
      <c r="AO435" s="147">
        <v>0</v>
      </c>
      <c r="AP435" s="147">
        <v>928016.18</v>
      </c>
      <c r="AQ435" s="153"/>
      <c r="AR435" s="153"/>
      <c r="AS435" s="153"/>
      <c r="AT435" s="147">
        <f t="shared" si="582"/>
        <v>928016.18</v>
      </c>
      <c r="AU435" s="122">
        <f t="shared" ref="AU435" si="591">AL435+AO435+AR435</f>
        <v>0</v>
      </c>
      <c r="AV435" s="123">
        <f t="shared" ref="AV435" si="592">AM435+AP435+AS435</f>
        <v>928016.18</v>
      </c>
      <c r="AW435" s="130" t="s">
        <v>990</v>
      </c>
      <c r="AX435" s="43"/>
    </row>
    <row r="436" spans="1:50" s="54" customFormat="1" x14ac:dyDescent="0.2">
      <c r="A436" s="146"/>
      <c r="B436" s="157" t="s">
        <v>637</v>
      </c>
      <c r="C436" s="230"/>
      <c r="D436" s="210"/>
      <c r="E436" s="210"/>
      <c r="F436" s="210"/>
      <c r="G436" s="210"/>
      <c r="H436" s="210"/>
      <c r="I436" s="209"/>
      <c r="J436" s="210"/>
      <c r="K436" s="210"/>
      <c r="L436" s="231"/>
      <c r="M436" s="189">
        <f t="shared" si="574"/>
        <v>17675.5</v>
      </c>
      <c r="N436" s="189">
        <v>0</v>
      </c>
      <c r="O436" s="189">
        <v>17675.5</v>
      </c>
      <c r="P436" s="189"/>
      <c r="Q436" s="189"/>
      <c r="R436" s="189"/>
      <c r="S436" s="189"/>
      <c r="T436" s="189"/>
      <c r="U436" s="189"/>
      <c r="V436" s="189">
        <f t="shared" si="575"/>
        <v>17675.5</v>
      </c>
      <c r="W436" s="136">
        <f t="shared" si="586"/>
        <v>0</v>
      </c>
      <c r="X436" s="136">
        <f t="shared" si="587"/>
        <v>17675.5</v>
      </c>
      <c r="Y436" s="136"/>
      <c r="Z436" s="136"/>
      <c r="AA436" s="136"/>
      <c r="AB436" s="136"/>
      <c r="AC436" s="136"/>
      <c r="AD436" s="136"/>
      <c r="AE436" s="136"/>
      <c r="AF436" s="136"/>
      <c r="AG436" s="136"/>
      <c r="AH436" s="136"/>
      <c r="AI436" s="136"/>
      <c r="AJ436" s="137"/>
      <c r="AK436" s="191"/>
      <c r="AL436" s="191"/>
      <c r="AM436" s="191"/>
      <c r="AN436" s="191"/>
      <c r="AO436" s="191"/>
      <c r="AP436" s="191"/>
      <c r="AQ436" s="192"/>
      <c r="AR436" s="192"/>
      <c r="AS436" s="192"/>
      <c r="AT436" s="191"/>
      <c r="AU436" s="191"/>
      <c r="AV436" s="193"/>
      <c r="AW436" s="130" t="s">
        <v>58</v>
      </c>
      <c r="AX436" s="53"/>
    </row>
    <row r="437" spans="1:50" s="44" customFormat="1" ht="46.5" customHeight="1" x14ac:dyDescent="0.2">
      <c r="A437" s="146" t="s">
        <v>777</v>
      </c>
      <c r="B437" s="132" t="s">
        <v>641</v>
      </c>
      <c r="C437" s="229"/>
      <c r="D437" s="207" t="s">
        <v>81</v>
      </c>
      <c r="E437" s="207" t="s">
        <v>342</v>
      </c>
      <c r="F437" s="207" t="s">
        <v>52</v>
      </c>
      <c r="G437" s="207" t="s">
        <v>642</v>
      </c>
      <c r="H437" s="207" t="s">
        <v>66</v>
      </c>
      <c r="I437" s="120" t="s">
        <v>56</v>
      </c>
      <c r="J437" s="120" t="s">
        <v>56</v>
      </c>
      <c r="K437" s="120" t="s">
        <v>56</v>
      </c>
      <c r="L437" s="126">
        <v>2024</v>
      </c>
      <c r="M437" s="147">
        <f t="shared" si="574"/>
        <v>6030</v>
      </c>
      <c r="N437" s="147">
        <v>0</v>
      </c>
      <c r="O437" s="147">
        <v>6030</v>
      </c>
      <c r="P437" s="147"/>
      <c r="Q437" s="147"/>
      <c r="R437" s="147"/>
      <c r="S437" s="147"/>
      <c r="T437" s="147"/>
      <c r="U437" s="147"/>
      <c r="V437" s="147">
        <f t="shared" si="575"/>
        <v>6030</v>
      </c>
      <c r="W437" s="122">
        <f t="shared" si="586"/>
        <v>0</v>
      </c>
      <c r="X437" s="122">
        <f t="shared" si="587"/>
        <v>6030</v>
      </c>
      <c r="Y437" s="122"/>
      <c r="Z437" s="122"/>
      <c r="AA437" s="122"/>
      <c r="AB437" s="122"/>
      <c r="AC437" s="122"/>
      <c r="AD437" s="122"/>
      <c r="AE437" s="122"/>
      <c r="AF437" s="122"/>
      <c r="AG437" s="122"/>
      <c r="AH437" s="122"/>
      <c r="AI437" s="122"/>
      <c r="AJ437" s="123"/>
      <c r="AK437" s="152"/>
      <c r="AL437" s="152"/>
      <c r="AM437" s="152"/>
      <c r="AN437" s="152"/>
      <c r="AO437" s="152"/>
      <c r="AP437" s="152"/>
      <c r="AQ437" s="153"/>
      <c r="AR437" s="153"/>
      <c r="AS437" s="153"/>
      <c r="AT437" s="152"/>
      <c r="AU437" s="152"/>
      <c r="AV437" s="185"/>
      <c r="AW437" s="130"/>
      <c r="AX437" s="43"/>
    </row>
    <row r="438" spans="1:50" s="54" customFormat="1" x14ac:dyDescent="0.2">
      <c r="A438" s="146"/>
      <c r="B438" s="157" t="s">
        <v>637</v>
      </c>
      <c r="C438" s="230"/>
      <c r="D438" s="210"/>
      <c r="E438" s="210"/>
      <c r="F438" s="210"/>
      <c r="G438" s="210"/>
      <c r="H438" s="210"/>
      <c r="I438" s="209"/>
      <c r="J438" s="210"/>
      <c r="K438" s="210"/>
      <c r="L438" s="232"/>
      <c r="M438" s="189">
        <f t="shared" si="574"/>
        <v>6030</v>
      </c>
      <c r="N438" s="189">
        <v>0</v>
      </c>
      <c r="O438" s="189">
        <v>6030</v>
      </c>
      <c r="P438" s="189"/>
      <c r="Q438" s="189"/>
      <c r="R438" s="189"/>
      <c r="S438" s="189"/>
      <c r="T438" s="189"/>
      <c r="U438" s="189"/>
      <c r="V438" s="189">
        <f t="shared" si="575"/>
        <v>6030</v>
      </c>
      <c r="W438" s="136">
        <f t="shared" si="586"/>
        <v>0</v>
      </c>
      <c r="X438" s="136">
        <f t="shared" si="587"/>
        <v>6030</v>
      </c>
      <c r="Y438" s="136"/>
      <c r="Z438" s="136"/>
      <c r="AA438" s="136"/>
      <c r="AB438" s="136"/>
      <c r="AC438" s="136"/>
      <c r="AD438" s="136"/>
      <c r="AE438" s="136"/>
      <c r="AF438" s="136"/>
      <c r="AG438" s="136"/>
      <c r="AH438" s="136"/>
      <c r="AI438" s="136"/>
      <c r="AJ438" s="137"/>
      <c r="AK438" s="191"/>
      <c r="AL438" s="191"/>
      <c r="AM438" s="191"/>
      <c r="AN438" s="191"/>
      <c r="AO438" s="191"/>
      <c r="AP438" s="191"/>
      <c r="AQ438" s="192"/>
      <c r="AR438" s="192"/>
      <c r="AS438" s="192"/>
      <c r="AT438" s="191"/>
      <c r="AU438" s="191"/>
      <c r="AV438" s="193"/>
      <c r="AW438" s="130" t="s">
        <v>58</v>
      </c>
      <c r="AX438" s="53"/>
    </row>
    <row r="439" spans="1:50" s="44" customFormat="1" ht="143.25" customHeight="1" x14ac:dyDescent="0.2">
      <c r="A439" s="146" t="s">
        <v>779</v>
      </c>
      <c r="B439" s="132" t="s">
        <v>643</v>
      </c>
      <c r="C439" s="229"/>
      <c r="D439" s="207" t="s">
        <v>81</v>
      </c>
      <c r="E439" s="207" t="s">
        <v>342</v>
      </c>
      <c r="F439" s="207" t="s">
        <v>52</v>
      </c>
      <c r="G439" s="207" t="s">
        <v>642</v>
      </c>
      <c r="H439" s="207" t="s">
        <v>66</v>
      </c>
      <c r="I439" s="120" t="s">
        <v>56</v>
      </c>
      <c r="J439" s="120" t="s">
        <v>56</v>
      </c>
      <c r="K439" s="120" t="s">
        <v>56</v>
      </c>
      <c r="L439" s="126">
        <v>2024</v>
      </c>
      <c r="M439" s="147">
        <f t="shared" si="574"/>
        <v>44213.4</v>
      </c>
      <c r="N439" s="147">
        <v>0</v>
      </c>
      <c r="O439" s="147">
        <v>44213.4</v>
      </c>
      <c r="P439" s="147"/>
      <c r="Q439" s="147"/>
      <c r="R439" s="147"/>
      <c r="S439" s="147"/>
      <c r="T439" s="147"/>
      <c r="U439" s="147"/>
      <c r="V439" s="147">
        <f t="shared" si="575"/>
        <v>44213.4</v>
      </c>
      <c r="W439" s="122">
        <f t="shared" si="586"/>
        <v>0</v>
      </c>
      <c r="X439" s="122">
        <f t="shared" si="587"/>
        <v>44213.4</v>
      </c>
      <c r="Y439" s="122"/>
      <c r="Z439" s="122"/>
      <c r="AA439" s="122"/>
      <c r="AB439" s="122"/>
      <c r="AC439" s="122"/>
      <c r="AD439" s="122"/>
      <c r="AE439" s="122"/>
      <c r="AF439" s="122"/>
      <c r="AG439" s="122"/>
      <c r="AH439" s="122"/>
      <c r="AI439" s="122"/>
      <c r="AJ439" s="123"/>
      <c r="AK439" s="152"/>
      <c r="AL439" s="152"/>
      <c r="AM439" s="152"/>
      <c r="AN439" s="152"/>
      <c r="AO439" s="152"/>
      <c r="AP439" s="152"/>
      <c r="AQ439" s="153"/>
      <c r="AR439" s="153"/>
      <c r="AS439" s="153"/>
      <c r="AT439" s="152"/>
      <c r="AU439" s="152"/>
      <c r="AV439" s="185"/>
      <c r="AW439" s="130" t="s">
        <v>58</v>
      </c>
      <c r="AX439" s="43"/>
    </row>
    <row r="440" spans="1:50" s="54" customFormat="1" x14ac:dyDescent="0.2">
      <c r="A440" s="146"/>
      <c r="B440" s="157" t="s">
        <v>637</v>
      </c>
      <c r="C440" s="230"/>
      <c r="D440" s="210"/>
      <c r="E440" s="210"/>
      <c r="F440" s="210"/>
      <c r="G440" s="210"/>
      <c r="H440" s="210"/>
      <c r="I440" s="209"/>
      <c r="J440" s="210"/>
      <c r="K440" s="210"/>
      <c r="L440" s="232"/>
      <c r="M440" s="189">
        <f t="shared" si="574"/>
        <v>44213.4</v>
      </c>
      <c r="N440" s="189">
        <v>0</v>
      </c>
      <c r="O440" s="189">
        <v>44213.4</v>
      </c>
      <c r="P440" s="189"/>
      <c r="Q440" s="189"/>
      <c r="R440" s="189"/>
      <c r="S440" s="189"/>
      <c r="T440" s="189"/>
      <c r="U440" s="189"/>
      <c r="V440" s="189">
        <f t="shared" si="575"/>
        <v>44213.4</v>
      </c>
      <c r="W440" s="136">
        <f t="shared" si="586"/>
        <v>0</v>
      </c>
      <c r="X440" s="136">
        <f t="shared" si="587"/>
        <v>44213.4</v>
      </c>
      <c r="Y440" s="136"/>
      <c r="Z440" s="136"/>
      <c r="AA440" s="136"/>
      <c r="AB440" s="136"/>
      <c r="AC440" s="136"/>
      <c r="AD440" s="136"/>
      <c r="AE440" s="136"/>
      <c r="AF440" s="136"/>
      <c r="AG440" s="136"/>
      <c r="AH440" s="136"/>
      <c r="AI440" s="136"/>
      <c r="AJ440" s="137"/>
      <c r="AK440" s="191"/>
      <c r="AL440" s="191"/>
      <c r="AM440" s="191"/>
      <c r="AN440" s="191"/>
      <c r="AO440" s="191"/>
      <c r="AP440" s="191"/>
      <c r="AQ440" s="192"/>
      <c r="AR440" s="192"/>
      <c r="AS440" s="192"/>
      <c r="AT440" s="191"/>
      <c r="AU440" s="191"/>
      <c r="AV440" s="193"/>
      <c r="AW440" s="130"/>
      <c r="AX440" s="53"/>
    </row>
    <row r="441" spans="1:50" s="44" customFormat="1" ht="48" customHeight="1" x14ac:dyDescent="0.2">
      <c r="A441" s="146" t="s">
        <v>783</v>
      </c>
      <c r="B441" s="132" t="s">
        <v>644</v>
      </c>
      <c r="C441" s="229"/>
      <c r="D441" s="207" t="s">
        <v>81</v>
      </c>
      <c r="E441" s="207" t="s">
        <v>342</v>
      </c>
      <c r="F441" s="207" t="s">
        <v>52</v>
      </c>
      <c r="G441" s="207" t="s">
        <v>642</v>
      </c>
      <c r="H441" s="207" t="s">
        <v>66</v>
      </c>
      <c r="I441" s="120" t="s">
        <v>56</v>
      </c>
      <c r="J441" s="120" t="s">
        <v>56</v>
      </c>
      <c r="K441" s="120" t="s">
        <v>56</v>
      </c>
      <c r="L441" s="126">
        <v>2024</v>
      </c>
      <c r="M441" s="147">
        <f t="shared" si="574"/>
        <v>27307</v>
      </c>
      <c r="N441" s="147">
        <v>0</v>
      </c>
      <c r="O441" s="147">
        <v>27307</v>
      </c>
      <c r="P441" s="147"/>
      <c r="Q441" s="147"/>
      <c r="R441" s="147"/>
      <c r="S441" s="147">
        <f t="shared" si="585"/>
        <v>-5607.0129999999999</v>
      </c>
      <c r="T441" s="147">
        <v>0</v>
      </c>
      <c r="U441" s="147">
        <v>-5607.0129999999999</v>
      </c>
      <c r="V441" s="147">
        <f t="shared" si="575"/>
        <v>21699.987000000001</v>
      </c>
      <c r="W441" s="122">
        <f t="shared" si="586"/>
        <v>0</v>
      </c>
      <c r="X441" s="122">
        <f t="shared" si="587"/>
        <v>21699.987000000001</v>
      </c>
      <c r="Y441" s="122"/>
      <c r="Z441" s="122"/>
      <c r="AA441" s="122"/>
      <c r="AB441" s="122"/>
      <c r="AC441" s="122"/>
      <c r="AD441" s="122"/>
      <c r="AE441" s="122"/>
      <c r="AF441" s="122"/>
      <c r="AG441" s="122"/>
      <c r="AH441" s="122"/>
      <c r="AI441" s="122"/>
      <c r="AJ441" s="123"/>
      <c r="AK441" s="152"/>
      <c r="AL441" s="152"/>
      <c r="AM441" s="152"/>
      <c r="AN441" s="152"/>
      <c r="AO441" s="152"/>
      <c r="AP441" s="152"/>
      <c r="AQ441" s="153"/>
      <c r="AR441" s="153"/>
      <c r="AS441" s="153"/>
      <c r="AT441" s="152"/>
      <c r="AU441" s="152"/>
      <c r="AV441" s="185"/>
      <c r="AW441" s="148" t="s">
        <v>942</v>
      </c>
      <c r="AX441" s="43"/>
    </row>
    <row r="442" spans="1:50" s="54" customFormat="1" x14ac:dyDescent="0.2">
      <c r="A442" s="146"/>
      <c r="B442" s="157" t="s">
        <v>637</v>
      </c>
      <c r="C442" s="230"/>
      <c r="D442" s="210"/>
      <c r="E442" s="210"/>
      <c r="F442" s="210"/>
      <c r="G442" s="210"/>
      <c r="H442" s="210"/>
      <c r="I442" s="209"/>
      <c r="J442" s="210"/>
      <c r="K442" s="210"/>
      <c r="L442" s="232"/>
      <c r="M442" s="189">
        <f t="shared" si="574"/>
        <v>27307</v>
      </c>
      <c r="N442" s="189">
        <v>0</v>
      </c>
      <c r="O442" s="189">
        <v>27307</v>
      </c>
      <c r="P442" s="189"/>
      <c r="Q442" s="189"/>
      <c r="R442" s="189"/>
      <c r="S442" s="189">
        <f t="shared" si="585"/>
        <v>-5607.0129999999999</v>
      </c>
      <c r="T442" s="189">
        <v>0</v>
      </c>
      <c r="U442" s="189">
        <v>-5607.0129999999999</v>
      </c>
      <c r="V442" s="189">
        <f t="shared" si="575"/>
        <v>21699.987000000001</v>
      </c>
      <c r="W442" s="136">
        <f t="shared" si="586"/>
        <v>0</v>
      </c>
      <c r="X442" s="136">
        <f t="shared" si="587"/>
        <v>21699.987000000001</v>
      </c>
      <c r="Y442" s="136"/>
      <c r="Z442" s="136"/>
      <c r="AA442" s="136"/>
      <c r="AB442" s="136"/>
      <c r="AC442" s="136"/>
      <c r="AD442" s="136"/>
      <c r="AE442" s="136"/>
      <c r="AF442" s="136"/>
      <c r="AG442" s="136"/>
      <c r="AH442" s="136"/>
      <c r="AI442" s="136"/>
      <c r="AJ442" s="137"/>
      <c r="AK442" s="191"/>
      <c r="AL442" s="191"/>
      <c r="AM442" s="191"/>
      <c r="AN442" s="191"/>
      <c r="AO442" s="191"/>
      <c r="AP442" s="191"/>
      <c r="AQ442" s="192"/>
      <c r="AR442" s="192"/>
      <c r="AS442" s="192"/>
      <c r="AT442" s="191"/>
      <c r="AU442" s="191"/>
      <c r="AV442" s="193"/>
      <c r="AW442" s="130"/>
      <c r="AX442" s="53"/>
    </row>
    <row r="443" spans="1:50" s="44" customFormat="1" ht="48" customHeight="1" x14ac:dyDescent="0.2">
      <c r="A443" s="146" t="s">
        <v>788</v>
      </c>
      <c r="B443" s="132" t="s">
        <v>646</v>
      </c>
      <c r="C443" s="229"/>
      <c r="D443" s="146" t="s">
        <v>81</v>
      </c>
      <c r="E443" s="146" t="s">
        <v>342</v>
      </c>
      <c r="F443" s="146" t="s">
        <v>52</v>
      </c>
      <c r="G443" s="146" t="s">
        <v>635</v>
      </c>
      <c r="H443" s="146" t="s">
        <v>66</v>
      </c>
      <c r="I443" s="120" t="s">
        <v>56</v>
      </c>
      <c r="J443" s="120" t="s">
        <v>56</v>
      </c>
      <c r="K443" s="120" t="s">
        <v>56</v>
      </c>
      <c r="L443" s="126">
        <v>2024</v>
      </c>
      <c r="M443" s="147">
        <f t="shared" si="574"/>
        <v>17428.599999999999</v>
      </c>
      <c r="N443" s="147">
        <v>0</v>
      </c>
      <c r="O443" s="147">
        <v>17428.599999999999</v>
      </c>
      <c r="P443" s="147"/>
      <c r="Q443" s="147"/>
      <c r="R443" s="147"/>
      <c r="S443" s="147">
        <f t="shared" si="585"/>
        <v>-4328.6139999999996</v>
      </c>
      <c r="T443" s="147">
        <v>0</v>
      </c>
      <c r="U443" s="147">
        <v>-4328.6139999999996</v>
      </c>
      <c r="V443" s="147">
        <f t="shared" si="575"/>
        <v>13099.985999999999</v>
      </c>
      <c r="W443" s="122">
        <f t="shared" si="586"/>
        <v>0</v>
      </c>
      <c r="X443" s="122">
        <f t="shared" si="587"/>
        <v>13099.985999999999</v>
      </c>
      <c r="Y443" s="122"/>
      <c r="Z443" s="122"/>
      <c r="AA443" s="122"/>
      <c r="AB443" s="122"/>
      <c r="AC443" s="122"/>
      <c r="AD443" s="122"/>
      <c r="AE443" s="122"/>
      <c r="AF443" s="122"/>
      <c r="AG443" s="122"/>
      <c r="AH443" s="122"/>
      <c r="AI443" s="122"/>
      <c r="AJ443" s="123"/>
      <c r="AK443" s="152"/>
      <c r="AL443" s="152"/>
      <c r="AM443" s="152"/>
      <c r="AN443" s="152"/>
      <c r="AO443" s="152"/>
      <c r="AP443" s="152"/>
      <c r="AQ443" s="153"/>
      <c r="AR443" s="153"/>
      <c r="AS443" s="153"/>
      <c r="AT443" s="152"/>
      <c r="AU443" s="152"/>
      <c r="AV443" s="185"/>
      <c r="AW443" s="148" t="s">
        <v>942</v>
      </c>
      <c r="AX443" s="43"/>
    </row>
    <row r="444" spans="1:50" s="54" customFormat="1" x14ac:dyDescent="0.2">
      <c r="A444" s="146"/>
      <c r="B444" s="157" t="s">
        <v>637</v>
      </c>
      <c r="C444" s="230"/>
      <c r="D444" s="210"/>
      <c r="E444" s="210"/>
      <c r="F444" s="210"/>
      <c r="G444" s="210"/>
      <c r="H444" s="210"/>
      <c r="I444" s="209"/>
      <c r="J444" s="210"/>
      <c r="K444" s="210"/>
      <c r="L444" s="232"/>
      <c r="M444" s="189">
        <f t="shared" si="574"/>
        <v>17428.599999999999</v>
      </c>
      <c r="N444" s="189">
        <v>0</v>
      </c>
      <c r="O444" s="189">
        <v>17428.599999999999</v>
      </c>
      <c r="P444" s="189"/>
      <c r="Q444" s="189"/>
      <c r="R444" s="189"/>
      <c r="S444" s="189">
        <f t="shared" si="585"/>
        <v>-4328.6139999999996</v>
      </c>
      <c r="T444" s="189">
        <v>0</v>
      </c>
      <c r="U444" s="189">
        <v>-4328.6139999999996</v>
      </c>
      <c r="V444" s="189">
        <f t="shared" si="575"/>
        <v>13099.985999999999</v>
      </c>
      <c r="W444" s="136">
        <f t="shared" si="586"/>
        <v>0</v>
      </c>
      <c r="X444" s="136">
        <f t="shared" si="587"/>
        <v>13099.985999999999</v>
      </c>
      <c r="Y444" s="136"/>
      <c r="Z444" s="136"/>
      <c r="AA444" s="136"/>
      <c r="AB444" s="136"/>
      <c r="AC444" s="136"/>
      <c r="AD444" s="136"/>
      <c r="AE444" s="136"/>
      <c r="AF444" s="136"/>
      <c r="AG444" s="136"/>
      <c r="AH444" s="136"/>
      <c r="AI444" s="136"/>
      <c r="AJ444" s="137"/>
      <c r="AK444" s="191"/>
      <c r="AL444" s="191"/>
      <c r="AM444" s="191"/>
      <c r="AN444" s="191"/>
      <c r="AO444" s="191"/>
      <c r="AP444" s="191"/>
      <c r="AQ444" s="192"/>
      <c r="AR444" s="192"/>
      <c r="AS444" s="192"/>
      <c r="AT444" s="191"/>
      <c r="AU444" s="191"/>
      <c r="AV444" s="193"/>
      <c r="AW444" s="130"/>
      <c r="AX444" s="53"/>
    </row>
    <row r="445" spans="1:50" s="44" customFormat="1" ht="112.5" x14ac:dyDescent="0.2">
      <c r="A445" s="146" t="s">
        <v>790</v>
      </c>
      <c r="B445" s="132" t="s">
        <v>648</v>
      </c>
      <c r="C445" s="229"/>
      <c r="D445" s="146" t="s">
        <v>81</v>
      </c>
      <c r="E445" s="146" t="s">
        <v>342</v>
      </c>
      <c r="F445" s="146" t="s">
        <v>52</v>
      </c>
      <c r="G445" s="207" t="s">
        <v>642</v>
      </c>
      <c r="H445" s="146" t="s">
        <v>66</v>
      </c>
      <c r="I445" s="120" t="s">
        <v>56</v>
      </c>
      <c r="J445" s="120" t="s">
        <v>56</v>
      </c>
      <c r="K445" s="120" t="s">
        <v>56</v>
      </c>
      <c r="L445" s="126">
        <v>2024</v>
      </c>
      <c r="M445" s="147">
        <f t="shared" si="574"/>
        <v>4014.5</v>
      </c>
      <c r="N445" s="147">
        <v>0</v>
      </c>
      <c r="O445" s="147">
        <v>4014.5</v>
      </c>
      <c r="P445" s="147"/>
      <c r="Q445" s="147"/>
      <c r="R445" s="147"/>
      <c r="S445" s="147">
        <f t="shared" si="585"/>
        <v>-1003.623</v>
      </c>
      <c r="T445" s="147">
        <v>0</v>
      </c>
      <c r="U445" s="147">
        <v>-1003.623</v>
      </c>
      <c r="V445" s="147">
        <f t="shared" si="575"/>
        <v>3010.877</v>
      </c>
      <c r="W445" s="122">
        <f t="shared" si="586"/>
        <v>0</v>
      </c>
      <c r="X445" s="122">
        <f t="shared" si="587"/>
        <v>3010.877</v>
      </c>
      <c r="Y445" s="122"/>
      <c r="Z445" s="122"/>
      <c r="AA445" s="122"/>
      <c r="AB445" s="122"/>
      <c r="AC445" s="122"/>
      <c r="AD445" s="122"/>
      <c r="AE445" s="122"/>
      <c r="AF445" s="122"/>
      <c r="AG445" s="122"/>
      <c r="AH445" s="122"/>
      <c r="AI445" s="122"/>
      <c r="AJ445" s="123"/>
      <c r="AK445" s="152"/>
      <c r="AL445" s="152"/>
      <c r="AM445" s="152"/>
      <c r="AN445" s="152"/>
      <c r="AO445" s="152"/>
      <c r="AP445" s="152"/>
      <c r="AQ445" s="153"/>
      <c r="AR445" s="153"/>
      <c r="AS445" s="153"/>
      <c r="AT445" s="152"/>
      <c r="AU445" s="152"/>
      <c r="AV445" s="185"/>
      <c r="AW445" s="148" t="s">
        <v>942</v>
      </c>
      <c r="AX445" s="43"/>
    </row>
    <row r="446" spans="1:50" s="54" customFormat="1" x14ac:dyDescent="0.2">
      <c r="A446" s="146"/>
      <c r="B446" s="157" t="s">
        <v>637</v>
      </c>
      <c r="C446" s="230"/>
      <c r="D446" s="210"/>
      <c r="E446" s="210"/>
      <c r="F446" s="210"/>
      <c r="G446" s="210"/>
      <c r="H446" s="210"/>
      <c r="I446" s="209"/>
      <c r="J446" s="210"/>
      <c r="K446" s="210"/>
      <c r="L446" s="232"/>
      <c r="M446" s="189">
        <f t="shared" si="574"/>
        <v>4014.5</v>
      </c>
      <c r="N446" s="189">
        <v>0</v>
      </c>
      <c r="O446" s="189">
        <v>4014.5</v>
      </c>
      <c r="P446" s="189"/>
      <c r="Q446" s="189"/>
      <c r="R446" s="189"/>
      <c r="S446" s="189">
        <f t="shared" si="585"/>
        <v>-1003.623</v>
      </c>
      <c r="T446" s="189">
        <v>0</v>
      </c>
      <c r="U446" s="189">
        <v>-1003.623</v>
      </c>
      <c r="V446" s="189">
        <f t="shared" si="575"/>
        <v>3010.877</v>
      </c>
      <c r="W446" s="136">
        <f t="shared" si="586"/>
        <v>0</v>
      </c>
      <c r="X446" s="136">
        <f t="shared" si="587"/>
        <v>3010.877</v>
      </c>
      <c r="Y446" s="136"/>
      <c r="Z446" s="136"/>
      <c r="AA446" s="136"/>
      <c r="AB446" s="136"/>
      <c r="AC446" s="136"/>
      <c r="AD446" s="136"/>
      <c r="AE446" s="136"/>
      <c r="AF446" s="136"/>
      <c r="AG446" s="136"/>
      <c r="AH446" s="136"/>
      <c r="AI446" s="136"/>
      <c r="AJ446" s="137"/>
      <c r="AK446" s="191"/>
      <c r="AL446" s="191"/>
      <c r="AM446" s="191"/>
      <c r="AN446" s="191"/>
      <c r="AO446" s="191"/>
      <c r="AP446" s="191"/>
      <c r="AQ446" s="192"/>
      <c r="AR446" s="192"/>
      <c r="AS446" s="192"/>
      <c r="AT446" s="191"/>
      <c r="AU446" s="191"/>
      <c r="AV446" s="193"/>
      <c r="AW446" s="130"/>
      <c r="AX446" s="53"/>
    </row>
    <row r="447" spans="1:50" s="44" customFormat="1" ht="103.5" customHeight="1" x14ac:dyDescent="0.2">
      <c r="A447" s="146" t="s">
        <v>795</v>
      </c>
      <c r="B447" s="132" t="s">
        <v>650</v>
      </c>
      <c r="C447" s="229"/>
      <c r="D447" s="146" t="s">
        <v>81</v>
      </c>
      <c r="E447" s="146" t="s">
        <v>342</v>
      </c>
      <c r="F447" s="146" t="s">
        <v>52</v>
      </c>
      <c r="G447" s="146" t="s">
        <v>635</v>
      </c>
      <c r="H447" s="146" t="s">
        <v>66</v>
      </c>
      <c r="I447" s="120" t="s">
        <v>56</v>
      </c>
      <c r="J447" s="120" t="s">
        <v>56</v>
      </c>
      <c r="K447" s="120" t="s">
        <v>56</v>
      </c>
      <c r="L447" s="126">
        <v>2024</v>
      </c>
      <c r="M447" s="147">
        <f t="shared" si="574"/>
        <v>3412</v>
      </c>
      <c r="N447" s="147">
        <v>0</v>
      </c>
      <c r="O447" s="147">
        <v>3412</v>
      </c>
      <c r="P447" s="147"/>
      <c r="Q447" s="147"/>
      <c r="R447" s="147"/>
      <c r="S447" s="147">
        <f t="shared" si="585"/>
        <v>-784.76900000000001</v>
      </c>
      <c r="T447" s="147">
        <v>0</v>
      </c>
      <c r="U447" s="147">
        <v>-784.76900000000001</v>
      </c>
      <c r="V447" s="147">
        <f t="shared" si="575"/>
        <v>2627.2309999999998</v>
      </c>
      <c r="W447" s="122">
        <f t="shared" si="586"/>
        <v>0</v>
      </c>
      <c r="X447" s="122">
        <f t="shared" si="587"/>
        <v>2627.2309999999998</v>
      </c>
      <c r="Y447" s="122"/>
      <c r="Z447" s="122"/>
      <c r="AA447" s="122"/>
      <c r="AB447" s="122"/>
      <c r="AC447" s="122"/>
      <c r="AD447" s="122"/>
      <c r="AE447" s="122"/>
      <c r="AF447" s="122"/>
      <c r="AG447" s="122"/>
      <c r="AH447" s="122"/>
      <c r="AI447" s="122"/>
      <c r="AJ447" s="123"/>
      <c r="AK447" s="152"/>
      <c r="AL447" s="152"/>
      <c r="AM447" s="152"/>
      <c r="AN447" s="152"/>
      <c r="AO447" s="152"/>
      <c r="AP447" s="152"/>
      <c r="AQ447" s="153"/>
      <c r="AR447" s="153"/>
      <c r="AS447" s="153"/>
      <c r="AT447" s="152"/>
      <c r="AU447" s="152"/>
      <c r="AV447" s="185"/>
      <c r="AW447" s="148" t="s">
        <v>942</v>
      </c>
      <c r="AX447" s="43"/>
    </row>
    <row r="448" spans="1:50" s="54" customFormat="1" x14ac:dyDescent="0.2">
      <c r="A448" s="146"/>
      <c r="B448" s="157" t="s">
        <v>637</v>
      </c>
      <c r="C448" s="230"/>
      <c r="D448" s="210"/>
      <c r="E448" s="210"/>
      <c r="F448" s="210"/>
      <c r="G448" s="210"/>
      <c r="H448" s="210"/>
      <c r="I448" s="209"/>
      <c r="J448" s="210"/>
      <c r="K448" s="210"/>
      <c r="L448" s="232"/>
      <c r="M448" s="189">
        <f t="shared" si="574"/>
        <v>3412</v>
      </c>
      <c r="N448" s="189">
        <v>0</v>
      </c>
      <c r="O448" s="189">
        <v>3412</v>
      </c>
      <c r="P448" s="189"/>
      <c r="Q448" s="189"/>
      <c r="R448" s="189"/>
      <c r="S448" s="189">
        <f t="shared" si="585"/>
        <v>-784.76900000000001</v>
      </c>
      <c r="T448" s="189">
        <v>0</v>
      </c>
      <c r="U448" s="189">
        <v>-784.76900000000001</v>
      </c>
      <c r="V448" s="189">
        <f t="shared" si="575"/>
        <v>2627.2309999999998</v>
      </c>
      <c r="W448" s="136">
        <f t="shared" si="586"/>
        <v>0</v>
      </c>
      <c r="X448" s="136">
        <f t="shared" si="587"/>
        <v>2627.2309999999998</v>
      </c>
      <c r="Y448" s="136"/>
      <c r="Z448" s="136"/>
      <c r="AA448" s="136"/>
      <c r="AB448" s="136"/>
      <c r="AC448" s="136"/>
      <c r="AD448" s="136"/>
      <c r="AE448" s="136"/>
      <c r="AF448" s="136"/>
      <c r="AG448" s="136"/>
      <c r="AH448" s="136"/>
      <c r="AI448" s="136"/>
      <c r="AJ448" s="137"/>
      <c r="AK448" s="191"/>
      <c r="AL448" s="191"/>
      <c r="AM448" s="191"/>
      <c r="AN448" s="191"/>
      <c r="AO448" s="191"/>
      <c r="AP448" s="191"/>
      <c r="AQ448" s="192"/>
      <c r="AR448" s="192"/>
      <c r="AS448" s="192"/>
      <c r="AT448" s="191"/>
      <c r="AU448" s="191"/>
      <c r="AV448" s="193"/>
      <c r="AW448" s="130"/>
      <c r="AX448" s="53"/>
    </row>
    <row r="449" spans="1:50" s="44" customFormat="1" ht="56.25" x14ac:dyDescent="0.2">
      <c r="A449" s="146" t="s">
        <v>799</v>
      </c>
      <c r="B449" s="132" t="s">
        <v>652</v>
      </c>
      <c r="C449" s="229"/>
      <c r="D449" s="146" t="s">
        <v>81</v>
      </c>
      <c r="E449" s="146" t="s">
        <v>342</v>
      </c>
      <c r="F449" s="146" t="s">
        <v>52</v>
      </c>
      <c r="G449" s="146" t="s">
        <v>635</v>
      </c>
      <c r="H449" s="146" t="s">
        <v>66</v>
      </c>
      <c r="I449" s="120" t="s">
        <v>56</v>
      </c>
      <c r="J449" s="120" t="s">
        <v>56</v>
      </c>
      <c r="K449" s="120" t="s">
        <v>56</v>
      </c>
      <c r="L449" s="126">
        <v>2024</v>
      </c>
      <c r="M449" s="147">
        <f t="shared" si="574"/>
        <v>1951.6</v>
      </c>
      <c r="N449" s="147">
        <v>0</v>
      </c>
      <c r="O449" s="147">
        <v>1951.6</v>
      </c>
      <c r="P449" s="147"/>
      <c r="Q449" s="147"/>
      <c r="R449" s="147"/>
      <c r="S449" s="147">
        <f t="shared" si="585"/>
        <v>-307.43900000000002</v>
      </c>
      <c r="T449" s="147">
        <v>0</v>
      </c>
      <c r="U449" s="147">
        <v>-307.43900000000002</v>
      </c>
      <c r="V449" s="147">
        <f t="shared" si="575"/>
        <v>1644.1609999999998</v>
      </c>
      <c r="W449" s="122">
        <f t="shared" si="586"/>
        <v>0</v>
      </c>
      <c r="X449" s="122">
        <f t="shared" si="587"/>
        <v>1644.1609999999998</v>
      </c>
      <c r="Y449" s="122"/>
      <c r="Z449" s="122"/>
      <c r="AA449" s="122"/>
      <c r="AB449" s="122"/>
      <c r="AC449" s="122"/>
      <c r="AD449" s="122"/>
      <c r="AE449" s="122"/>
      <c r="AF449" s="122"/>
      <c r="AG449" s="122"/>
      <c r="AH449" s="122"/>
      <c r="AI449" s="122"/>
      <c r="AJ449" s="123"/>
      <c r="AK449" s="152"/>
      <c r="AL449" s="152"/>
      <c r="AM449" s="152"/>
      <c r="AN449" s="152"/>
      <c r="AO449" s="152"/>
      <c r="AP449" s="152"/>
      <c r="AQ449" s="153"/>
      <c r="AR449" s="153"/>
      <c r="AS449" s="153"/>
      <c r="AT449" s="152"/>
      <c r="AU449" s="152"/>
      <c r="AV449" s="185"/>
      <c r="AW449" s="148" t="s">
        <v>942</v>
      </c>
      <c r="AX449" s="43"/>
    </row>
    <row r="450" spans="1:50" s="54" customFormat="1" x14ac:dyDescent="0.2">
      <c r="A450" s="146"/>
      <c r="B450" s="157" t="s">
        <v>637</v>
      </c>
      <c r="C450" s="230"/>
      <c r="D450" s="210"/>
      <c r="E450" s="210"/>
      <c r="F450" s="210"/>
      <c r="G450" s="210"/>
      <c r="H450" s="210"/>
      <c r="I450" s="209"/>
      <c r="J450" s="210"/>
      <c r="K450" s="210"/>
      <c r="L450" s="232"/>
      <c r="M450" s="189">
        <f t="shared" si="574"/>
        <v>1951.6</v>
      </c>
      <c r="N450" s="189">
        <v>0</v>
      </c>
      <c r="O450" s="189">
        <v>1951.6</v>
      </c>
      <c r="P450" s="189"/>
      <c r="Q450" s="189"/>
      <c r="R450" s="189"/>
      <c r="S450" s="189">
        <f t="shared" si="585"/>
        <v>-307.43900000000002</v>
      </c>
      <c r="T450" s="189">
        <v>0</v>
      </c>
      <c r="U450" s="189">
        <v>-307.43900000000002</v>
      </c>
      <c r="V450" s="189">
        <f t="shared" si="575"/>
        <v>1644.1609999999998</v>
      </c>
      <c r="W450" s="136">
        <f t="shared" si="586"/>
        <v>0</v>
      </c>
      <c r="X450" s="136">
        <f t="shared" si="587"/>
        <v>1644.1609999999998</v>
      </c>
      <c r="Y450" s="136"/>
      <c r="Z450" s="136"/>
      <c r="AA450" s="136"/>
      <c r="AB450" s="136"/>
      <c r="AC450" s="136"/>
      <c r="AD450" s="136"/>
      <c r="AE450" s="136"/>
      <c r="AF450" s="136"/>
      <c r="AG450" s="136"/>
      <c r="AH450" s="136"/>
      <c r="AI450" s="136"/>
      <c r="AJ450" s="137"/>
      <c r="AK450" s="191"/>
      <c r="AL450" s="191"/>
      <c r="AM450" s="191"/>
      <c r="AN450" s="191"/>
      <c r="AO450" s="191"/>
      <c r="AP450" s="191"/>
      <c r="AQ450" s="192"/>
      <c r="AR450" s="192"/>
      <c r="AS450" s="192"/>
      <c r="AT450" s="191"/>
      <c r="AU450" s="191"/>
      <c r="AV450" s="193"/>
      <c r="AW450" s="130"/>
      <c r="AX450" s="53"/>
    </row>
    <row r="451" spans="1:50" s="44" customFormat="1" ht="145.5" customHeight="1" x14ac:dyDescent="0.2">
      <c r="A451" s="146" t="s">
        <v>801</v>
      </c>
      <c r="B451" s="132" t="s">
        <v>654</v>
      </c>
      <c r="C451" s="229"/>
      <c r="D451" s="146" t="s">
        <v>81</v>
      </c>
      <c r="E451" s="146" t="s">
        <v>342</v>
      </c>
      <c r="F451" s="146" t="s">
        <v>52</v>
      </c>
      <c r="G451" s="146" t="s">
        <v>635</v>
      </c>
      <c r="H451" s="146" t="s">
        <v>66</v>
      </c>
      <c r="I451" s="120" t="s">
        <v>56</v>
      </c>
      <c r="J451" s="120" t="s">
        <v>56</v>
      </c>
      <c r="K451" s="120" t="s">
        <v>56</v>
      </c>
      <c r="L451" s="126">
        <v>2024</v>
      </c>
      <c r="M451" s="147">
        <f t="shared" si="574"/>
        <v>1615.1</v>
      </c>
      <c r="N451" s="147">
        <v>0</v>
      </c>
      <c r="O451" s="147">
        <v>1615.1</v>
      </c>
      <c r="P451" s="147"/>
      <c r="Q451" s="147"/>
      <c r="R451" s="147"/>
      <c r="S451" s="147">
        <f t="shared" si="585"/>
        <v>-88.831999999999994</v>
      </c>
      <c r="T451" s="147">
        <v>0</v>
      </c>
      <c r="U451" s="147">
        <v>-88.831999999999994</v>
      </c>
      <c r="V451" s="147">
        <f t="shared" si="575"/>
        <v>1526.268</v>
      </c>
      <c r="W451" s="122">
        <f t="shared" ref="W451:W472" si="593">N451+Q451+T451</f>
        <v>0</v>
      </c>
      <c r="X451" s="122">
        <f t="shared" si="587"/>
        <v>1526.268</v>
      </c>
      <c r="Y451" s="122"/>
      <c r="Z451" s="122"/>
      <c r="AA451" s="122"/>
      <c r="AB451" s="122"/>
      <c r="AC451" s="122"/>
      <c r="AD451" s="122"/>
      <c r="AE451" s="122"/>
      <c r="AF451" s="122"/>
      <c r="AG451" s="122"/>
      <c r="AH451" s="122"/>
      <c r="AI451" s="122"/>
      <c r="AJ451" s="123"/>
      <c r="AK451" s="152"/>
      <c r="AL451" s="152"/>
      <c r="AM451" s="152"/>
      <c r="AN451" s="152"/>
      <c r="AO451" s="152"/>
      <c r="AP451" s="152"/>
      <c r="AQ451" s="153"/>
      <c r="AR451" s="153"/>
      <c r="AS451" s="153"/>
      <c r="AT451" s="152"/>
      <c r="AU451" s="152"/>
      <c r="AV451" s="185"/>
      <c r="AW451" s="148" t="s">
        <v>942</v>
      </c>
      <c r="AX451" s="43"/>
    </row>
    <row r="452" spans="1:50" s="54" customFormat="1" x14ac:dyDescent="0.2">
      <c r="A452" s="146"/>
      <c r="B452" s="157" t="s">
        <v>637</v>
      </c>
      <c r="C452" s="230"/>
      <c r="D452" s="210"/>
      <c r="E452" s="210"/>
      <c r="F452" s="210"/>
      <c r="G452" s="210"/>
      <c r="H452" s="210"/>
      <c r="I452" s="209"/>
      <c r="J452" s="210"/>
      <c r="K452" s="210"/>
      <c r="L452" s="232"/>
      <c r="M452" s="189">
        <f t="shared" si="574"/>
        <v>1615.1</v>
      </c>
      <c r="N452" s="189">
        <v>0</v>
      </c>
      <c r="O452" s="189">
        <v>1615.1</v>
      </c>
      <c r="P452" s="189"/>
      <c r="Q452" s="189"/>
      <c r="R452" s="189"/>
      <c r="S452" s="189">
        <f t="shared" si="585"/>
        <v>-88.831999999999994</v>
      </c>
      <c r="T452" s="189">
        <v>0</v>
      </c>
      <c r="U452" s="189">
        <v>-88.831999999999994</v>
      </c>
      <c r="V452" s="189">
        <f t="shared" si="575"/>
        <v>1526.268</v>
      </c>
      <c r="W452" s="136">
        <f t="shared" si="593"/>
        <v>0</v>
      </c>
      <c r="X452" s="136">
        <f t="shared" si="587"/>
        <v>1526.268</v>
      </c>
      <c r="Y452" s="136"/>
      <c r="Z452" s="136"/>
      <c r="AA452" s="136"/>
      <c r="AB452" s="136"/>
      <c r="AC452" s="136"/>
      <c r="AD452" s="136"/>
      <c r="AE452" s="136"/>
      <c r="AF452" s="136"/>
      <c r="AG452" s="136"/>
      <c r="AH452" s="136"/>
      <c r="AI452" s="136"/>
      <c r="AJ452" s="137"/>
      <c r="AK452" s="191"/>
      <c r="AL452" s="191"/>
      <c r="AM452" s="191"/>
      <c r="AN452" s="191"/>
      <c r="AO452" s="191"/>
      <c r="AP452" s="191"/>
      <c r="AQ452" s="192"/>
      <c r="AR452" s="192"/>
      <c r="AS452" s="192"/>
      <c r="AT452" s="191"/>
      <c r="AU452" s="191"/>
      <c r="AV452" s="193"/>
      <c r="AW452" s="130"/>
      <c r="AX452" s="53"/>
    </row>
    <row r="453" spans="1:50" s="44" customFormat="1" ht="93.75" x14ac:dyDescent="0.2">
      <c r="A453" s="146" t="s">
        <v>805</v>
      </c>
      <c r="B453" s="132" t="s">
        <v>656</v>
      </c>
      <c r="C453" s="229"/>
      <c r="D453" s="146" t="s">
        <v>81</v>
      </c>
      <c r="E453" s="146" t="s">
        <v>342</v>
      </c>
      <c r="F453" s="146" t="s">
        <v>52</v>
      </c>
      <c r="G453" s="146" t="s">
        <v>635</v>
      </c>
      <c r="H453" s="146" t="s">
        <v>66</v>
      </c>
      <c r="I453" s="120" t="s">
        <v>56</v>
      </c>
      <c r="J453" s="120" t="s">
        <v>56</v>
      </c>
      <c r="K453" s="120" t="s">
        <v>56</v>
      </c>
      <c r="L453" s="126">
        <v>2024</v>
      </c>
      <c r="M453" s="147">
        <f t="shared" si="574"/>
        <v>12188.3</v>
      </c>
      <c r="N453" s="147">
        <v>0</v>
      </c>
      <c r="O453" s="147">
        <v>12188.3</v>
      </c>
      <c r="P453" s="147"/>
      <c r="Q453" s="147"/>
      <c r="R453" s="147"/>
      <c r="S453" s="147">
        <f t="shared" si="585"/>
        <v>-788.33399999999995</v>
      </c>
      <c r="T453" s="147">
        <v>0</v>
      </c>
      <c r="U453" s="147">
        <v>-788.33399999999995</v>
      </c>
      <c r="V453" s="147">
        <f t="shared" si="575"/>
        <v>11399.965999999999</v>
      </c>
      <c r="W453" s="122">
        <f t="shared" si="593"/>
        <v>0</v>
      </c>
      <c r="X453" s="122">
        <f t="shared" si="587"/>
        <v>11399.965999999999</v>
      </c>
      <c r="Y453" s="122"/>
      <c r="Z453" s="122"/>
      <c r="AA453" s="122"/>
      <c r="AB453" s="122"/>
      <c r="AC453" s="122"/>
      <c r="AD453" s="122"/>
      <c r="AE453" s="122"/>
      <c r="AF453" s="122"/>
      <c r="AG453" s="122"/>
      <c r="AH453" s="122"/>
      <c r="AI453" s="122"/>
      <c r="AJ453" s="123"/>
      <c r="AK453" s="152"/>
      <c r="AL453" s="152"/>
      <c r="AM453" s="152"/>
      <c r="AN453" s="152"/>
      <c r="AO453" s="152"/>
      <c r="AP453" s="152"/>
      <c r="AQ453" s="153"/>
      <c r="AR453" s="153"/>
      <c r="AS453" s="153"/>
      <c r="AT453" s="152"/>
      <c r="AU453" s="152"/>
      <c r="AV453" s="185"/>
      <c r="AW453" s="148" t="s">
        <v>942</v>
      </c>
      <c r="AX453" s="43"/>
    </row>
    <row r="454" spans="1:50" s="54" customFormat="1" x14ac:dyDescent="0.2">
      <c r="A454" s="146"/>
      <c r="B454" s="157" t="s">
        <v>637</v>
      </c>
      <c r="C454" s="230"/>
      <c r="D454" s="210"/>
      <c r="E454" s="210"/>
      <c r="F454" s="210"/>
      <c r="G454" s="210"/>
      <c r="H454" s="210"/>
      <c r="I454" s="209"/>
      <c r="J454" s="210"/>
      <c r="K454" s="210"/>
      <c r="L454" s="232"/>
      <c r="M454" s="189">
        <f t="shared" si="574"/>
        <v>12188.3</v>
      </c>
      <c r="N454" s="189">
        <v>0</v>
      </c>
      <c r="O454" s="189">
        <v>12188.3</v>
      </c>
      <c r="P454" s="189"/>
      <c r="Q454" s="189"/>
      <c r="R454" s="189"/>
      <c r="S454" s="189">
        <f t="shared" si="585"/>
        <v>-788.33399999999995</v>
      </c>
      <c r="T454" s="189">
        <v>0</v>
      </c>
      <c r="U454" s="189">
        <v>-788.33399999999995</v>
      </c>
      <c r="V454" s="189">
        <f t="shared" si="575"/>
        <v>11399.965999999999</v>
      </c>
      <c r="W454" s="136">
        <f t="shared" si="593"/>
        <v>0</v>
      </c>
      <c r="X454" s="136">
        <f t="shared" si="587"/>
        <v>11399.965999999999</v>
      </c>
      <c r="Y454" s="136"/>
      <c r="Z454" s="136"/>
      <c r="AA454" s="136"/>
      <c r="AB454" s="136"/>
      <c r="AC454" s="136"/>
      <c r="AD454" s="136"/>
      <c r="AE454" s="136"/>
      <c r="AF454" s="136"/>
      <c r="AG454" s="136"/>
      <c r="AH454" s="136"/>
      <c r="AI454" s="136"/>
      <c r="AJ454" s="137"/>
      <c r="AK454" s="191"/>
      <c r="AL454" s="191"/>
      <c r="AM454" s="191"/>
      <c r="AN454" s="191"/>
      <c r="AO454" s="191"/>
      <c r="AP454" s="191"/>
      <c r="AQ454" s="192"/>
      <c r="AR454" s="192"/>
      <c r="AS454" s="192"/>
      <c r="AT454" s="191"/>
      <c r="AU454" s="191"/>
      <c r="AV454" s="193"/>
      <c r="AW454" s="130"/>
      <c r="AX454" s="53"/>
    </row>
    <row r="455" spans="1:50" s="44" customFormat="1" ht="80.25" customHeight="1" x14ac:dyDescent="0.2">
      <c r="A455" s="146" t="s">
        <v>807</v>
      </c>
      <c r="B455" s="132" t="s">
        <v>658</v>
      </c>
      <c r="C455" s="229"/>
      <c r="D455" s="146" t="s">
        <v>81</v>
      </c>
      <c r="E455" s="146" t="s">
        <v>342</v>
      </c>
      <c r="F455" s="146" t="s">
        <v>52</v>
      </c>
      <c r="G455" s="146" t="s">
        <v>635</v>
      </c>
      <c r="H455" s="146" t="s">
        <v>66</v>
      </c>
      <c r="I455" s="120" t="s">
        <v>56</v>
      </c>
      <c r="J455" s="120" t="s">
        <v>56</v>
      </c>
      <c r="K455" s="120" t="s">
        <v>56</v>
      </c>
      <c r="L455" s="126">
        <v>2024</v>
      </c>
      <c r="M455" s="147">
        <f t="shared" si="574"/>
        <v>3357.9</v>
      </c>
      <c r="N455" s="147">
        <v>0</v>
      </c>
      <c r="O455" s="147">
        <v>3357.9</v>
      </c>
      <c r="P455" s="147"/>
      <c r="Q455" s="147"/>
      <c r="R455" s="147"/>
      <c r="S455" s="147">
        <f t="shared" si="585"/>
        <v>-772.31299999999999</v>
      </c>
      <c r="T455" s="147">
        <v>0</v>
      </c>
      <c r="U455" s="147">
        <v>-772.31299999999999</v>
      </c>
      <c r="V455" s="147">
        <f t="shared" si="575"/>
        <v>2585.587</v>
      </c>
      <c r="W455" s="122">
        <f t="shared" si="593"/>
        <v>0</v>
      </c>
      <c r="X455" s="122">
        <f t="shared" si="587"/>
        <v>2585.587</v>
      </c>
      <c r="Y455" s="122"/>
      <c r="Z455" s="122"/>
      <c r="AA455" s="122"/>
      <c r="AB455" s="122"/>
      <c r="AC455" s="122"/>
      <c r="AD455" s="122"/>
      <c r="AE455" s="122"/>
      <c r="AF455" s="122"/>
      <c r="AG455" s="122"/>
      <c r="AH455" s="122"/>
      <c r="AI455" s="122"/>
      <c r="AJ455" s="123"/>
      <c r="AK455" s="152"/>
      <c r="AL455" s="152"/>
      <c r="AM455" s="152"/>
      <c r="AN455" s="152"/>
      <c r="AO455" s="152"/>
      <c r="AP455" s="152"/>
      <c r="AQ455" s="153"/>
      <c r="AR455" s="153"/>
      <c r="AS455" s="153"/>
      <c r="AT455" s="152"/>
      <c r="AU455" s="152"/>
      <c r="AV455" s="185"/>
      <c r="AW455" s="148" t="s">
        <v>942</v>
      </c>
      <c r="AX455" s="43"/>
    </row>
    <row r="456" spans="1:50" s="54" customFormat="1" x14ac:dyDescent="0.2">
      <c r="A456" s="146"/>
      <c r="B456" s="157" t="s">
        <v>637</v>
      </c>
      <c r="C456" s="230"/>
      <c r="D456" s="210"/>
      <c r="E456" s="210"/>
      <c r="F456" s="210"/>
      <c r="G456" s="210"/>
      <c r="H456" s="210"/>
      <c r="I456" s="209"/>
      <c r="J456" s="210"/>
      <c r="K456" s="210"/>
      <c r="L456" s="232"/>
      <c r="M456" s="189">
        <f t="shared" si="574"/>
        <v>3357.9</v>
      </c>
      <c r="N456" s="189">
        <v>0</v>
      </c>
      <c r="O456" s="189">
        <v>3357.9</v>
      </c>
      <c r="P456" s="189"/>
      <c r="Q456" s="189"/>
      <c r="R456" s="189"/>
      <c r="S456" s="189">
        <f t="shared" si="585"/>
        <v>-772.31299999999999</v>
      </c>
      <c r="T456" s="189">
        <v>0</v>
      </c>
      <c r="U456" s="189">
        <v>-772.31299999999999</v>
      </c>
      <c r="V456" s="189">
        <f t="shared" si="575"/>
        <v>2585.587</v>
      </c>
      <c r="W456" s="136">
        <f t="shared" si="593"/>
        <v>0</v>
      </c>
      <c r="X456" s="136">
        <f t="shared" si="587"/>
        <v>2585.587</v>
      </c>
      <c r="Y456" s="136"/>
      <c r="Z456" s="136"/>
      <c r="AA456" s="136"/>
      <c r="AB456" s="136"/>
      <c r="AC456" s="136"/>
      <c r="AD456" s="136"/>
      <c r="AE456" s="136"/>
      <c r="AF456" s="136"/>
      <c r="AG456" s="136"/>
      <c r="AH456" s="136"/>
      <c r="AI456" s="136"/>
      <c r="AJ456" s="137"/>
      <c r="AK456" s="191"/>
      <c r="AL456" s="191"/>
      <c r="AM456" s="191"/>
      <c r="AN456" s="191"/>
      <c r="AO456" s="191"/>
      <c r="AP456" s="191"/>
      <c r="AQ456" s="192"/>
      <c r="AR456" s="192"/>
      <c r="AS456" s="192"/>
      <c r="AT456" s="191"/>
      <c r="AU456" s="191"/>
      <c r="AV456" s="193"/>
      <c r="AW456" s="130"/>
      <c r="AX456" s="53"/>
    </row>
    <row r="457" spans="1:50" s="44" customFormat="1" ht="75" x14ac:dyDescent="0.2">
      <c r="A457" s="146" t="s">
        <v>809</v>
      </c>
      <c r="B457" s="132" t="s">
        <v>660</v>
      </c>
      <c r="C457" s="229"/>
      <c r="D457" s="146" t="s">
        <v>81</v>
      </c>
      <c r="E457" s="146" t="s">
        <v>342</v>
      </c>
      <c r="F457" s="146" t="s">
        <v>52</v>
      </c>
      <c r="G457" s="146" t="s">
        <v>635</v>
      </c>
      <c r="H457" s="146" t="s">
        <v>66</v>
      </c>
      <c r="I457" s="120" t="s">
        <v>56</v>
      </c>
      <c r="J457" s="120" t="s">
        <v>56</v>
      </c>
      <c r="K457" s="120" t="s">
        <v>56</v>
      </c>
      <c r="L457" s="126">
        <v>2024</v>
      </c>
      <c r="M457" s="147">
        <f t="shared" si="574"/>
        <v>15797.2</v>
      </c>
      <c r="N457" s="147">
        <v>0</v>
      </c>
      <c r="O457" s="147">
        <v>15797.2</v>
      </c>
      <c r="P457" s="147"/>
      <c r="Q457" s="147"/>
      <c r="R457" s="147"/>
      <c r="S457" s="147">
        <f t="shared" si="585"/>
        <v>-3097.194</v>
      </c>
      <c r="T457" s="147">
        <v>0</v>
      </c>
      <c r="U457" s="147">
        <v>-3097.194</v>
      </c>
      <c r="V457" s="147">
        <f t="shared" si="575"/>
        <v>12700.006000000001</v>
      </c>
      <c r="W457" s="122">
        <f t="shared" si="593"/>
        <v>0</v>
      </c>
      <c r="X457" s="122">
        <f t="shared" si="587"/>
        <v>12700.006000000001</v>
      </c>
      <c r="Y457" s="122"/>
      <c r="Z457" s="122"/>
      <c r="AA457" s="122"/>
      <c r="AB457" s="122"/>
      <c r="AC457" s="122"/>
      <c r="AD457" s="122"/>
      <c r="AE457" s="122"/>
      <c r="AF457" s="122"/>
      <c r="AG457" s="122"/>
      <c r="AH457" s="122"/>
      <c r="AI457" s="122"/>
      <c r="AJ457" s="123"/>
      <c r="AK457" s="152"/>
      <c r="AL457" s="152"/>
      <c r="AM457" s="152"/>
      <c r="AN457" s="152"/>
      <c r="AO457" s="152"/>
      <c r="AP457" s="152"/>
      <c r="AQ457" s="153"/>
      <c r="AR457" s="153"/>
      <c r="AS457" s="153"/>
      <c r="AT457" s="152"/>
      <c r="AU457" s="152"/>
      <c r="AV457" s="185"/>
      <c r="AW457" s="148" t="s">
        <v>942</v>
      </c>
      <c r="AX457" s="43"/>
    </row>
    <row r="458" spans="1:50" s="54" customFormat="1" x14ac:dyDescent="0.2">
      <c r="A458" s="146"/>
      <c r="B458" s="157" t="s">
        <v>637</v>
      </c>
      <c r="C458" s="230"/>
      <c r="D458" s="210"/>
      <c r="E458" s="210"/>
      <c r="F458" s="210"/>
      <c r="G458" s="210"/>
      <c r="H458" s="210"/>
      <c r="I458" s="209"/>
      <c r="J458" s="210"/>
      <c r="K458" s="210"/>
      <c r="L458" s="232"/>
      <c r="M458" s="189">
        <f t="shared" si="574"/>
        <v>15797.2</v>
      </c>
      <c r="N458" s="189">
        <v>0</v>
      </c>
      <c r="O458" s="189">
        <v>15797.2</v>
      </c>
      <c r="P458" s="189"/>
      <c r="Q458" s="189"/>
      <c r="R458" s="189"/>
      <c r="S458" s="189">
        <f t="shared" si="585"/>
        <v>-3097.194</v>
      </c>
      <c r="T458" s="189">
        <v>0</v>
      </c>
      <c r="U458" s="189">
        <v>-3097.194</v>
      </c>
      <c r="V458" s="189">
        <f t="shared" si="575"/>
        <v>12700.006000000001</v>
      </c>
      <c r="W458" s="136">
        <f t="shared" si="593"/>
        <v>0</v>
      </c>
      <c r="X458" s="136">
        <f t="shared" si="587"/>
        <v>12700.006000000001</v>
      </c>
      <c r="Y458" s="136"/>
      <c r="Z458" s="136"/>
      <c r="AA458" s="136"/>
      <c r="AB458" s="136"/>
      <c r="AC458" s="136"/>
      <c r="AD458" s="136"/>
      <c r="AE458" s="136"/>
      <c r="AF458" s="136"/>
      <c r="AG458" s="136"/>
      <c r="AH458" s="136"/>
      <c r="AI458" s="136"/>
      <c r="AJ458" s="137"/>
      <c r="AK458" s="191"/>
      <c r="AL458" s="191"/>
      <c r="AM458" s="191"/>
      <c r="AN458" s="191"/>
      <c r="AO458" s="191"/>
      <c r="AP458" s="191"/>
      <c r="AQ458" s="192"/>
      <c r="AR458" s="192"/>
      <c r="AS458" s="192"/>
      <c r="AT458" s="191"/>
      <c r="AU458" s="191"/>
      <c r="AV458" s="193"/>
      <c r="AW458" s="130"/>
      <c r="AX458" s="53"/>
    </row>
    <row r="459" spans="1:50" s="44" customFormat="1" ht="75" x14ac:dyDescent="0.2">
      <c r="A459" s="146" t="s">
        <v>811</v>
      </c>
      <c r="B459" s="132" t="s">
        <v>662</v>
      </c>
      <c r="C459" s="229"/>
      <c r="D459" s="146" t="s">
        <v>81</v>
      </c>
      <c r="E459" s="146" t="s">
        <v>342</v>
      </c>
      <c r="F459" s="146" t="s">
        <v>52</v>
      </c>
      <c r="G459" s="146" t="s">
        <v>635</v>
      </c>
      <c r="H459" s="146" t="s">
        <v>66</v>
      </c>
      <c r="I459" s="120" t="s">
        <v>56</v>
      </c>
      <c r="J459" s="120" t="s">
        <v>56</v>
      </c>
      <c r="K459" s="120" t="s">
        <v>56</v>
      </c>
      <c r="L459" s="126">
        <v>2024</v>
      </c>
      <c r="M459" s="147">
        <f t="shared" si="574"/>
        <v>23245.4</v>
      </c>
      <c r="N459" s="147">
        <v>0</v>
      </c>
      <c r="O459" s="147">
        <v>23245.4</v>
      </c>
      <c r="P459" s="147"/>
      <c r="Q459" s="147"/>
      <c r="R459" s="147"/>
      <c r="S459" s="147">
        <f t="shared" si="585"/>
        <v>-10460.415999999999</v>
      </c>
      <c r="T459" s="147">
        <v>0</v>
      </c>
      <c r="U459" s="147">
        <v>-10460.415999999999</v>
      </c>
      <c r="V459" s="147">
        <f t="shared" si="575"/>
        <v>12784.984000000002</v>
      </c>
      <c r="W459" s="122">
        <f t="shared" si="593"/>
        <v>0</v>
      </c>
      <c r="X459" s="122">
        <f t="shared" si="587"/>
        <v>12784.984000000002</v>
      </c>
      <c r="Y459" s="122"/>
      <c r="Z459" s="122"/>
      <c r="AA459" s="122"/>
      <c r="AB459" s="122"/>
      <c r="AC459" s="122"/>
      <c r="AD459" s="122"/>
      <c r="AE459" s="122"/>
      <c r="AF459" s="122"/>
      <c r="AG459" s="122"/>
      <c r="AH459" s="122"/>
      <c r="AI459" s="122"/>
      <c r="AJ459" s="123"/>
      <c r="AK459" s="152"/>
      <c r="AL459" s="152"/>
      <c r="AM459" s="152"/>
      <c r="AN459" s="152"/>
      <c r="AO459" s="152"/>
      <c r="AP459" s="152"/>
      <c r="AQ459" s="153"/>
      <c r="AR459" s="153"/>
      <c r="AS459" s="153"/>
      <c r="AT459" s="152"/>
      <c r="AU459" s="152"/>
      <c r="AV459" s="185"/>
      <c r="AW459" s="148" t="s">
        <v>942</v>
      </c>
      <c r="AX459" s="43"/>
    </row>
    <row r="460" spans="1:50" s="54" customFormat="1" x14ac:dyDescent="0.2">
      <c r="A460" s="146"/>
      <c r="B460" s="157" t="s">
        <v>637</v>
      </c>
      <c r="C460" s="230"/>
      <c r="D460" s="210"/>
      <c r="E460" s="210"/>
      <c r="F460" s="210"/>
      <c r="G460" s="210"/>
      <c r="H460" s="210"/>
      <c r="I460" s="209"/>
      <c r="J460" s="210"/>
      <c r="K460" s="210"/>
      <c r="L460" s="232"/>
      <c r="M460" s="189">
        <f t="shared" si="574"/>
        <v>23245.4</v>
      </c>
      <c r="N460" s="189">
        <v>0</v>
      </c>
      <c r="O460" s="189">
        <v>23245.4</v>
      </c>
      <c r="P460" s="189"/>
      <c r="Q460" s="189"/>
      <c r="R460" s="189"/>
      <c r="S460" s="189">
        <f t="shared" si="585"/>
        <v>-10460.415999999999</v>
      </c>
      <c r="T460" s="189">
        <v>0</v>
      </c>
      <c r="U460" s="189">
        <v>-10460.415999999999</v>
      </c>
      <c r="V460" s="189">
        <f t="shared" si="575"/>
        <v>12784.984000000002</v>
      </c>
      <c r="W460" s="136">
        <f t="shared" si="593"/>
        <v>0</v>
      </c>
      <c r="X460" s="136">
        <f t="shared" si="587"/>
        <v>12784.984000000002</v>
      </c>
      <c r="Y460" s="136"/>
      <c r="Z460" s="136"/>
      <c r="AA460" s="136"/>
      <c r="AB460" s="136"/>
      <c r="AC460" s="136"/>
      <c r="AD460" s="136"/>
      <c r="AE460" s="136"/>
      <c r="AF460" s="136"/>
      <c r="AG460" s="136"/>
      <c r="AH460" s="136"/>
      <c r="AI460" s="136"/>
      <c r="AJ460" s="137"/>
      <c r="AK460" s="191"/>
      <c r="AL460" s="191"/>
      <c r="AM460" s="191"/>
      <c r="AN460" s="191"/>
      <c r="AO460" s="191"/>
      <c r="AP460" s="191"/>
      <c r="AQ460" s="192"/>
      <c r="AR460" s="192"/>
      <c r="AS460" s="192"/>
      <c r="AT460" s="191"/>
      <c r="AU460" s="191"/>
      <c r="AV460" s="193"/>
      <c r="AW460" s="130"/>
      <c r="AX460" s="53"/>
    </row>
    <row r="461" spans="1:50" s="44" customFormat="1" ht="56.25" x14ac:dyDescent="0.2">
      <c r="A461" s="146" t="s">
        <v>819</v>
      </c>
      <c r="B461" s="132" t="s">
        <v>664</v>
      </c>
      <c r="C461" s="229"/>
      <c r="D461" s="146" t="s">
        <v>81</v>
      </c>
      <c r="E461" s="146" t="s">
        <v>342</v>
      </c>
      <c r="F461" s="146" t="s">
        <v>52</v>
      </c>
      <c r="G461" s="146" t="s">
        <v>635</v>
      </c>
      <c r="H461" s="146" t="s">
        <v>66</v>
      </c>
      <c r="I461" s="120" t="s">
        <v>56</v>
      </c>
      <c r="J461" s="120" t="s">
        <v>56</v>
      </c>
      <c r="K461" s="120" t="s">
        <v>56</v>
      </c>
      <c r="L461" s="126">
        <v>2024</v>
      </c>
      <c r="M461" s="147">
        <f t="shared" si="574"/>
        <v>14654.6</v>
      </c>
      <c r="N461" s="147">
        <v>0</v>
      </c>
      <c r="O461" s="147">
        <v>14654.6</v>
      </c>
      <c r="P461" s="147"/>
      <c r="Q461" s="147"/>
      <c r="R461" s="147"/>
      <c r="S461" s="147">
        <f t="shared" si="585"/>
        <v>-9277.143</v>
      </c>
      <c r="T461" s="147">
        <v>0</v>
      </c>
      <c r="U461" s="147">
        <v>-9277.143</v>
      </c>
      <c r="V461" s="147">
        <f t="shared" si="575"/>
        <v>5377.4570000000003</v>
      </c>
      <c r="W461" s="122">
        <f t="shared" si="593"/>
        <v>0</v>
      </c>
      <c r="X461" s="122">
        <f t="shared" si="587"/>
        <v>5377.4570000000003</v>
      </c>
      <c r="Y461" s="122"/>
      <c r="Z461" s="122"/>
      <c r="AA461" s="122"/>
      <c r="AB461" s="122"/>
      <c r="AC461" s="122"/>
      <c r="AD461" s="122"/>
      <c r="AE461" s="122"/>
      <c r="AF461" s="122"/>
      <c r="AG461" s="122"/>
      <c r="AH461" s="122"/>
      <c r="AI461" s="122"/>
      <c r="AJ461" s="123"/>
      <c r="AK461" s="152"/>
      <c r="AL461" s="152"/>
      <c r="AM461" s="152"/>
      <c r="AN461" s="152"/>
      <c r="AO461" s="152"/>
      <c r="AP461" s="152"/>
      <c r="AQ461" s="153"/>
      <c r="AR461" s="153"/>
      <c r="AS461" s="153"/>
      <c r="AT461" s="152"/>
      <c r="AU461" s="152"/>
      <c r="AV461" s="185"/>
      <c r="AW461" s="148" t="s">
        <v>942</v>
      </c>
      <c r="AX461" s="43"/>
    </row>
    <row r="462" spans="1:50" s="54" customFormat="1" x14ac:dyDescent="0.2">
      <c r="A462" s="146"/>
      <c r="B462" s="157" t="s">
        <v>637</v>
      </c>
      <c r="C462" s="230"/>
      <c r="D462" s="210"/>
      <c r="E462" s="210"/>
      <c r="F462" s="210"/>
      <c r="G462" s="210"/>
      <c r="H462" s="210"/>
      <c r="I462" s="209"/>
      <c r="J462" s="210"/>
      <c r="K462" s="210"/>
      <c r="L462" s="232"/>
      <c r="M462" s="189">
        <f t="shared" si="574"/>
        <v>14654.6</v>
      </c>
      <c r="N462" s="189">
        <v>0</v>
      </c>
      <c r="O462" s="189">
        <v>14654.6</v>
      </c>
      <c r="P462" s="189"/>
      <c r="Q462" s="189"/>
      <c r="R462" s="189"/>
      <c r="S462" s="189">
        <f t="shared" si="585"/>
        <v>-9277.143</v>
      </c>
      <c r="T462" s="189">
        <v>0</v>
      </c>
      <c r="U462" s="189">
        <v>-9277.143</v>
      </c>
      <c r="V462" s="189">
        <f t="shared" si="575"/>
        <v>5377.4570000000003</v>
      </c>
      <c r="W462" s="136">
        <f t="shared" si="593"/>
        <v>0</v>
      </c>
      <c r="X462" s="136">
        <f t="shared" si="587"/>
        <v>5377.4570000000003</v>
      </c>
      <c r="Y462" s="136"/>
      <c r="Z462" s="136"/>
      <c r="AA462" s="136"/>
      <c r="AB462" s="136"/>
      <c r="AC462" s="136"/>
      <c r="AD462" s="136"/>
      <c r="AE462" s="136"/>
      <c r="AF462" s="136"/>
      <c r="AG462" s="136"/>
      <c r="AH462" s="136"/>
      <c r="AI462" s="136"/>
      <c r="AJ462" s="137"/>
      <c r="AK462" s="191"/>
      <c r="AL462" s="191"/>
      <c r="AM462" s="191"/>
      <c r="AN462" s="191"/>
      <c r="AO462" s="191"/>
      <c r="AP462" s="191"/>
      <c r="AQ462" s="192"/>
      <c r="AR462" s="192"/>
      <c r="AS462" s="192"/>
      <c r="AT462" s="191"/>
      <c r="AU462" s="191"/>
      <c r="AV462" s="193"/>
      <c r="AW462" s="130"/>
      <c r="AX462" s="53"/>
    </row>
    <row r="463" spans="1:50" s="44" customFormat="1" ht="150" x14ac:dyDescent="0.2">
      <c r="A463" s="146" t="s">
        <v>820</v>
      </c>
      <c r="B463" s="132" t="s">
        <v>666</v>
      </c>
      <c r="C463" s="229"/>
      <c r="D463" s="146" t="s">
        <v>81</v>
      </c>
      <c r="E463" s="146" t="s">
        <v>342</v>
      </c>
      <c r="F463" s="146" t="s">
        <v>52</v>
      </c>
      <c r="G463" s="146" t="s">
        <v>635</v>
      </c>
      <c r="H463" s="146" t="s">
        <v>66</v>
      </c>
      <c r="I463" s="120" t="s">
        <v>56</v>
      </c>
      <c r="J463" s="120" t="s">
        <v>56</v>
      </c>
      <c r="K463" s="120" t="s">
        <v>56</v>
      </c>
      <c r="L463" s="126">
        <v>2024</v>
      </c>
      <c r="M463" s="147">
        <f t="shared" si="574"/>
        <v>17243.2</v>
      </c>
      <c r="N463" s="147">
        <v>0</v>
      </c>
      <c r="O463" s="147">
        <v>17243.2</v>
      </c>
      <c r="P463" s="147"/>
      <c r="Q463" s="147"/>
      <c r="R463" s="147"/>
      <c r="S463" s="147">
        <f t="shared" si="585"/>
        <v>-3448.636</v>
      </c>
      <c r="T463" s="147">
        <v>0</v>
      </c>
      <c r="U463" s="147">
        <v>-3448.636</v>
      </c>
      <c r="V463" s="147">
        <f t="shared" si="575"/>
        <v>13794.564</v>
      </c>
      <c r="W463" s="122">
        <f t="shared" si="593"/>
        <v>0</v>
      </c>
      <c r="X463" s="122">
        <f t="shared" si="587"/>
        <v>13794.564</v>
      </c>
      <c r="Y463" s="122"/>
      <c r="Z463" s="122"/>
      <c r="AA463" s="122"/>
      <c r="AB463" s="122"/>
      <c r="AC463" s="122"/>
      <c r="AD463" s="122"/>
      <c r="AE463" s="122"/>
      <c r="AF463" s="122"/>
      <c r="AG463" s="122"/>
      <c r="AH463" s="122"/>
      <c r="AI463" s="122"/>
      <c r="AJ463" s="123"/>
      <c r="AK463" s="152"/>
      <c r="AL463" s="152"/>
      <c r="AM463" s="152"/>
      <c r="AN463" s="152"/>
      <c r="AO463" s="152"/>
      <c r="AP463" s="152"/>
      <c r="AQ463" s="153"/>
      <c r="AR463" s="153"/>
      <c r="AS463" s="153"/>
      <c r="AT463" s="152"/>
      <c r="AU463" s="152"/>
      <c r="AV463" s="185"/>
      <c r="AW463" s="148" t="s">
        <v>942</v>
      </c>
      <c r="AX463" s="43"/>
    </row>
    <row r="464" spans="1:50" s="54" customFormat="1" x14ac:dyDescent="0.2">
      <c r="A464" s="146"/>
      <c r="B464" s="157" t="s">
        <v>637</v>
      </c>
      <c r="C464" s="230"/>
      <c r="D464" s="210"/>
      <c r="E464" s="210"/>
      <c r="F464" s="210"/>
      <c r="G464" s="210"/>
      <c r="H464" s="210"/>
      <c r="I464" s="209"/>
      <c r="J464" s="210"/>
      <c r="K464" s="210"/>
      <c r="L464" s="232"/>
      <c r="M464" s="189">
        <f t="shared" si="574"/>
        <v>17243.2</v>
      </c>
      <c r="N464" s="189">
        <v>0</v>
      </c>
      <c r="O464" s="189">
        <v>17243.2</v>
      </c>
      <c r="P464" s="189"/>
      <c r="Q464" s="189"/>
      <c r="R464" s="189"/>
      <c r="S464" s="189">
        <f t="shared" si="585"/>
        <v>-3448.636</v>
      </c>
      <c r="T464" s="189">
        <v>0</v>
      </c>
      <c r="U464" s="189">
        <v>-3448.636</v>
      </c>
      <c r="V464" s="189">
        <f t="shared" si="575"/>
        <v>13794.564</v>
      </c>
      <c r="W464" s="136">
        <f t="shared" si="593"/>
        <v>0</v>
      </c>
      <c r="X464" s="136">
        <f t="shared" si="587"/>
        <v>13794.564</v>
      </c>
      <c r="Y464" s="136"/>
      <c r="Z464" s="136"/>
      <c r="AA464" s="136"/>
      <c r="AB464" s="136"/>
      <c r="AC464" s="136"/>
      <c r="AD464" s="136"/>
      <c r="AE464" s="136"/>
      <c r="AF464" s="136"/>
      <c r="AG464" s="136"/>
      <c r="AH464" s="136"/>
      <c r="AI464" s="136"/>
      <c r="AJ464" s="137"/>
      <c r="AK464" s="191"/>
      <c r="AL464" s="191"/>
      <c r="AM464" s="191"/>
      <c r="AN464" s="191"/>
      <c r="AO464" s="191"/>
      <c r="AP464" s="191"/>
      <c r="AQ464" s="192"/>
      <c r="AR464" s="192"/>
      <c r="AS464" s="192"/>
      <c r="AT464" s="191"/>
      <c r="AU464" s="191"/>
      <c r="AV464" s="193"/>
      <c r="AW464" s="130"/>
      <c r="AX464" s="53"/>
    </row>
    <row r="465" spans="1:50" s="44" customFormat="1" ht="146.25" customHeight="1" x14ac:dyDescent="0.2">
      <c r="A465" s="146" t="s">
        <v>821</v>
      </c>
      <c r="B465" s="132" t="s">
        <v>930</v>
      </c>
      <c r="C465" s="229"/>
      <c r="D465" s="146" t="s">
        <v>81</v>
      </c>
      <c r="E465" s="146" t="s">
        <v>342</v>
      </c>
      <c r="F465" s="146" t="s">
        <v>52</v>
      </c>
      <c r="G465" s="146" t="s">
        <v>635</v>
      </c>
      <c r="H465" s="146" t="s">
        <v>66</v>
      </c>
      <c r="I465" s="120" t="s">
        <v>56</v>
      </c>
      <c r="J465" s="120" t="s">
        <v>56</v>
      </c>
      <c r="K465" s="120" t="s">
        <v>56</v>
      </c>
      <c r="L465" s="126">
        <v>2024</v>
      </c>
      <c r="M465" s="147">
        <f t="shared" si="574"/>
        <v>11243</v>
      </c>
      <c r="N465" s="147">
        <v>0</v>
      </c>
      <c r="O465" s="147">
        <v>11243</v>
      </c>
      <c r="P465" s="147"/>
      <c r="Q465" s="147"/>
      <c r="R465" s="147"/>
      <c r="S465" s="147">
        <f t="shared" si="585"/>
        <v>-5059.3630000000003</v>
      </c>
      <c r="T465" s="147">
        <v>0</v>
      </c>
      <c r="U465" s="147">
        <v>-5059.3630000000003</v>
      </c>
      <c r="V465" s="147">
        <f t="shared" si="575"/>
        <v>6183.6369999999997</v>
      </c>
      <c r="W465" s="122">
        <f t="shared" si="593"/>
        <v>0</v>
      </c>
      <c r="X465" s="122">
        <f t="shared" si="587"/>
        <v>6183.6369999999997</v>
      </c>
      <c r="Y465" s="122"/>
      <c r="Z465" s="122"/>
      <c r="AA465" s="122"/>
      <c r="AB465" s="122"/>
      <c r="AC465" s="122"/>
      <c r="AD465" s="122"/>
      <c r="AE465" s="122"/>
      <c r="AF465" s="122"/>
      <c r="AG465" s="122"/>
      <c r="AH465" s="122"/>
      <c r="AI465" s="122"/>
      <c r="AJ465" s="123"/>
      <c r="AK465" s="152"/>
      <c r="AL465" s="152"/>
      <c r="AM465" s="152"/>
      <c r="AN465" s="152"/>
      <c r="AO465" s="152"/>
      <c r="AP465" s="152"/>
      <c r="AQ465" s="153"/>
      <c r="AR465" s="153"/>
      <c r="AS465" s="153"/>
      <c r="AT465" s="152"/>
      <c r="AU465" s="152"/>
      <c r="AV465" s="185"/>
      <c r="AW465" s="148" t="s">
        <v>942</v>
      </c>
      <c r="AX465" s="43"/>
    </row>
    <row r="466" spans="1:50" s="54" customFormat="1" x14ac:dyDescent="0.2">
      <c r="A466" s="146"/>
      <c r="B466" s="157" t="s">
        <v>637</v>
      </c>
      <c r="C466" s="230"/>
      <c r="D466" s="210"/>
      <c r="E466" s="210"/>
      <c r="F466" s="210"/>
      <c r="G466" s="210"/>
      <c r="H466" s="210"/>
      <c r="I466" s="209"/>
      <c r="J466" s="210"/>
      <c r="K466" s="210"/>
      <c r="L466" s="232"/>
      <c r="M466" s="189">
        <f t="shared" si="574"/>
        <v>11243</v>
      </c>
      <c r="N466" s="189">
        <v>0</v>
      </c>
      <c r="O466" s="189">
        <v>11243</v>
      </c>
      <c r="P466" s="189"/>
      <c r="Q466" s="189"/>
      <c r="R466" s="189"/>
      <c r="S466" s="189">
        <f t="shared" si="585"/>
        <v>-5059.3630000000003</v>
      </c>
      <c r="T466" s="189">
        <v>0</v>
      </c>
      <c r="U466" s="189">
        <v>-5059.3630000000003</v>
      </c>
      <c r="V466" s="189">
        <f t="shared" si="575"/>
        <v>6183.6369999999997</v>
      </c>
      <c r="W466" s="136">
        <f t="shared" si="593"/>
        <v>0</v>
      </c>
      <c r="X466" s="136">
        <f t="shared" si="587"/>
        <v>6183.6369999999997</v>
      </c>
      <c r="Y466" s="136"/>
      <c r="Z466" s="136"/>
      <c r="AA466" s="136"/>
      <c r="AB466" s="136"/>
      <c r="AC466" s="136"/>
      <c r="AD466" s="136"/>
      <c r="AE466" s="136"/>
      <c r="AF466" s="136"/>
      <c r="AG466" s="136"/>
      <c r="AH466" s="136"/>
      <c r="AI466" s="136"/>
      <c r="AJ466" s="137"/>
      <c r="AK466" s="191"/>
      <c r="AL466" s="191"/>
      <c r="AM466" s="191"/>
      <c r="AN466" s="191"/>
      <c r="AO466" s="191"/>
      <c r="AP466" s="191"/>
      <c r="AQ466" s="192"/>
      <c r="AR466" s="192"/>
      <c r="AS466" s="192"/>
      <c r="AT466" s="191"/>
      <c r="AU466" s="191"/>
      <c r="AV466" s="193"/>
      <c r="AW466" s="130"/>
      <c r="AX466" s="53"/>
    </row>
    <row r="467" spans="1:50" s="44" customFormat="1" ht="56.25" x14ac:dyDescent="0.2">
      <c r="A467" s="146" t="s">
        <v>822</v>
      </c>
      <c r="B467" s="132" t="s">
        <v>669</v>
      </c>
      <c r="C467" s="229"/>
      <c r="D467" s="146" t="s">
        <v>81</v>
      </c>
      <c r="E467" s="146" t="s">
        <v>342</v>
      </c>
      <c r="F467" s="146" t="s">
        <v>52</v>
      </c>
      <c r="G467" s="146" t="s">
        <v>635</v>
      </c>
      <c r="H467" s="146" t="s">
        <v>66</v>
      </c>
      <c r="I467" s="120" t="s">
        <v>56</v>
      </c>
      <c r="J467" s="120" t="s">
        <v>56</v>
      </c>
      <c r="K467" s="120" t="s">
        <v>56</v>
      </c>
      <c r="L467" s="126">
        <v>2024</v>
      </c>
      <c r="M467" s="147">
        <f t="shared" si="574"/>
        <v>14820.3</v>
      </c>
      <c r="N467" s="147">
        <v>0</v>
      </c>
      <c r="O467" s="147">
        <v>14820.3</v>
      </c>
      <c r="P467" s="147"/>
      <c r="Q467" s="147"/>
      <c r="R467" s="147"/>
      <c r="S467" s="147"/>
      <c r="T467" s="147"/>
      <c r="U467" s="147"/>
      <c r="V467" s="147">
        <f t="shared" si="575"/>
        <v>14820.3</v>
      </c>
      <c r="W467" s="122">
        <f t="shared" si="593"/>
        <v>0</v>
      </c>
      <c r="X467" s="122">
        <f t="shared" si="587"/>
        <v>14820.3</v>
      </c>
      <c r="Y467" s="122"/>
      <c r="Z467" s="122"/>
      <c r="AA467" s="122"/>
      <c r="AB467" s="122"/>
      <c r="AC467" s="122"/>
      <c r="AD467" s="122"/>
      <c r="AE467" s="122"/>
      <c r="AF467" s="122"/>
      <c r="AG467" s="122"/>
      <c r="AH467" s="122"/>
      <c r="AI467" s="122"/>
      <c r="AJ467" s="123"/>
      <c r="AK467" s="152"/>
      <c r="AL467" s="152"/>
      <c r="AM467" s="152"/>
      <c r="AN467" s="152"/>
      <c r="AO467" s="152"/>
      <c r="AP467" s="152"/>
      <c r="AQ467" s="153"/>
      <c r="AR467" s="153"/>
      <c r="AS467" s="153"/>
      <c r="AT467" s="152"/>
      <c r="AU467" s="152"/>
      <c r="AV467" s="185"/>
      <c r="AW467" s="130" t="s">
        <v>58</v>
      </c>
      <c r="AX467" s="43"/>
    </row>
    <row r="468" spans="1:50" s="54" customFormat="1" x14ac:dyDescent="0.2">
      <c r="A468" s="146"/>
      <c r="B468" s="157" t="s">
        <v>99</v>
      </c>
      <c r="C468" s="230"/>
      <c r="D468" s="210"/>
      <c r="E468" s="210"/>
      <c r="F468" s="210"/>
      <c r="G468" s="210"/>
      <c r="H468" s="210"/>
      <c r="I468" s="209"/>
      <c r="J468" s="210"/>
      <c r="K468" s="210"/>
      <c r="L468" s="231"/>
      <c r="M468" s="189">
        <f t="shared" si="574"/>
        <v>14820.3</v>
      </c>
      <c r="N468" s="189">
        <v>0</v>
      </c>
      <c r="O468" s="189">
        <v>14820.3</v>
      </c>
      <c r="P468" s="189"/>
      <c r="Q468" s="189"/>
      <c r="R468" s="189"/>
      <c r="S468" s="189"/>
      <c r="T468" s="189"/>
      <c r="U468" s="189"/>
      <c r="V468" s="189">
        <f t="shared" si="575"/>
        <v>14820.3</v>
      </c>
      <c r="W468" s="136">
        <f t="shared" si="593"/>
        <v>0</v>
      </c>
      <c r="X468" s="136">
        <f t="shared" si="587"/>
        <v>14820.3</v>
      </c>
      <c r="Y468" s="136"/>
      <c r="Z468" s="136"/>
      <c r="AA468" s="136"/>
      <c r="AB468" s="136"/>
      <c r="AC468" s="136"/>
      <c r="AD468" s="136"/>
      <c r="AE468" s="136"/>
      <c r="AF468" s="136"/>
      <c r="AG468" s="136"/>
      <c r="AH468" s="136"/>
      <c r="AI468" s="136"/>
      <c r="AJ468" s="137"/>
      <c r="AK468" s="191"/>
      <c r="AL468" s="191"/>
      <c r="AM468" s="191"/>
      <c r="AN468" s="191"/>
      <c r="AO468" s="191"/>
      <c r="AP468" s="191"/>
      <c r="AQ468" s="192"/>
      <c r="AR468" s="192"/>
      <c r="AS468" s="192"/>
      <c r="AT468" s="191"/>
      <c r="AU468" s="191"/>
      <c r="AV468" s="193"/>
      <c r="AW468" s="130"/>
      <c r="AX468" s="53"/>
    </row>
    <row r="469" spans="1:50" s="44" customFormat="1" ht="75" x14ac:dyDescent="0.2">
      <c r="A469" s="146" t="s">
        <v>823</v>
      </c>
      <c r="B469" s="132" t="s">
        <v>671</v>
      </c>
      <c r="C469" s="229"/>
      <c r="D469" s="146" t="s">
        <v>81</v>
      </c>
      <c r="E469" s="146" t="s">
        <v>342</v>
      </c>
      <c r="F469" s="146" t="s">
        <v>52</v>
      </c>
      <c r="G469" s="146" t="s">
        <v>635</v>
      </c>
      <c r="H469" s="146" t="s">
        <v>66</v>
      </c>
      <c r="I469" s="120" t="s">
        <v>56</v>
      </c>
      <c r="J469" s="120" t="s">
        <v>56</v>
      </c>
      <c r="K469" s="120" t="s">
        <v>56</v>
      </c>
      <c r="L469" s="126">
        <v>2024</v>
      </c>
      <c r="M469" s="147">
        <f t="shared" si="574"/>
        <v>7949.7</v>
      </c>
      <c r="N469" s="147">
        <v>0</v>
      </c>
      <c r="O469" s="147">
        <v>7949.7</v>
      </c>
      <c r="P469" s="147"/>
      <c r="Q469" s="147"/>
      <c r="R469" s="147"/>
      <c r="S469" s="147"/>
      <c r="T469" s="147"/>
      <c r="U469" s="147"/>
      <c r="V469" s="147">
        <f t="shared" si="575"/>
        <v>7949.7</v>
      </c>
      <c r="W469" s="122">
        <f t="shared" si="593"/>
        <v>0</v>
      </c>
      <c r="X469" s="122">
        <f t="shared" si="587"/>
        <v>7949.7</v>
      </c>
      <c r="Y469" s="122"/>
      <c r="Z469" s="122"/>
      <c r="AA469" s="122"/>
      <c r="AB469" s="122"/>
      <c r="AC469" s="122"/>
      <c r="AD469" s="122"/>
      <c r="AE469" s="122"/>
      <c r="AF469" s="122"/>
      <c r="AG469" s="122"/>
      <c r="AH469" s="122"/>
      <c r="AI469" s="122"/>
      <c r="AJ469" s="123"/>
      <c r="AK469" s="152"/>
      <c r="AL469" s="152"/>
      <c r="AM469" s="152"/>
      <c r="AN469" s="152"/>
      <c r="AO469" s="152"/>
      <c r="AP469" s="152"/>
      <c r="AQ469" s="153"/>
      <c r="AR469" s="153"/>
      <c r="AS469" s="153"/>
      <c r="AT469" s="152"/>
      <c r="AU469" s="152"/>
      <c r="AV469" s="185"/>
      <c r="AW469" s="130" t="s">
        <v>58</v>
      </c>
      <c r="AX469" s="43"/>
    </row>
    <row r="470" spans="1:50" s="54" customFormat="1" x14ac:dyDescent="0.2">
      <c r="A470" s="146"/>
      <c r="B470" s="157" t="s">
        <v>99</v>
      </c>
      <c r="C470" s="230"/>
      <c r="D470" s="210"/>
      <c r="E470" s="210"/>
      <c r="F470" s="210"/>
      <c r="G470" s="210"/>
      <c r="H470" s="210"/>
      <c r="I470" s="209"/>
      <c r="J470" s="210"/>
      <c r="K470" s="210"/>
      <c r="L470" s="231"/>
      <c r="M470" s="189">
        <f t="shared" si="574"/>
        <v>7949.7</v>
      </c>
      <c r="N470" s="189">
        <v>0</v>
      </c>
      <c r="O470" s="189">
        <v>7949.7</v>
      </c>
      <c r="P470" s="189"/>
      <c r="Q470" s="189"/>
      <c r="R470" s="189"/>
      <c r="S470" s="189"/>
      <c r="T470" s="189"/>
      <c r="U470" s="189"/>
      <c r="V470" s="189">
        <f t="shared" si="575"/>
        <v>7949.7</v>
      </c>
      <c r="W470" s="136">
        <f t="shared" si="593"/>
        <v>0</v>
      </c>
      <c r="X470" s="136">
        <f t="shared" si="587"/>
        <v>7949.7</v>
      </c>
      <c r="Y470" s="136"/>
      <c r="Z470" s="136"/>
      <c r="AA470" s="136"/>
      <c r="AB470" s="136"/>
      <c r="AC470" s="136"/>
      <c r="AD470" s="136"/>
      <c r="AE470" s="136"/>
      <c r="AF470" s="136"/>
      <c r="AG470" s="136"/>
      <c r="AH470" s="136"/>
      <c r="AI470" s="136"/>
      <c r="AJ470" s="137"/>
      <c r="AK470" s="191"/>
      <c r="AL470" s="191"/>
      <c r="AM470" s="191"/>
      <c r="AN470" s="191"/>
      <c r="AO470" s="191"/>
      <c r="AP470" s="191"/>
      <c r="AQ470" s="192"/>
      <c r="AR470" s="192"/>
      <c r="AS470" s="192"/>
      <c r="AT470" s="191"/>
      <c r="AU470" s="191"/>
      <c r="AV470" s="193"/>
      <c r="AW470" s="130"/>
      <c r="AX470" s="53"/>
    </row>
    <row r="471" spans="1:50" s="44" customFormat="1" ht="68.25" customHeight="1" x14ac:dyDescent="0.2">
      <c r="A471" s="146" t="s">
        <v>824</v>
      </c>
      <c r="B471" s="132" t="s">
        <v>673</v>
      </c>
      <c r="C471" s="229"/>
      <c r="D471" s="146" t="s">
        <v>81</v>
      </c>
      <c r="E471" s="146" t="s">
        <v>342</v>
      </c>
      <c r="F471" s="146" t="s">
        <v>52</v>
      </c>
      <c r="G471" s="207" t="s">
        <v>642</v>
      </c>
      <c r="H471" s="146" t="s">
        <v>66</v>
      </c>
      <c r="I471" s="120" t="s">
        <v>56</v>
      </c>
      <c r="J471" s="120" t="s">
        <v>56</v>
      </c>
      <c r="K471" s="120" t="s">
        <v>56</v>
      </c>
      <c r="L471" s="126">
        <v>2024</v>
      </c>
      <c r="M471" s="147"/>
      <c r="N471" s="147"/>
      <c r="O471" s="147"/>
      <c r="P471" s="147">
        <f t="shared" ref="P471:P472" si="594">Q471+R471</f>
        <v>6418</v>
      </c>
      <c r="Q471" s="147">
        <v>0</v>
      </c>
      <c r="R471" s="147">
        <v>6418</v>
      </c>
      <c r="S471" s="147"/>
      <c r="T471" s="147"/>
      <c r="U471" s="147"/>
      <c r="V471" s="147">
        <f t="shared" si="575"/>
        <v>6418</v>
      </c>
      <c r="W471" s="122">
        <f t="shared" si="593"/>
        <v>0</v>
      </c>
      <c r="X471" s="122">
        <f t="shared" si="587"/>
        <v>6418</v>
      </c>
      <c r="Y471" s="122"/>
      <c r="Z471" s="122"/>
      <c r="AA471" s="122"/>
      <c r="AB471" s="122"/>
      <c r="AC471" s="122"/>
      <c r="AD471" s="122"/>
      <c r="AE471" s="122"/>
      <c r="AF471" s="122"/>
      <c r="AG471" s="122"/>
      <c r="AH471" s="122"/>
      <c r="AI471" s="122"/>
      <c r="AJ471" s="123"/>
      <c r="AK471" s="152"/>
      <c r="AL471" s="152"/>
      <c r="AM471" s="152"/>
      <c r="AN471" s="152"/>
      <c r="AO471" s="152"/>
      <c r="AP471" s="152"/>
      <c r="AQ471" s="153"/>
      <c r="AR471" s="153"/>
      <c r="AS471" s="153"/>
      <c r="AT471" s="152"/>
      <c r="AU471" s="152"/>
      <c r="AV471" s="185"/>
      <c r="AW471" s="130" t="s">
        <v>976</v>
      </c>
      <c r="AX471" s="43"/>
    </row>
    <row r="472" spans="1:50" s="44" customFormat="1" ht="25.5" customHeight="1" x14ac:dyDescent="0.2">
      <c r="A472" s="146"/>
      <c r="B472" s="157" t="s">
        <v>674</v>
      </c>
      <c r="C472" s="229"/>
      <c r="D472" s="146"/>
      <c r="E472" s="146"/>
      <c r="F472" s="146"/>
      <c r="G472" s="146"/>
      <c r="H472" s="146"/>
      <c r="I472" s="120"/>
      <c r="J472" s="120"/>
      <c r="K472" s="120"/>
      <c r="L472" s="126"/>
      <c r="M472" s="147"/>
      <c r="N472" s="147"/>
      <c r="O472" s="147"/>
      <c r="P472" s="189">
        <f t="shared" si="594"/>
        <v>6418</v>
      </c>
      <c r="Q472" s="189">
        <v>0</v>
      </c>
      <c r="R472" s="189">
        <v>6418</v>
      </c>
      <c r="S472" s="189"/>
      <c r="T472" s="189"/>
      <c r="U472" s="189"/>
      <c r="V472" s="189">
        <f t="shared" si="575"/>
        <v>6418</v>
      </c>
      <c r="W472" s="136">
        <f t="shared" si="593"/>
        <v>0</v>
      </c>
      <c r="X472" s="136">
        <f t="shared" si="587"/>
        <v>6418</v>
      </c>
      <c r="Y472" s="122"/>
      <c r="Z472" s="122"/>
      <c r="AA472" s="122"/>
      <c r="AB472" s="122"/>
      <c r="AC472" s="122"/>
      <c r="AD472" s="122"/>
      <c r="AE472" s="122"/>
      <c r="AF472" s="122"/>
      <c r="AG472" s="122"/>
      <c r="AH472" s="122"/>
      <c r="AI472" s="122"/>
      <c r="AJ472" s="123"/>
      <c r="AK472" s="152"/>
      <c r="AL472" s="152"/>
      <c r="AM472" s="152"/>
      <c r="AN472" s="152"/>
      <c r="AO472" s="152"/>
      <c r="AP472" s="152"/>
      <c r="AQ472" s="153"/>
      <c r="AR472" s="153"/>
      <c r="AS472" s="153"/>
      <c r="AT472" s="152"/>
      <c r="AU472" s="152"/>
      <c r="AV472" s="185"/>
      <c r="AW472" s="130"/>
      <c r="AX472" s="43"/>
    </row>
    <row r="473" spans="1:50" s="44" customFormat="1" ht="88.5" customHeight="1" x14ac:dyDescent="0.2">
      <c r="A473" s="146" t="s">
        <v>825</v>
      </c>
      <c r="B473" s="217" t="s">
        <v>676</v>
      </c>
      <c r="C473" s="218"/>
      <c r="D473" s="207" t="s">
        <v>81</v>
      </c>
      <c r="E473" s="207" t="s">
        <v>342</v>
      </c>
      <c r="F473" s="207" t="s">
        <v>52</v>
      </c>
      <c r="G473" s="235" t="s">
        <v>1002</v>
      </c>
      <c r="H473" s="207" t="s">
        <v>66</v>
      </c>
      <c r="I473" s="206" t="s">
        <v>56</v>
      </c>
      <c r="J473" s="120" t="s">
        <v>56</v>
      </c>
      <c r="K473" s="120" t="s">
        <v>56</v>
      </c>
      <c r="L473" s="219">
        <v>2025</v>
      </c>
      <c r="M473" s="122"/>
      <c r="N473" s="122"/>
      <c r="O473" s="122"/>
      <c r="P473" s="122"/>
      <c r="Q473" s="122"/>
      <c r="R473" s="122"/>
      <c r="S473" s="122"/>
      <c r="T473" s="122"/>
      <c r="U473" s="122"/>
      <c r="V473" s="122"/>
      <c r="W473" s="147"/>
      <c r="X473" s="147"/>
      <c r="Y473" s="122"/>
      <c r="Z473" s="122"/>
      <c r="AA473" s="122"/>
      <c r="AB473" s="122">
        <f t="shared" ref="AB473:AB501" si="595">AC473+AD473</f>
        <v>6593.79</v>
      </c>
      <c r="AC473" s="122">
        <v>0</v>
      </c>
      <c r="AD473" s="122">
        <v>6593.79</v>
      </c>
      <c r="AE473" s="122"/>
      <c r="AF473" s="122"/>
      <c r="AG473" s="122"/>
      <c r="AH473" s="147">
        <f t="shared" si="579"/>
        <v>6593.79</v>
      </c>
      <c r="AI473" s="122">
        <f t="shared" ref="AI473:AI488" si="596">Z473+AC473+AF473</f>
        <v>0</v>
      </c>
      <c r="AJ473" s="122">
        <f t="shared" ref="AJ473:AJ501" si="597">AA473+AD473+AG473</f>
        <v>6593.79</v>
      </c>
      <c r="AK473" s="122"/>
      <c r="AL473" s="122"/>
      <c r="AM473" s="122"/>
      <c r="AN473" s="122"/>
      <c r="AO473" s="122"/>
      <c r="AP473" s="122"/>
      <c r="AQ473" s="130"/>
      <c r="AR473" s="130"/>
      <c r="AS473" s="130"/>
      <c r="AT473" s="122"/>
      <c r="AU473" s="122"/>
      <c r="AV473" s="123"/>
      <c r="AW473" s="130" t="s">
        <v>977</v>
      </c>
      <c r="AX473" s="43"/>
    </row>
    <row r="474" spans="1:50" s="44" customFormat="1" ht="27.75" customHeight="1" x14ac:dyDescent="0.2">
      <c r="A474" s="146"/>
      <c r="B474" s="311" t="s">
        <v>674</v>
      </c>
      <c r="C474" s="218"/>
      <c r="D474" s="207"/>
      <c r="E474" s="207"/>
      <c r="F474" s="207"/>
      <c r="G474" s="207"/>
      <c r="H474" s="207"/>
      <c r="I474" s="206"/>
      <c r="J474" s="120"/>
      <c r="K474" s="120"/>
      <c r="L474" s="219"/>
      <c r="M474" s="122"/>
      <c r="N474" s="122"/>
      <c r="O474" s="122"/>
      <c r="P474" s="122"/>
      <c r="Q474" s="122"/>
      <c r="R474" s="122"/>
      <c r="S474" s="122"/>
      <c r="T474" s="122"/>
      <c r="U474" s="122"/>
      <c r="V474" s="122"/>
      <c r="W474" s="147"/>
      <c r="X474" s="147"/>
      <c r="Y474" s="122"/>
      <c r="Z474" s="122"/>
      <c r="AA474" s="122"/>
      <c r="AB474" s="136">
        <f t="shared" si="595"/>
        <v>6593.79</v>
      </c>
      <c r="AC474" s="136">
        <v>0</v>
      </c>
      <c r="AD474" s="136">
        <v>6593.79</v>
      </c>
      <c r="AE474" s="136"/>
      <c r="AF474" s="136"/>
      <c r="AG474" s="136"/>
      <c r="AH474" s="136">
        <f t="shared" si="579"/>
        <v>6593.79</v>
      </c>
      <c r="AI474" s="136">
        <f t="shared" si="596"/>
        <v>0</v>
      </c>
      <c r="AJ474" s="136">
        <f t="shared" si="597"/>
        <v>6593.79</v>
      </c>
      <c r="AK474" s="122"/>
      <c r="AL474" s="122"/>
      <c r="AM474" s="122"/>
      <c r="AN474" s="122"/>
      <c r="AO474" s="122"/>
      <c r="AP474" s="122"/>
      <c r="AQ474" s="130"/>
      <c r="AR474" s="130"/>
      <c r="AS474" s="130"/>
      <c r="AT474" s="122"/>
      <c r="AU474" s="122"/>
      <c r="AV474" s="123"/>
      <c r="AW474" s="130"/>
      <c r="AX474" s="43"/>
    </row>
    <row r="475" spans="1:50" s="44" customFormat="1" ht="93.75" x14ac:dyDescent="0.2">
      <c r="A475" s="146" t="s">
        <v>826</v>
      </c>
      <c r="B475" s="217" t="s">
        <v>678</v>
      </c>
      <c r="C475" s="218"/>
      <c r="D475" s="207" t="s">
        <v>81</v>
      </c>
      <c r="E475" s="207" t="s">
        <v>342</v>
      </c>
      <c r="F475" s="207" t="s">
        <v>52</v>
      </c>
      <c r="G475" s="235" t="s">
        <v>1002</v>
      </c>
      <c r="H475" s="207" t="s">
        <v>66</v>
      </c>
      <c r="I475" s="206" t="s">
        <v>56</v>
      </c>
      <c r="J475" s="120" t="s">
        <v>56</v>
      </c>
      <c r="K475" s="120" t="s">
        <v>56</v>
      </c>
      <c r="L475" s="219">
        <v>2025</v>
      </c>
      <c r="M475" s="122"/>
      <c r="N475" s="122"/>
      <c r="O475" s="122"/>
      <c r="P475" s="122"/>
      <c r="Q475" s="122"/>
      <c r="R475" s="122"/>
      <c r="S475" s="122"/>
      <c r="T475" s="122"/>
      <c r="U475" s="122"/>
      <c r="V475" s="122"/>
      <c r="W475" s="147"/>
      <c r="X475" s="147"/>
      <c r="Y475" s="122"/>
      <c r="Z475" s="122"/>
      <c r="AA475" s="122"/>
      <c r="AB475" s="122">
        <f t="shared" si="595"/>
        <v>3941.22</v>
      </c>
      <c r="AC475" s="122">
        <v>0</v>
      </c>
      <c r="AD475" s="122">
        <v>3941.22</v>
      </c>
      <c r="AE475" s="122"/>
      <c r="AF475" s="122"/>
      <c r="AG475" s="122"/>
      <c r="AH475" s="147">
        <f t="shared" si="579"/>
        <v>3941.22</v>
      </c>
      <c r="AI475" s="122">
        <f t="shared" si="596"/>
        <v>0</v>
      </c>
      <c r="AJ475" s="122">
        <f t="shared" si="597"/>
        <v>3941.22</v>
      </c>
      <c r="AK475" s="122"/>
      <c r="AL475" s="122"/>
      <c r="AM475" s="122"/>
      <c r="AN475" s="122"/>
      <c r="AO475" s="122"/>
      <c r="AP475" s="122"/>
      <c r="AQ475" s="130"/>
      <c r="AR475" s="130"/>
      <c r="AS475" s="130"/>
      <c r="AT475" s="122"/>
      <c r="AU475" s="122"/>
      <c r="AV475" s="123"/>
      <c r="AW475" s="130" t="s">
        <v>977</v>
      </c>
      <c r="AX475" s="43"/>
    </row>
    <row r="476" spans="1:50" s="54" customFormat="1" ht="30.75" customHeight="1" x14ac:dyDescent="0.2">
      <c r="A476" s="146"/>
      <c r="B476" s="311" t="s">
        <v>674</v>
      </c>
      <c r="C476" s="312"/>
      <c r="D476" s="210"/>
      <c r="E476" s="210"/>
      <c r="F476" s="210"/>
      <c r="G476" s="210"/>
      <c r="H476" s="210"/>
      <c r="I476" s="209"/>
      <c r="J476" s="109"/>
      <c r="K476" s="109"/>
      <c r="L476" s="313"/>
      <c r="M476" s="136"/>
      <c r="N476" s="136"/>
      <c r="O476" s="136"/>
      <c r="P476" s="136"/>
      <c r="Q476" s="136"/>
      <c r="R476" s="136"/>
      <c r="S476" s="136"/>
      <c r="T476" s="136"/>
      <c r="U476" s="136"/>
      <c r="V476" s="136"/>
      <c r="W476" s="189"/>
      <c r="X476" s="189"/>
      <c r="Y476" s="136"/>
      <c r="Z476" s="136"/>
      <c r="AA476" s="136"/>
      <c r="AB476" s="136">
        <f t="shared" si="595"/>
        <v>3941.22</v>
      </c>
      <c r="AC476" s="136">
        <v>0</v>
      </c>
      <c r="AD476" s="136">
        <v>3941.22</v>
      </c>
      <c r="AE476" s="136"/>
      <c r="AF476" s="136"/>
      <c r="AG476" s="136"/>
      <c r="AH476" s="136">
        <f t="shared" si="579"/>
        <v>3941.22</v>
      </c>
      <c r="AI476" s="136">
        <f t="shared" si="596"/>
        <v>0</v>
      </c>
      <c r="AJ476" s="136">
        <f t="shared" si="597"/>
        <v>3941.22</v>
      </c>
      <c r="AK476" s="136"/>
      <c r="AL476" s="136"/>
      <c r="AM476" s="136"/>
      <c r="AN476" s="136"/>
      <c r="AO476" s="136"/>
      <c r="AP476" s="136"/>
      <c r="AQ476" s="261"/>
      <c r="AR476" s="261"/>
      <c r="AS476" s="261"/>
      <c r="AT476" s="136"/>
      <c r="AU476" s="136"/>
      <c r="AV476" s="137"/>
      <c r="AW476" s="130"/>
      <c r="AX476" s="53"/>
    </row>
    <row r="477" spans="1:50" s="44" customFormat="1" ht="86.25" customHeight="1" x14ac:dyDescent="0.2">
      <c r="A477" s="146" t="s">
        <v>827</v>
      </c>
      <c r="B477" s="217" t="s">
        <v>680</v>
      </c>
      <c r="C477" s="218"/>
      <c r="D477" s="207" t="s">
        <v>81</v>
      </c>
      <c r="E477" s="207" t="s">
        <v>342</v>
      </c>
      <c r="F477" s="207" t="s">
        <v>52</v>
      </c>
      <c r="G477" s="235" t="s">
        <v>1002</v>
      </c>
      <c r="H477" s="207" t="s">
        <v>66</v>
      </c>
      <c r="I477" s="206" t="s">
        <v>56</v>
      </c>
      <c r="J477" s="120" t="s">
        <v>56</v>
      </c>
      <c r="K477" s="120" t="s">
        <v>56</v>
      </c>
      <c r="L477" s="219">
        <v>2025</v>
      </c>
      <c r="M477" s="122"/>
      <c r="N477" s="122"/>
      <c r="O477" s="122"/>
      <c r="P477" s="122"/>
      <c r="Q477" s="122"/>
      <c r="R477" s="122"/>
      <c r="S477" s="122"/>
      <c r="T477" s="122"/>
      <c r="U477" s="122"/>
      <c r="V477" s="122"/>
      <c r="W477" s="147"/>
      <c r="X477" s="147"/>
      <c r="Y477" s="122"/>
      <c r="Z477" s="122"/>
      <c r="AA477" s="122"/>
      <c r="AB477" s="122">
        <f t="shared" si="595"/>
        <v>6593.79</v>
      </c>
      <c r="AC477" s="122">
        <v>0</v>
      </c>
      <c r="AD477" s="122">
        <v>6593.79</v>
      </c>
      <c r="AE477" s="122"/>
      <c r="AF477" s="122"/>
      <c r="AG477" s="122"/>
      <c r="AH477" s="147">
        <f t="shared" si="579"/>
        <v>6593.79</v>
      </c>
      <c r="AI477" s="122">
        <f t="shared" si="596"/>
        <v>0</v>
      </c>
      <c r="AJ477" s="122">
        <f t="shared" si="597"/>
        <v>6593.79</v>
      </c>
      <c r="AK477" s="122"/>
      <c r="AL477" s="122"/>
      <c r="AM477" s="122"/>
      <c r="AN477" s="122"/>
      <c r="AO477" s="122"/>
      <c r="AP477" s="122"/>
      <c r="AQ477" s="130"/>
      <c r="AR477" s="130"/>
      <c r="AS477" s="130"/>
      <c r="AT477" s="122"/>
      <c r="AU477" s="122"/>
      <c r="AV477" s="123"/>
      <c r="AW477" s="130" t="s">
        <v>977</v>
      </c>
      <c r="AX477" s="43"/>
    </row>
    <row r="478" spans="1:50" s="54" customFormat="1" ht="23.25" customHeight="1" x14ac:dyDescent="0.2">
      <c r="A478" s="146"/>
      <c r="B478" s="311" t="s">
        <v>674</v>
      </c>
      <c r="C478" s="314"/>
      <c r="D478" s="315"/>
      <c r="E478" s="315"/>
      <c r="F478" s="315"/>
      <c r="G478" s="315"/>
      <c r="H478" s="315"/>
      <c r="I478" s="316"/>
      <c r="J478" s="109"/>
      <c r="K478" s="109"/>
      <c r="L478" s="317"/>
      <c r="M478" s="189"/>
      <c r="N478" s="189"/>
      <c r="O478" s="189"/>
      <c r="P478" s="136"/>
      <c r="Q478" s="189"/>
      <c r="R478" s="189"/>
      <c r="S478" s="189"/>
      <c r="T478" s="189"/>
      <c r="U478" s="189"/>
      <c r="V478" s="136"/>
      <c r="W478" s="189"/>
      <c r="X478" s="189"/>
      <c r="Y478" s="189"/>
      <c r="Z478" s="189"/>
      <c r="AA478" s="189"/>
      <c r="AB478" s="136">
        <f t="shared" si="595"/>
        <v>6593.79</v>
      </c>
      <c r="AC478" s="189">
        <v>0</v>
      </c>
      <c r="AD478" s="189">
        <v>6593.79</v>
      </c>
      <c r="AE478" s="136"/>
      <c r="AF478" s="189"/>
      <c r="AG478" s="189"/>
      <c r="AH478" s="136">
        <f t="shared" si="579"/>
        <v>6593.79</v>
      </c>
      <c r="AI478" s="136">
        <f t="shared" si="596"/>
        <v>0</v>
      </c>
      <c r="AJ478" s="136">
        <f t="shared" si="597"/>
        <v>6593.79</v>
      </c>
      <c r="AK478" s="191"/>
      <c r="AL478" s="191"/>
      <c r="AM478" s="191"/>
      <c r="AN478" s="191"/>
      <c r="AO478" s="191"/>
      <c r="AP478" s="191"/>
      <c r="AQ478" s="192"/>
      <c r="AR478" s="192"/>
      <c r="AS478" s="192"/>
      <c r="AT478" s="191"/>
      <c r="AU478" s="191"/>
      <c r="AV478" s="193"/>
      <c r="AW478" s="130"/>
      <c r="AX478" s="53"/>
    </row>
    <row r="479" spans="1:50" s="44" customFormat="1" ht="75" x14ac:dyDescent="0.2">
      <c r="A479" s="146" t="s">
        <v>828</v>
      </c>
      <c r="B479" s="233" t="s">
        <v>682</v>
      </c>
      <c r="C479" s="234"/>
      <c r="D479" s="235" t="s">
        <v>81</v>
      </c>
      <c r="E479" s="235" t="s">
        <v>342</v>
      </c>
      <c r="F479" s="235" t="s">
        <v>52</v>
      </c>
      <c r="G479" s="235" t="s">
        <v>1002</v>
      </c>
      <c r="H479" s="235" t="s">
        <v>66</v>
      </c>
      <c r="I479" s="236" t="s">
        <v>56</v>
      </c>
      <c r="J479" s="120" t="s">
        <v>56</v>
      </c>
      <c r="K479" s="120" t="s">
        <v>56</v>
      </c>
      <c r="L479" s="237">
        <v>2025</v>
      </c>
      <c r="M479" s="147"/>
      <c r="N479" s="147"/>
      <c r="O479" s="147"/>
      <c r="P479" s="122"/>
      <c r="Q479" s="147"/>
      <c r="R479" s="147"/>
      <c r="S479" s="147"/>
      <c r="T479" s="147"/>
      <c r="U479" s="147"/>
      <c r="V479" s="122"/>
      <c r="W479" s="147"/>
      <c r="X479" s="147"/>
      <c r="Y479" s="147"/>
      <c r="Z479" s="147"/>
      <c r="AA479" s="147"/>
      <c r="AB479" s="122">
        <f t="shared" si="595"/>
        <v>3941.22</v>
      </c>
      <c r="AC479" s="147">
        <v>0</v>
      </c>
      <c r="AD479" s="147">
        <v>3941.22</v>
      </c>
      <c r="AE479" s="122"/>
      <c r="AF479" s="147"/>
      <c r="AG479" s="147"/>
      <c r="AH479" s="147">
        <f t="shared" si="579"/>
        <v>3941.22</v>
      </c>
      <c r="AI479" s="122">
        <f t="shared" si="596"/>
        <v>0</v>
      </c>
      <c r="AJ479" s="122">
        <f t="shared" si="597"/>
        <v>3941.22</v>
      </c>
      <c r="AK479" s="152"/>
      <c r="AL479" s="152"/>
      <c r="AM479" s="152"/>
      <c r="AN479" s="152"/>
      <c r="AO479" s="152"/>
      <c r="AP479" s="152"/>
      <c r="AQ479" s="153"/>
      <c r="AR479" s="153"/>
      <c r="AS479" s="153"/>
      <c r="AT479" s="152"/>
      <c r="AU479" s="152"/>
      <c r="AV479" s="185"/>
      <c r="AW479" s="130" t="s">
        <v>977</v>
      </c>
      <c r="AX479" s="43"/>
    </row>
    <row r="480" spans="1:50" s="54" customFormat="1" ht="25.5" customHeight="1" x14ac:dyDescent="0.2">
      <c r="A480" s="146"/>
      <c r="B480" s="311" t="s">
        <v>674</v>
      </c>
      <c r="C480" s="314"/>
      <c r="D480" s="315"/>
      <c r="E480" s="315"/>
      <c r="F480" s="315"/>
      <c r="G480" s="315"/>
      <c r="H480" s="315"/>
      <c r="I480" s="316"/>
      <c r="J480" s="109"/>
      <c r="K480" s="109"/>
      <c r="L480" s="317"/>
      <c r="M480" s="189"/>
      <c r="N480" s="189"/>
      <c r="O480" s="189"/>
      <c r="P480" s="189"/>
      <c r="Q480" s="189"/>
      <c r="R480" s="189"/>
      <c r="S480" s="189"/>
      <c r="T480" s="189"/>
      <c r="U480" s="189"/>
      <c r="V480" s="136"/>
      <c r="W480" s="189"/>
      <c r="X480" s="189"/>
      <c r="Y480" s="189"/>
      <c r="Z480" s="189"/>
      <c r="AA480" s="189"/>
      <c r="AB480" s="136">
        <f t="shared" si="595"/>
        <v>3941.22</v>
      </c>
      <c r="AC480" s="189">
        <v>0</v>
      </c>
      <c r="AD480" s="189">
        <v>3941.22</v>
      </c>
      <c r="AE480" s="136"/>
      <c r="AF480" s="189"/>
      <c r="AG480" s="189"/>
      <c r="AH480" s="136">
        <f t="shared" si="579"/>
        <v>3941.22</v>
      </c>
      <c r="AI480" s="136">
        <f t="shared" si="596"/>
        <v>0</v>
      </c>
      <c r="AJ480" s="136">
        <f t="shared" si="597"/>
        <v>3941.22</v>
      </c>
      <c r="AK480" s="191"/>
      <c r="AL480" s="191"/>
      <c r="AM480" s="191"/>
      <c r="AN480" s="191"/>
      <c r="AO480" s="191"/>
      <c r="AP480" s="191"/>
      <c r="AQ480" s="192"/>
      <c r="AR480" s="192"/>
      <c r="AS480" s="192"/>
      <c r="AT480" s="191"/>
      <c r="AU480" s="191"/>
      <c r="AV480" s="193"/>
      <c r="AW480" s="130"/>
      <c r="AX480" s="53"/>
    </row>
    <row r="481" spans="1:50" s="44" customFormat="1" ht="69.75" customHeight="1" x14ac:dyDescent="0.2">
      <c r="A481" s="146" t="s">
        <v>829</v>
      </c>
      <c r="B481" s="233" t="s">
        <v>684</v>
      </c>
      <c r="C481" s="234"/>
      <c r="D481" s="235" t="s">
        <v>81</v>
      </c>
      <c r="E481" s="235" t="s">
        <v>342</v>
      </c>
      <c r="F481" s="235" t="s">
        <v>52</v>
      </c>
      <c r="G481" s="235" t="s">
        <v>1002</v>
      </c>
      <c r="H481" s="235" t="s">
        <v>66</v>
      </c>
      <c r="I481" s="236" t="s">
        <v>56</v>
      </c>
      <c r="J481" s="120" t="s">
        <v>56</v>
      </c>
      <c r="K481" s="120" t="s">
        <v>56</v>
      </c>
      <c r="L481" s="237">
        <v>2025</v>
      </c>
      <c r="M481" s="147"/>
      <c r="N481" s="147"/>
      <c r="O481" s="147"/>
      <c r="P481" s="122"/>
      <c r="Q481" s="147"/>
      <c r="R481" s="147"/>
      <c r="S481" s="147"/>
      <c r="T481" s="147"/>
      <c r="U481" s="147"/>
      <c r="V481" s="122"/>
      <c r="W481" s="147"/>
      <c r="X481" s="147"/>
      <c r="Y481" s="147"/>
      <c r="Z481" s="147"/>
      <c r="AA481" s="147"/>
      <c r="AB481" s="122">
        <f t="shared" si="595"/>
        <v>6593.79</v>
      </c>
      <c r="AC481" s="147">
        <v>0</v>
      </c>
      <c r="AD481" s="147">
        <v>6593.79</v>
      </c>
      <c r="AE481" s="122"/>
      <c r="AF481" s="147"/>
      <c r="AG481" s="147"/>
      <c r="AH481" s="147">
        <f t="shared" si="579"/>
        <v>6593.79</v>
      </c>
      <c r="AI481" s="122">
        <f t="shared" si="596"/>
        <v>0</v>
      </c>
      <c r="AJ481" s="122">
        <f t="shared" si="597"/>
        <v>6593.79</v>
      </c>
      <c r="AK481" s="152"/>
      <c r="AL481" s="152"/>
      <c r="AM481" s="152"/>
      <c r="AN481" s="152"/>
      <c r="AO481" s="152"/>
      <c r="AP481" s="152"/>
      <c r="AQ481" s="153"/>
      <c r="AR481" s="153"/>
      <c r="AS481" s="153"/>
      <c r="AT481" s="152"/>
      <c r="AU481" s="152"/>
      <c r="AV481" s="185"/>
      <c r="AW481" s="130" t="s">
        <v>977</v>
      </c>
      <c r="AX481" s="43"/>
    </row>
    <row r="482" spans="1:50" s="54" customFormat="1" x14ac:dyDescent="0.2">
      <c r="A482" s="146"/>
      <c r="B482" s="311" t="s">
        <v>674</v>
      </c>
      <c r="C482" s="314"/>
      <c r="D482" s="315"/>
      <c r="E482" s="315"/>
      <c r="F482" s="315"/>
      <c r="G482" s="315"/>
      <c r="H482" s="315"/>
      <c r="I482" s="316"/>
      <c r="J482" s="109"/>
      <c r="K482" s="109"/>
      <c r="L482" s="317"/>
      <c r="M482" s="189"/>
      <c r="N482" s="189"/>
      <c r="O482" s="189"/>
      <c r="P482" s="136"/>
      <c r="Q482" s="189"/>
      <c r="R482" s="189"/>
      <c r="S482" s="189"/>
      <c r="T482" s="189"/>
      <c r="U482" s="189"/>
      <c r="V482" s="136"/>
      <c r="W482" s="189"/>
      <c r="X482" s="189"/>
      <c r="Y482" s="189"/>
      <c r="Z482" s="189"/>
      <c r="AA482" s="189"/>
      <c r="AB482" s="136">
        <f t="shared" si="595"/>
        <v>6593.79</v>
      </c>
      <c r="AC482" s="189">
        <v>0</v>
      </c>
      <c r="AD482" s="189">
        <v>6593.79</v>
      </c>
      <c r="AE482" s="136"/>
      <c r="AF482" s="189"/>
      <c r="AG482" s="189"/>
      <c r="AH482" s="136">
        <f t="shared" si="579"/>
        <v>6593.79</v>
      </c>
      <c r="AI482" s="136">
        <f t="shared" si="596"/>
        <v>0</v>
      </c>
      <c r="AJ482" s="136">
        <f t="shared" si="597"/>
        <v>6593.79</v>
      </c>
      <c r="AK482" s="191"/>
      <c r="AL482" s="191"/>
      <c r="AM482" s="191"/>
      <c r="AN482" s="191"/>
      <c r="AO482" s="191"/>
      <c r="AP482" s="191"/>
      <c r="AQ482" s="192"/>
      <c r="AR482" s="192"/>
      <c r="AS482" s="192"/>
      <c r="AT482" s="191"/>
      <c r="AU482" s="191"/>
      <c r="AV482" s="193"/>
      <c r="AW482" s="130"/>
      <c r="AX482" s="53"/>
    </row>
    <row r="483" spans="1:50" s="44" customFormat="1" ht="86.25" customHeight="1" x14ac:dyDescent="0.2">
      <c r="A483" s="146" t="s">
        <v>830</v>
      </c>
      <c r="B483" s="233" t="s">
        <v>686</v>
      </c>
      <c r="C483" s="234"/>
      <c r="D483" s="235" t="s">
        <v>81</v>
      </c>
      <c r="E483" s="235" t="s">
        <v>342</v>
      </c>
      <c r="F483" s="235" t="s">
        <v>52</v>
      </c>
      <c r="G483" s="235" t="s">
        <v>1002</v>
      </c>
      <c r="H483" s="235" t="s">
        <v>66</v>
      </c>
      <c r="I483" s="236" t="s">
        <v>56</v>
      </c>
      <c r="J483" s="120" t="s">
        <v>56</v>
      </c>
      <c r="K483" s="120" t="s">
        <v>56</v>
      </c>
      <c r="L483" s="237">
        <v>2025</v>
      </c>
      <c r="M483" s="147"/>
      <c r="N483" s="147"/>
      <c r="O483" s="147"/>
      <c r="P483" s="147"/>
      <c r="Q483" s="147"/>
      <c r="R483" s="147"/>
      <c r="S483" s="147"/>
      <c r="T483" s="147"/>
      <c r="U483" s="147"/>
      <c r="V483" s="122"/>
      <c r="W483" s="147"/>
      <c r="X483" s="147"/>
      <c r="Y483" s="147"/>
      <c r="Z483" s="147"/>
      <c r="AA483" s="147"/>
      <c r="AB483" s="122">
        <f t="shared" si="595"/>
        <v>3941.22</v>
      </c>
      <c r="AC483" s="147">
        <v>0</v>
      </c>
      <c r="AD483" s="147">
        <v>3941.22</v>
      </c>
      <c r="AE483" s="122"/>
      <c r="AF483" s="147"/>
      <c r="AG483" s="147"/>
      <c r="AH483" s="147">
        <f t="shared" si="579"/>
        <v>3941.22</v>
      </c>
      <c r="AI483" s="122">
        <f t="shared" si="596"/>
        <v>0</v>
      </c>
      <c r="AJ483" s="122">
        <f t="shared" si="597"/>
        <v>3941.22</v>
      </c>
      <c r="AK483" s="152"/>
      <c r="AL483" s="152"/>
      <c r="AM483" s="152"/>
      <c r="AN483" s="152"/>
      <c r="AO483" s="152"/>
      <c r="AP483" s="152"/>
      <c r="AQ483" s="153"/>
      <c r="AR483" s="153"/>
      <c r="AS483" s="153"/>
      <c r="AT483" s="152"/>
      <c r="AU483" s="152"/>
      <c r="AV483" s="185"/>
      <c r="AW483" s="130" t="s">
        <v>977</v>
      </c>
      <c r="AX483" s="43"/>
    </row>
    <row r="484" spans="1:50" s="54" customFormat="1" x14ac:dyDescent="0.2">
      <c r="A484" s="146"/>
      <c r="B484" s="311" t="s">
        <v>674</v>
      </c>
      <c r="C484" s="314"/>
      <c r="D484" s="315"/>
      <c r="E484" s="315"/>
      <c r="F484" s="315"/>
      <c r="G484" s="315"/>
      <c r="H484" s="315"/>
      <c r="I484" s="316"/>
      <c r="J484" s="109"/>
      <c r="K484" s="109"/>
      <c r="L484" s="317"/>
      <c r="M484" s="189"/>
      <c r="N484" s="189"/>
      <c r="O484" s="189"/>
      <c r="P484" s="136"/>
      <c r="Q484" s="189"/>
      <c r="R484" s="189"/>
      <c r="S484" s="189"/>
      <c r="T484" s="189"/>
      <c r="U484" s="189"/>
      <c r="V484" s="136"/>
      <c r="W484" s="189"/>
      <c r="X484" s="189"/>
      <c r="Y484" s="189"/>
      <c r="Z484" s="189"/>
      <c r="AA484" s="189"/>
      <c r="AB484" s="136">
        <f t="shared" si="595"/>
        <v>3941.22</v>
      </c>
      <c r="AC484" s="189">
        <v>0</v>
      </c>
      <c r="AD484" s="189">
        <v>3941.22</v>
      </c>
      <c r="AE484" s="136"/>
      <c r="AF484" s="189"/>
      <c r="AG484" s="189"/>
      <c r="AH484" s="136">
        <f t="shared" si="579"/>
        <v>3941.22</v>
      </c>
      <c r="AI484" s="136">
        <f t="shared" si="596"/>
        <v>0</v>
      </c>
      <c r="AJ484" s="136">
        <f t="shared" si="597"/>
        <v>3941.22</v>
      </c>
      <c r="AK484" s="191"/>
      <c r="AL484" s="191"/>
      <c r="AM484" s="191"/>
      <c r="AN484" s="191"/>
      <c r="AO484" s="191"/>
      <c r="AP484" s="191"/>
      <c r="AQ484" s="192"/>
      <c r="AR484" s="192"/>
      <c r="AS484" s="192"/>
      <c r="AT484" s="191"/>
      <c r="AU484" s="191"/>
      <c r="AV484" s="193"/>
      <c r="AW484" s="130"/>
      <c r="AX484" s="53"/>
    </row>
    <row r="485" spans="1:50" s="44" customFormat="1" ht="75" x14ac:dyDescent="0.2">
      <c r="A485" s="146" t="s">
        <v>831</v>
      </c>
      <c r="B485" s="233" t="s">
        <v>688</v>
      </c>
      <c r="C485" s="234"/>
      <c r="D485" s="235" t="s">
        <v>81</v>
      </c>
      <c r="E485" s="235" t="s">
        <v>342</v>
      </c>
      <c r="F485" s="235" t="s">
        <v>52</v>
      </c>
      <c r="G485" s="235" t="s">
        <v>1002</v>
      </c>
      <c r="H485" s="235" t="s">
        <v>66</v>
      </c>
      <c r="I485" s="236" t="s">
        <v>56</v>
      </c>
      <c r="J485" s="120" t="s">
        <v>56</v>
      </c>
      <c r="K485" s="120" t="s">
        <v>56</v>
      </c>
      <c r="L485" s="237">
        <v>2025</v>
      </c>
      <c r="M485" s="147"/>
      <c r="N485" s="147"/>
      <c r="O485" s="147"/>
      <c r="P485" s="122"/>
      <c r="Q485" s="147"/>
      <c r="R485" s="147"/>
      <c r="S485" s="147"/>
      <c r="T485" s="147"/>
      <c r="U485" s="147"/>
      <c r="V485" s="122"/>
      <c r="W485" s="147"/>
      <c r="X485" s="147"/>
      <c r="Y485" s="147"/>
      <c r="Z485" s="147"/>
      <c r="AA485" s="147"/>
      <c r="AB485" s="122">
        <f t="shared" si="595"/>
        <v>3941.22</v>
      </c>
      <c r="AC485" s="147">
        <v>0</v>
      </c>
      <c r="AD485" s="147">
        <v>3941.22</v>
      </c>
      <c r="AE485" s="122"/>
      <c r="AF485" s="147"/>
      <c r="AG485" s="147"/>
      <c r="AH485" s="147">
        <f t="shared" si="579"/>
        <v>3941.22</v>
      </c>
      <c r="AI485" s="122">
        <f t="shared" si="596"/>
        <v>0</v>
      </c>
      <c r="AJ485" s="122">
        <f t="shared" si="597"/>
        <v>3941.22</v>
      </c>
      <c r="AK485" s="152"/>
      <c r="AL485" s="152"/>
      <c r="AM485" s="152"/>
      <c r="AN485" s="152"/>
      <c r="AO485" s="152"/>
      <c r="AP485" s="152"/>
      <c r="AQ485" s="153"/>
      <c r="AR485" s="153"/>
      <c r="AS485" s="153"/>
      <c r="AT485" s="152"/>
      <c r="AU485" s="152"/>
      <c r="AV485" s="185"/>
      <c r="AW485" s="130" t="s">
        <v>977</v>
      </c>
      <c r="AX485" s="43"/>
    </row>
    <row r="486" spans="1:50" s="54" customFormat="1" x14ac:dyDescent="0.2">
      <c r="A486" s="146"/>
      <c r="B486" s="311" t="s">
        <v>674</v>
      </c>
      <c r="C486" s="314"/>
      <c r="D486" s="315"/>
      <c r="E486" s="315"/>
      <c r="F486" s="315"/>
      <c r="G486" s="315"/>
      <c r="H486" s="315"/>
      <c r="I486" s="316"/>
      <c r="J486" s="109"/>
      <c r="K486" s="109"/>
      <c r="L486" s="317"/>
      <c r="M486" s="189"/>
      <c r="N486" s="189"/>
      <c r="O486" s="189"/>
      <c r="P486" s="136"/>
      <c r="Q486" s="189"/>
      <c r="R486" s="189"/>
      <c r="S486" s="189"/>
      <c r="T486" s="189"/>
      <c r="U486" s="189"/>
      <c r="V486" s="136"/>
      <c r="W486" s="189"/>
      <c r="X486" s="189"/>
      <c r="Y486" s="189"/>
      <c r="Z486" s="189"/>
      <c r="AA486" s="189"/>
      <c r="AB486" s="136">
        <f t="shared" si="595"/>
        <v>3941.22</v>
      </c>
      <c r="AC486" s="189">
        <v>0</v>
      </c>
      <c r="AD486" s="189">
        <v>3941.22</v>
      </c>
      <c r="AE486" s="136"/>
      <c r="AF486" s="189"/>
      <c r="AG486" s="189"/>
      <c r="AH486" s="136">
        <f t="shared" si="579"/>
        <v>3941.22</v>
      </c>
      <c r="AI486" s="136">
        <f t="shared" si="596"/>
        <v>0</v>
      </c>
      <c r="AJ486" s="136">
        <f t="shared" si="597"/>
        <v>3941.22</v>
      </c>
      <c r="AK486" s="191"/>
      <c r="AL486" s="191"/>
      <c r="AM486" s="191"/>
      <c r="AN486" s="191"/>
      <c r="AO486" s="191"/>
      <c r="AP486" s="191"/>
      <c r="AQ486" s="192"/>
      <c r="AR486" s="192"/>
      <c r="AS486" s="192"/>
      <c r="AT486" s="191"/>
      <c r="AU486" s="191"/>
      <c r="AV486" s="193"/>
      <c r="AW486" s="130"/>
      <c r="AX486" s="53"/>
    </row>
    <row r="487" spans="1:50" s="44" customFormat="1" ht="75" x14ac:dyDescent="0.2">
      <c r="A487" s="146" t="s">
        <v>832</v>
      </c>
      <c r="B487" s="233" t="s">
        <v>690</v>
      </c>
      <c r="C487" s="234"/>
      <c r="D487" s="235" t="s">
        <v>81</v>
      </c>
      <c r="E487" s="235" t="s">
        <v>342</v>
      </c>
      <c r="F487" s="235" t="s">
        <v>52</v>
      </c>
      <c r="G487" s="235" t="s">
        <v>1002</v>
      </c>
      <c r="H487" s="235" t="s">
        <v>66</v>
      </c>
      <c r="I487" s="120" t="s">
        <v>56</v>
      </c>
      <c r="J487" s="120" t="s">
        <v>56</v>
      </c>
      <c r="K487" s="120" t="s">
        <v>56</v>
      </c>
      <c r="L487" s="237">
        <v>2025</v>
      </c>
      <c r="M487" s="241"/>
      <c r="N487" s="147"/>
      <c r="O487" s="147"/>
      <c r="P487" s="122"/>
      <c r="Q487" s="147"/>
      <c r="R487" s="147"/>
      <c r="S487" s="147"/>
      <c r="T487" s="147"/>
      <c r="U487" s="147"/>
      <c r="V487" s="122"/>
      <c r="W487" s="147"/>
      <c r="X487" s="147"/>
      <c r="Y487" s="147"/>
      <c r="Z487" s="147"/>
      <c r="AA487" s="186"/>
      <c r="AB487" s="122">
        <f t="shared" si="595"/>
        <v>6593.79</v>
      </c>
      <c r="AC487" s="147">
        <v>0</v>
      </c>
      <c r="AD487" s="147">
        <v>6593.79</v>
      </c>
      <c r="AE487" s="122"/>
      <c r="AF487" s="147"/>
      <c r="AG487" s="147"/>
      <c r="AH487" s="147">
        <f t="shared" si="579"/>
        <v>6593.79</v>
      </c>
      <c r="AI487" s="122">
        <f t="shared" si="596"/>
        <v>0</v>
      </c>
      <c r="AJ487" s="122">
        <f t="shared" si="597"/>
        <v>6593.79</v>
      </c>
      <c r="AK487" s="152"/>
      <c r="AL487" s="152"/>
      <c r="AM487" s="152"/>
      <c r="AN487" s="152"/>
      <c r="AO487" s="152"/>
      <c r="AP487" s="152"/>
      <c r="AQ487" s="153"/>
      <c r="AR487" s="153"/>
      <c r="AS487" s="153"/>
      <c r="AT487" s="152"/>
      <c r="AU487" s="152"/>
      <c r="AV487" s="185"/>
      <c r="AW487" s="130" t="s">
        <v>977</v>
      </c>
      <c r="AX487" s="43"/>
    </row>
    <row r="488" spans="1:50" s="54" customFormat="1" x14ac:dyDescent="0.2">
      <c r="A488" s="146"/>
      <c r="B488" s="311" t="s">
        <v>674</v>
      </c>
      <c r="C488" s="230"/>
      <c r="D488" s="210"/>
      <c r="E488" s="210"/>
      <c r="F488" s="210"/>
      <c r="G488" s="210"/>
      <c r="H488" s="210"/>
      <c r="I488" s="209"/>
      <c r="J488" s="210"/>
      <c r="K488" s="210"/>
      <c r="L488" s="231"/>
      <c r="M488" s="189"/>
      <c r="N488" s="189"/>
      <c r="O488" s="189"/>
      <c r="P488" s="189"/>
      <c r="Q488" s="189"/>
      <c r="R488" s="189"/>
      <c r="S488" s="189"/>
      <c r="T488" s="189"/>
      <c r="U488" s="189"/>
      <c r="V488" s="189"/>
      <c r="W488" s="136"/>
      <c r="X488" s="136"/>
      <c r="Y488" s="136"/>
      <c r="Z488" s="136"/>
      <c r="AA488" s="136"/>
      <c r="AB488" s="136">
        <f t="shared" si="595"/>
        <v>6593.79</v>
      </c>
      <c r="AC488" s="136">
        <v>0</v>
      </c>
      <c r="AD488" s="136">
        <v>6593.79</v>
      </c>
      <c r="AE488" s="136"/>
      <c r="AF488" s="136"/>
      <c r="AG488" s="136"/>
      <c r="AH488" s="136">
        <f t="shared" si="579"/>
        <v>6593.79</v>
      </c>
      <c r="AI488" s="136">
        <f t="shared" si="596"/>
        <v>0</v>
      </c>
      <c r="AJ488" s="136">
        <f t="shared" si="597"/>
        <v>6593.79</v>
      </c>
      <c r="AK488" s="191"/>
      <c r="AL488" s="191"/>
      <c r="AM488" s="191"/>
      <c r="AN488" s="191"/>
      <c r="AO488" s="191"/>
      <c r="AP488" s="191"/>
      <c r="AQ488" s="192"/>
      <c r="AR488" s="192"/>
      <c r="AS488" s="192"/>
      <c r="AT488" s="191"/>
      <c r="AU488" s="191"/>
      <c r="AV488" s="193"/>
      <c r="AW488" s="130"/>
      <c r="AX488" s="53"/>
    </row>
    <row r="489" spans="1:50" s="44" customFormat="1" ht="112.5" x14ac:dyDescent="0.2">
      <c r="A489" s="146" t="s">
        <v>833</v>
      </c>
      <c r="B489" s="233" t="s">
        <v>692</v>
      </c>
      <c r="C489" s="234"/>
      <c r="D489" s="235" t="s">
        <v>81</v>
      </c>
      <c r="E489" s="235" t="s">
        <v>342</v>
      </c>
      <c r="F489" s="235" t="s">
        <v>52</v>
      </c>
      <c r="G489" s="235" t="s">
        <v>642</v>
      </c>
      <c r="H489" s="235" t="s">
        <v>66</v>
      </c>
      <c r="I489" s="120" t="s">
        <v>56</v>
      </c>
      <c r="J489" s="120" t="s">
        <v>56</v>
      </c>
      <c r="K489" s="120" t="s">
        <v>56</v>
      </c>
      <c r="L489" s="237">
        <v>2025</v>
      </c>
      <c r="M489" s="241"/>
      <c r="N489" s="147"/>
      <c r="O489" s="147"/>
      <c r="P489" s="122"/>
      <c r="Q489" s="147"/>
      <c r="R489" s="147"/>
      <c r="S489" s="147"/>
      <c r="T489" s="147"/>
      <c r="U489" s="147"/>
      <c r="V489" s="122"/>
      <c r="W489" s="147"/>
      <c r="X489" s="147"/>
      <c r="Y489" s="147"/>
      <c r="Z489" s="147"/>
      <c r="AA489" s="186"/>
      <c r="AB489" s="122">
        <f t="shared" si="595"/>
        <v>14423.25454</v>
      </c>
      <c r="AC489" s="147">
        <v>0</v>
      </c>
      <c r="AD489" s="147">
        <v>14423.25454</v>
      </c>
      <c r="AE489" s="122"/>
      <c r="AF489" s="147"/>
      <c r="AG489" s="147"/>
      <c r="AH489" s="147">
        <f t="shared" si="579"/>
        <v>14423.25454</v>
      </c>
      <c r="AI489" s="122">
        <f t="shared" ref="AI489:AI501" si="598">Z489+AC489+AF489</f>
        <v>0</v>
      </c>
      <c r="AJ489" s="122">
        <f t="shared" si="597"/>
        <v>14423.25454</v>
      </c>
      <c r="AK489" s="152"/>
      <c r="AL489" s="152"/>
      <c r="AM489" s="152"/>
      <c r="AN489" s="152"/>
      <c r="AO489" s="152"/>
      <c r="AP489" s="152"/>
      <c r="AQ489" s="153"/>
      <c r="AR489" s="153"/>
      <c r="AS489" s="153"/>
      <c r="AT489" s="152"/>
      <c r="AU489" s="152"/>
      <c r="AV489" s="185"/>
      <c r="AW489" s="130" t="s">
        <v>977</v>
      </c>
      <c r="AX489" s="43"/>
    </row>
    <row r="490" spans="1:50" s="54" customFormat="1" x14ac:dyDescent="0.2">
      <c r="A490" s="146"/>
      <c r="B490" s="157" t="s">
        <v>674</v>
      </c>
      <c r="C490" s="230"/>
      <c r="D490" s="210"/>
      <c r="E490" s="210"/>
      <c r="F490" s="210"/>
      <c r="G490" s="210"/>
      <c r="H490" s="210"/>
      <c r="I490" s="209"/>
      <c r="J490" s="210"/>
      <c r="K490" s="210"/>
      <c r="L490" s="231"/>
      <c r="M490" s="189"/>
      <c r="N490" s="189"/>
      <c r="O490" s="189"/>
      <c r="P490" s="189"/>
      <c r="Q490" s="189"/>
      <c r="R490" s="189"/>
      <c r="S490" s="189"/>
      <c r="T490" s="189"/>
      <c r="U490" s="189"/>
      <c r="V490" s="189"/>
      <c r="W490" s="136"/>
      <c r="X490" s="136"/>
      <c r="Y490" s="136"/>
      <c r="Z490" s="136"/>
      <c r="AA490" s="136"/>
      <c r="AB490" s="136">
        <f t="shared" si="595"/>
        <v>14423.25454</v>
      </c>
      <c r="AC490" s="136">
        <v>0</v>
      </c>
      <c r="AD490" s="136">
        <v>14423.25454</v>
      </c>
      <c r="AE490" s="136"/>
      <c r="AF490" s="136"/>
      <c r="AG490" s="136"/>
      <c r="AH490" s="136">
        <f t="shared" ref="AH490:AH544" si="599">AI490+AJ490</f>
        <v>14423.25454</v>
      </c>
      <c r="AI490" s="136">
        <f t="shared" si="598"/>
        <v>0</v>
      </c>
      <c r="AJ490" s="136">
        <f t="shared" si="597"/>
        <v>14423.25454</v>
      </c>
      <c r="AK490" s="191"/>
      <c r="AL490" s="191"/>
      <c r="AM490" s="191"/>
      <c r="AN490" s="191"/>
      <c r="AO490" s="191"/>
      <c r="AP490" s="191"/>
      <c r="AQ490" s="192"/>
      <c r="AR490" s="192"/>
      <c r="AS490" s="192"/>
      <c r="AT490" s="191"/>
      <c r="AU490" s="191"/>
      <c r="AV490" s="193"/>
      <c r="AW490" s="130"/>
      <c r="AX490" s="53"/>
    </row>
    <row r="491" spans="1:50" s="44" customFormat="1" ht="79.5" customHeight="1" x14ac:dyDescent="0.2">
      <c r="A491" s="146" t="s">
        <v>834</v>
      </c>
      <c r="B491" s="233" t="s">
        <v>694</v>
      </c>
      <c r="C491" s="234"/>
      <c r="D491" s="235" t="s">
        <v>81</v>
      </c>
      <c r="E491" s="235" t="s">
        <v>342</v>
      </c>
      <c r="F491" s="235" t="s">
        <v>52</v>
      </c>
      <c r="G491" s="235" t="s">
        <v>642</v>
      </c>
      <c r="H491" s="235" t="s">
        <v>66</v>
      </c>
      <c r="I491" s="120" t="s">
        <v>56</v>
      </c>
      <c r="J491" s="120" t="s">
        <v>56</v>
      </c>
      <c r="K491" s="120" t="s">
        <v>56</v>
      </c>
      <c r="L491" s="237">
        <v>2025</v>
      </c>
      <c r="M491" s="241"/>
      <c r="N491" s="147"/>
      <c r="O491" s="147"/>
      <c r="P491" s="122"/>
      <c r="Q491" s="147"/>
      <c r="R491" s="147"/>
      <c r="S491" s="147"/>
      <c r="T491" s="147"/>
      <c r="U491" s="147"/>
      <c r="V491" s="122"/>
      <c r="W491" s="147"/>
      <c r="X491" s="147"/>
      <c r="Y491" s="147"/>
      <c r="Z491" s="147"/>
      <c r="AA491" s="186"/>
      <c r="AB491" s="122">
        <f t="shared" si="595"/>
        <v>24510.01928</v>
      </c>
      <c r="AC491" s="147">
        <v>0</v>
      </c>
      <c r="AD491" s="147">
        <v>24510.01928</v>
      </c>
      <c r="AE491" s="122"/>
      <c r="AF491" s="147"/>
      <c r="AG491" s="147"/>
      <c r="AH491" s="147">
        <f t="shared" si="599"/>
        <v>24510.01928</v>
      </c>
      <c r="AI491" s="122">
        <f t="shared" si="598"/>
        <v>0</v>
      </c>
      <c r="AJ491" s="122">
        <f t="shared" si="597"/>
        <v>24510.01928</v>
      </c>
      <c r="AK491" s="152"/>
      <c r="AL491" s="152"/>
      <c r="AM491" s="152"/>
      <c r="AN491" s="152"/>
      <c r="AO491" s="152"/>
      <c r="AP491" s="152"/>
      <c r="AQ491" s="153"/>
      <c r="AR491" s="153"/>
      <c r="AS491" s="153"/>
      <c r="AT491" s="152"/>
      <c r="AU491" s="152"/>
      <c r="AV491" s="185"/>
      <c r="AW491" s="130" t="s">
        <v>977</v>
      </c>
      <c r="AX491" s="43"/>
    </row>
    <row r="492" spans="1:50" s="54" customFormat="1" x14ac:dyDescent="0.2">
      <c r="A492" s="146"/>
      <c r="B492" s="157" t="s">
        <v>674</v>
      </c>
      <c r="C492" s="230"/>
      <c r="D492" s="210"/>
      <c r="E492" s="210"/>
      <c r="F492" s="210"/>
      <c r="G492" s="210"/>
      <c r="H492" s="210"/>
      <c r="I492" s="209"/>
      <c r="J492" s="210"/>
      <c r="K492" s="210"/>
      <c r="L492" s="231"/>
      <c r="M492" s="189"/>
      <c r="N492" s="189"/>
      <c r="O492" s="189"/>
      <c r="P492" s="189"/>
      <c r="Q492" s="189"/>
      <c r="R492" s="189"/>
      <c r="S492" s="189"/>
      <c r="T492" s="189"/>
      <c r="U492" s="189"/>
      <c r="V492" s="189"/>
      <c r="W492" s="136"/>
      <c r="X492" s="136"/>
      <c r="Y492" s="136"/>
      <c r="Z492" s="136"/>
      <c r="AA492" s="136"/>
      <c r="AB492" s="136">
        <f t="shared" si="595"/>
        <v>24510.01928</v>
      </c>
      <c r="AC492" s="136">
        <v>0</v>
      </c>
      <c r="AD492" s="136">
        <v>24510.01928</v>
      </c>
      <c r="AE492" s="136"/>
      <c r="AF492" s="136"/>
      <c r="AG492" s="136"/>
      <c r="AH492" s="136">
        <f t="shared" si="599"/>
        <v>24510.01928</v>
      </c>
      <c r="AI492" s="136">
        <f t="shared" si="598"/>
        <v>0</v>
      </c>
      <c r="AJ492" s="136">
        <f t="shared" si="597"/>
        <v>24510.01928</v>
      </c>
      <c r="AK492" s="191"/>
      <c r="AL492" s="191"/>
      <c r="AM492" s="191"/>
      <c r="AN492" s="191"/>
      <c r="AO492" s="191"/>
      <c r="AP492" s="191"/>
      <c r="AQ492" s="192"/>
      <c r="AR492" s="192"/>
      <c r="AS492" s="192"/>
      <c r="AT492" s="191"/>
      <c r="AU492" s="191"/>
      <c r="AV492" s="193"/>
      <c r="AW492" s="130"/>
      <c r="AX492" s="53"/>
    </row>
    <row r="493" spans="1:50" s="44" customFormat="1" ht="58.5" customHeight="1" x14ac:dyDescent="0.2">
      <c r="A493" s="146" t="s">
        <v>835</v>
      </c>
      <c r="B493" s="233" t="s">
        <v>696</v>
      </c>
      <c r="C493" s="234"/>
      <c r="D493" s="235" t="s">
        <v>81</v>
      </c>
      <c r="E493" s="235" t="s">
        <v>342</v>
      </c>
      <c r="F493" s="235" t="s">
        <v>52</v>
      </c>
      <c r="G493" s="235" t="s">
        <v>635</v>
      </c>
      <c r="H493" s="235" t="s">
        <v>66</v>
      </c>
      <c r="I493" s="120" t="s">
        <v>56</v>
      </c>
      <c r="J493" s="120" t="s">
        <v>56</v>
      </c>
      <c r="K493" s="120" t="s">
        <v>56</v>
      </c>
      <c r="L493" s="237">
        <v>2025</v>
      </c>
      <c r="M493" s="241"/>
      <c r="N493" s="241"/>
      <c r="O493" s="147"/>
      <c r="P493" s="241"/>
      <c r="Q493" s="241"/>
      <c r="R493" s="147"/>
      <c r="S493" s="147"/>
      <c r="T493" s="147"/>
      <c r="U493" s="147"/>
      <c r="V493" s="122"/>
      <c r="W493" s="147"/>
      <c r="X493" s="147"/>
      <c r="Y493" s="147"/>
      <c r="Z493" s="147"/>
      <c r="AA493" s="186"/>
      <c r="AB493" s="122">
        <f t="shared" si="595"/>
        <v>3103.5646299999999</v>
      </c>
      <c r="AC493" s="147">
        <v>0</v>
      </c>
      <c r="AD493" s="147">
        <v>3103.5646299999999</v>
      </c>
      <c r="AE493" s="122"/>
      <c r="AF493" s="147"/>
      <c r="AG493" s="147"/>
      <c r="AH493" s="147">
        <f t="shared" si="599"/>
        <v>3103.5646299999999</v>
      </c>
      <c r="AI493" s="122">
        <f t="shared" si="598"/>
        <v>0</v>
      </c>
      <c r="AJ493" s="122">
        <f t="shared" si="597"/>
        <v>3103.5646299999999</v>
      </c>
      <c r="AK493" s="152"/>
      <c r="AL493" s="152"/>
      <c r="AM493" s="152"/>
      <c r="AN493" s="152"/>
      <c r="AO493" s="152"/>
      <c r="AP493" s="152"/>
      <c r="AQ493" s="153"/>
      <c r="AR493" s="153"/>
      <c r="AS493" s="153"/>
      <c r="AT493" s="152"/>
      <c r="AU493" s="152"/>
      <c r="AV493" s="185"/>
      <c r="AW493" s="130" t="s">
        <v>977</v>
      </c>
      <c r="AX493" s="43"/>
    </row>
    <row r="494" spans="1:50" s="54" customFormat="1" ht="18" customHeight="1" x14ac:dyDescent="0.2">
      <c r="A494" s="146"/>
      <c r="B494" s="157" t="s">
        <v>674</v>
      </c>
      <c r="C494" s="230"/>
      <c r="D494" s="210"/>
      <c r="E494" s="210"/>
      <c r="F494" s="210"/>
      <c r="G494" s="210"/>
      <c r="H494" s="210"/>
      <c r="I494" s="209"/>
      <c r="J494" s="210"/>
      <c r="K494" s="210"/>
      <c r="L494" s="231"/>
      <c r="M494" s="189"/>
      <c r="N494" s="189"/>
      <c r="O494" s="189"/>
      <c r="P494" s="189"/>
      <c r="Q494" s="189"/>
      <c r="R494" s="189"/>
      <c r="S494" s="189"/>
      <c r="T494" s="189"/>
      <c r="U494" s="189"/>
      <c r="V494" s="189"/>
      <c r="W494" s="136"/>
      <c r="X494" s="136"/>
      <c r="Y494" s="136"/>
      <c r="Z494" s="136"/>
      <c r="AA494" s="136"/>
      <c r="AB494" s="136">
        <f t="shared" si="595"/>
        <v>3103.5646299999999</v>
      </c>
      <c r="AC494" s="136">
        <v>0</v>
      </c>
      <c r="AD494" s="136">
        <v>3103.5646299999999</v>
      </c>
      <c r="AE494" s="136"/>
      <c r="AF494" s="136"/>
      <c r="AG494" s="136"/>
      <c r="AH494" s="136">
        <f t="shared" si="599"/>
        <v>3103.5646299999999</v>
      </c>
      <c r="AI494" s="136">
        <f t="shared" si="598"/>
        <v>0</v>
      </c>
      <c r="AJ494" s="136">
        <f t="shared" si="597"/>
        <v>3103.5646299999999</v>
      </c>
      <c r="AK494" s="191"/>
      <c r="AL494" s="191"/>
      <c r="AM494" s="191"/>
      <c r="AN494" s="191"/>
      <c r="AO494" s="191"/>
      <c r="AP494" s="191"/>
      <c r="AQ494" s="192"/>
      <c r="AR494" s="192"/>
      <c r="AS494" s="192"/>
      <c r="AT494" s="191"/>
      <c r="AU494" s="191"/>
      <c r="AV494" s="193"/>
      <c r="AW494" s="130"/>
      <c r="AX494" s="53"/>
    </row>
    <row r="495" spans="1:50" s="44" customFormat="1" ht="62.25" customHeight="1" x14ac:dyDescent="0.2">
      <c r="A495" s="146" t="s">
        <v>836</v>
      </c>
      <c r="B495" s="233" t="s">
        <v>698</v>
      </c>
      <c r="C495" s="234"/>
      <c r="D495" s="235" t="s">
        <v>81</v>
      </c>
      <c r="E495" s="235" t="s">
        <v>342</v>
      </c>
      <c r="F495" s="235" t="s">
        <v>52</v>
      </c>
      <c r="G495" s="235" t="s">
        <v>635</v>
      </c>
      <c r="H495" s="235" t="s">
        <v>66</v>
      </c>
      <c r="I495" s="120" t="s">
        <v>56</v>
      </c>
      <c r="J495" s="120" t="s">
        <v>56</v>
      </c>
      <c r="K495" s="120" t="s">
        <v>56</v>
      </c>
      <c r="L495" s="237">
        <v>2025</v>
      </c>
      <c r="M495" s="241"/>
      <c r="N495" s="241"/>
      <c r="O495" s="241"/>
      <c r="P495" s="241"/>
      <c r="Q495" s="241"/>
      <c r="R495" s="241"/>
      <c r="S495" s="241"/>
      <c r="T495" s="241"/>
      <c r="U495" s="241"/>
      <c r="V495" s="122"/>
      <c r="W495" s="147"/>
      <c r="X495" s="147"/>
      <c r="Y495" s="147"/>
      <c r="Z495" s="147"/>
      <c r="AA495" s="186"/>
      <c r="AB495" s="122">
        <f t="shared" si="595"/>
        <v>2225.5102499999998</v>
      </c>
      <c r="AC495" s="147">
        <v>0</v>
      </c>
      <c r="AD495" s="147">
        <v>2225.5102499999998</v>
      </c>
      <c r="AE495" s="122"/>
      <c r="AF495" s="147"/>
      <c r="AG495" s="147"/>
      <c r="AH495" s="147">
        <f t="shared" si="599"/>
        <v>2225.5102499999998</v>
      </c>
      <c r="AI495" s="122">
        <f t="shared" si="598"/>
        <v>0</v>
      </c>
      <c r="AJ495" s="122">
        <f t="shared" si="597"/>
        <v>2225.5102499999998</v>
      </c>
      <c r="AK495" s="152"/>
      <c r="AL495" s="152"/>
      <c r="AM495" s="152"/>
      <c r="AN495" s="152"/>
      <c r="AO495" s="152"/>
      <c r="AP495" s="152"/>
      <c r="AQ495" s="153"/>
      <c r="AR495" s="153"/>
      <c r="AS495" s="153"/>
      <c r="AT495" s="152"/>
      <c r="AU495" s="152"/>
      <c r="AV495" s="185"/>
      <c r="AW495" s="130" t="s">
        <v>977</v>
      </c>
      <c r="AX495" s="43"/>
    </row>
    <row r="496" spans="1:50" s="54" customFormat="1" ht="19.5" customHeight="1" x14ac:dyDescent="0.2">
      <c r="A496" s="146"/>
      <c r="B496" s="157" t="s">
        <v>674</v>
      </c>
      <c r="C496" s="230"/>
      <c r="D496" s="210"/>
      <c r="E496" s="210"/>
      <c r="F496" s="210"/>
      <c r="G496" s="210"/>
      <c r="H496" s="210"/>
      <c r="I496" s="209"/>
      <c r="J496" s="210"/>
      <c r="K496" s="210"/>
      <c r="L496" s="231"/>
      <c r="M496" s="189"/>
      <c r="N496" s="189"/>
      <c r="O496" s="189"/>
      <c r="P496" s="189"/>
      <c r="Q496" s="189"/>
      <c r="R496" s="189"/>
      <c r="S496" s="189"/>
      <c r="T496" s="189"/>
      <c r="U496" s="189"/>
      <c r="V496" s="189"/>
      <c r="W496" s="136"/>
      <c r="X496" s="136"/>
      <c r="Y496" s="136"/>
      <c r="Z496" s="136"/>
      <c r="AA496" s="136"/>
      <c r="AB496" s="136">
        <f t="shared" si="595"/>
        <v>2225.5102499999998</v>
      </c>
      <c r="AC496" s="136">
        <v>0</v>
      </c>
      <c r="AD496" s="136">
        <v>2225.5102499999998</v>
      </c>
      <c r="AE496" s="136"/>
      <c r="AF496" s="136"/>
      <c r="AG496" s="136"/>
      <c r="AH496" s="136">
        <f t="shared" si="599"/>
        <v>2225.5102499999998</v>
      </c>
      <c r="AI496" s="136">
        <f t="shared" si="598"/>
        <v>0</v>
      </c>
      <c r="AJ496" s="136">
        <f t="shared" si="597"/>
        <v>2225.5102499999998</v>
      </c>
      <c r="AK496" s="191"/>
      <c r="AL496" s="191"/>
      <c r="AM496" s="191"/>
      <c r="AN496" s="191"/>
      <c r="AO496" s="191"/>
      <c r="AP496" s="191"/>
      <c r="AQ496" s="192"/>
      <c r="AR496" s="192"/>
      <c r="AS496" s="192"/>
      <c r="AT496" s="191"/>
      <c r="AU496" s="191"/>
      <c r="AV496" s="193"/>
      <c r="AW496" s="130"/>
      <c r="AX496" s="53"/>
    </row>
    <row r="497" spans="1:50" s="44" customFormat="1" ht="59.25" customHeight="1" x14ac:dyDescent="0.2">
      <c r="A497" s="146" t="s">
        <v>837</v>
      </c>
      <c r="B497" s="233" t="s">
        <v>700</v>
      </c>
      <c r="C497" s="234"/>
      <c r="D497" s="235" t="s">
        <v>81</v>
      </c>
      <c r="E497" s="235" t="s">
        <v>342</v>
      </c>
      <c r="F497" s="235" t="s">
        <v>52</v>
      </c>
      <c r="G497" s="235" t="s">
        <v>635</v>
      </c>
      <c r="H497" s="235" t="s">
        <v>66</v>
      </c>
      <c r="I497" s="120" t="s">
        <v>56</v>
      </c>
      <c r="J497" s="120" t="s">
        <v>56</v>
      </c>
      <c r="K497" s="120" t="s">
        <v>56</v>
      </c>
      <c r="L497" s="237">
        <v>2025</v>
      </c>
      <c r="M497" s="241"/>
      <c r="N497" s="241"/>
      <c r="O497" s="147"/>
      <c r="P497" s="122"/>
      <c r="Q497" s="241"/>
      <c r="R497" s="147"/>
      <c r="S497" s="147"/>
      <c r="T497" s="147"/>
      <c r="U497" s="147"/>
      <c r="V497" s="122"/>
      <c r="W497" s="147"/>
      <c r="X497" s="147"/>
      <c r="Y497" s="147"/>
      <c r="Z497" s="147"/>
      <c r="AA497" s="186"/>
      <c r="AB497" s="122">
        <f t="shared" si="595"/>
        <v>2225.5102499999998</v>
      </c>
      <c r="AC497" s="147">
        <v>0</v>
      </c>
      <c r="AD497" s="147">
        <v>2225.5102499999998</v>
      </c>
      <c r="AE497" s="122"/>
      <c r="AF497" s="147"/>
      <c r="AG497" s="147"/>
      <c r="AH497" s="147">
        <f t="shared" si="599"/>
        <v>2225.5102499999998</v>
      </c>
      <c r="AI497" s="122">
        <f t="shared" si="598"/>
        <v>0</v>
      </c>
      <c r="AJ497" s="122">
        <f t="shared" si="597"/>
        <v>2225.5102499999998</v>
      </c>
      <c r="AK497" s="152"/>
      <c r="AL497" s="152"/>
      <c r="AM497" s="152"/>
      <c r="AN497" s="152"/>
      <c r="AO497" s="152"/>
      <c r="AP497" s="152"/>
      <c r="AQ497" s="153"/>
      <c r="AR497" s="153"/>
      <c r="AS497" s="153"/>
      <c r="AT497" s="152"/>
      <c r="AU497" s="152"/>
      <c r="AV497" s="185"/>
      <c r="AW497" s="130" t="s">
        <v>977</v>
      </c>
      <c r="AX497" s="43"/>
    </row>
    <row r="498" spans="1:50" s="54" customFormat="1" x14ac:dyDescent="0.2">
      <c r="A498" s="146"/>
      <c r="B498" s="157" t="s">
        <v>674</v>
      </c>
      <c r="C498" s="230"/>
      <c r="D498" s="210"/>
      <c r="E498" s="210"/>
      <c r="F498" s="210"/>
      <c r="G498" s="210"/>
      <c r="H498" s="210"/>
      <c r="I498" s="209"/>
      <c r="J498" s="210"/>
      <c r="K498" s="210"/>
      <c r="L498" s="231"/>
      <c r="M498" s="189"/>
      <c r="N498" s="189"/>
      <c r="O498" s="189"/>
      <c r="P498" s="189"/>
      <c r="Q498" s="189"/>
      <c r="R498" s="189"/>
      <c r="S498" s="189"/>
      <c r="T498" s="189"/>
      <c r="U498" s="189"/>
      <c r="V498" s="189"/>
      <c r="W498" s="136"/>
      <c r="X498" s="136"/>
      <c r="Y498" s="136"/>
      <c r="Z498" s="136"/>
      <c r="AA498" s="136"/>
      <c r="AB498" s="136">
        <f t="shared" si="595"/>
        <v>2225.5102499999998</v>
      </c>
      <c r="AC498" s="136">
        <v>0</v>
      </c>
      <c r="AD498" s="136">
        <v>2225.5102499999998</v>
      </c>
      <c r="AE498" s="136"/>
      <c r="AF498" s="136"/>
      <c r="AG498" s="136"/>
      <c r="AH498" s="136">
        <f t="shared" si="599"/>
        <v>2225.5102499999998</v>
      </c>
      <c r="AI498" s="136">
        <f t="shared" si="598"/>
        <v>0</v>
      </c>
      <c r="AJ498" s="136">
        <f t="shared" si="597"/>
        <v>2225.5102499999998</v>
      </c>
      <c r="AK498" s="191"/>
      <c r="AL498" s="191"/>
      <c r="AM498" s="191"/>
      <c r="AN498" s="191"/>
      <c r="AO498" s="191"/>
      <c r="AP498" s="191"/>
      <c r="AQ498" s="192"/>
      <c r="AR498" s="192"/>
      <c r="AS498" s="192"/>
      <c r="AT498" s="191"/>
      <c r="AU498" s="191"/>
      <c r="AV498" s="193"/>
      <c r="AW498" s="130"/>
      <c r="AX498" s="53"/>
    </row>
    <row r="499" spans="1:50" s="44" customFormat="1" ht="168.75" x14ac:dyDescent="0.2">
      <c r="A499" s="146" t="s">
        <v>838</v>
      </c>
      <c r="B499" s="233" t="s">
        <v>702</v>
      </c>
      <c r="C499" s="234"/>
      <c r="D499" s="235" t="s">
        <v>81</v>
      </c>
      <c r="E499" s="235" t="s">
        <v>342</v>
      </c>
      <c r="F499" s="235" t="s">
        <v>52</v>
      </c>
      <c r="G499" s="235" t="s">
        <v>635</v>
      </c>
      <c r="H499" s="235" t="s">
        <v>66</v>
      </c>
      <c r="I499" s="120" t="s">
        <v>56</v>
      </c>
      <c r="J499" s="120" t="s">
        <v>56</v>
      </c>
      <c r="K499" s="120" t="s">
        <v>56</v>
      </c>
      <c r="L499" s="237">
        <v>2025</v>
      </c>
      <c r="M499" s="241"/>
      <c r="N499" s="241"/>
      <c r="O499" s="241"/>
      <c r="P499" s="122"/>
      <c r="Q499" s="241"/>
      <c r="R499" s="241"/>
      <c r="S499" s="241"/>
      <c r="T499" s="241"/>
      <c r="U499" s="241"/>
      <c r="V499" s="122"/>
      <c r="W499" s="147"/>
      <c r="X499" s="147"/>
      <c r="Y499" s="147"/>
      <c r="Z499" s="147"/>
      <c r="AA499" s="186"/>
      <c r="AB499" s="122">
        <f t="shared" si="595"/>
        <v>21017.886180000001</v>
      </c>
      <c r="AC499" s="147">
        <v>0</v>
      </c>
      <c r="AD499" s="147">
        <v>21017.886180000001</v>
      </c>
      <c r="AE499" s="122"/>
      <c r="AF499" s="147"/>
      <c r="AG499" s="147"/>
      <c r="AH499" s="147">
        <f t="shared" si="599"/>
        <v>21017.886180000001</v>
      </c>
      <c r="AI499" s="122">
        <f t="shared" si="598"/>
        <v>0</v>
      </c>
      <c r="AJ499" s="122">
        <f t="shared" si="597"/>
        <v>21017.886180000001</v>
      </c>
      <c r="AK499" s="152"/>
      <c r="AL499" s="152"/>
      <c r="AM499" s="152"/>
      <c r="AN499" s="152"/>
      <c r="AO499" s="152"/>
      <c r="AP499" s="152"/>
      <c r="AQ499" s="153"/>
      <c r="AR499" s="153"/>
      <c r="AS499" s="153"/>
      <c r="AT499" s="152"/>
      <c r="AU499" s="152"/>
      <c r="AV499" s="185"/>
      <c r="AW499" s="130" t="s">
        <v>977</v>
      </c>
      <c r="AX499" s="43"/>
    </row>
    <row r="500" spans="1:50" s="54" customFormat="1" x14ac:dyDescent="0.2">
      <c r="A500" s="146"/>
      <c r="B500" s="157" t="s">
        <v>674</v>
      </c>
      <c r="C500" s="230"/>
      <c r="D500" s="210"/>
      <c r="E500" s="210"/>
      <c r="F500" s="210"/>
      <c r="G500" s="210"/>
      <c r="H500" s="210"/>
      <c r="I500" s="209"/>
      <c r="J500" s="210"/>
      <c r="K500" s="210"/>
      <c r="L500" s="231"/>
      <c r="M500" s="189"/>
      <c r="N500" s="189"/>
      <c r="O500" s="189"/>
      <c r="P500" s="189"/>
      <c r="Q500" s="189"/>
      <c r="R500" s="189"/>
      <c r="S500" s="189"/>
      <c r="T500" s="189"/>
      <c r="U500" s="189"/>
      <c r="V500" s="189"/>
      <c r="W500" s="136"/>
      <c r="X500" s="136"/>
      <c r="Y500" s="136"/>
      <c r="Z500" s="136"/>
      <c r="AA500" s="136"/>
      <c r="AB500" s="136">
        <f t="shared" si="595"/>
        <v>21017.886180000001</v>
      </c>
      <c r="AC500" s="136">
        <v>0</v>
      </c>
      <c r="AD500" s="136">
        <v>21017.886180000001</v>
      </c>
      <c r="AE500" s="136"/>
      <c r="AF500" s="136"/>
      <c r="AG500" s="136"/>
      <c r="AH500" s="136">
        <f t="shared" si="599"/>
        <v>21017.886180000001</v>
      </c>
      <c r="AI500" s="136">
        <f t="shared" si="598"/>
        <v>0</v>
      </c>
      <c r="AJ500" s="136">
        <f t="shared" si="597"/>
        <v>21017.886180000001</v>
      </c>
      <c r="AK500" s="191"/>
      <c r="AL500" s="191"/>
      <c r="AM500" s="191"/>
      <c r="AN500" s="191"/>
      <c r="AO500" s="191"/>
      <c r="AP500" s="191"/>
      <c r="AQ500" s="192"/>
      <c r="AR500" s="192"/>
      <c r="AS500" s="192"/>
      <c r="AT500" s="191"/>
      <c r="AU500" s="191"/>
      <c r="AV500" s="193"/>
      <c r="AW500" s="130"/>
      <c r="AX500" s="53"/>
    </row>
    <row r="501" spans="1:50" s="44" customFormat="1" ht="281.25" x14ac:dyDescent="0.2">
      <c r="A501" s="146" t="s">
        <v>839</v>
      </c>
      <c r="B501" s="132" t="s">
        <v>704</v>
      </c>
      <c r="C501" s="229"/>
      <c r="D501" s="207" t="s">
        <v>81</v>
      </c>
      <c r="E501" s="207" t="s">
        <v>342</v>
      </c>
      <c r="F501" s="207" t="s">
        <v>52</v>
      </c>
      <c r="G501" s="207" t="s">
        <v>635</v>
      </c>
      <c r="H501" s="207" t="s">
        <v>66</v>
      </c>
      <c r="I501" s="120" t="s">
        <v>56</v>
      </c>
      <c r="J501" s="120" t="s">
        <v>56</v>
      </c>
      <c r="K501" s="120" t="s">
        <v>56</v>
      </c>
      <c r="L501" s="219">
        <v>2025</v>
      </c>
      <c r="M501" s="147"/>
      <c r="N501" s="147"/>
      <c r="O501" s="147"/>
      <c r="P501" s="147"/>
      <c r="Q501" s="147"/>
      <c r="R501" s="147"/>
      <c r="S501" s="147"/>
      <c r="T501" s="147"/>
      <c r="U501" s="147"/>
      <c r="V501" s="122"/>
      <c r="W501" s="122"/>
      <c r="X501" s="122"/>
      <c r="Y501" s="147"/>
      <c r="Z501" s="147"/>
      <c r="AA501" s="147"/>
      <c r="AB501" s="122">
        <f t="shared" si="595"/>
        <v>25421.715270000001</v>
      </c>
      <c r="AC501" s="147">
        <v>0</v>
      </c>
      <c r="AD501" s="147">
        <v>25421.715270000001</v>
      </c>
      <c r="AE501" s="122"/>
      <c r="AF501" s="147"/>
      <c r="AG501" s="147"/>
      <c r="AH501" s="147">
        <f t="shared" si="599"/>
        <v>25421.715270000001</v>
      </c>
      <c r="AI501" s="122">
        <f t="shared" si="598"/>
        <v>0</v>
      </c>
      <c r="AJ501" s="122">
        <f t="shared" si="597"/>
        <v>25421.715270000001</v>
      </c>
      <c r="AK501" s="147"/>
      <c r="AL501" s="147"/>
      <c r="AM501" s="147"/>
      <c r="AN501" s="147"/>
      <c r="AO501" s="147"/>
      <c r="AP501" s="147"/>
      <c r="AQ501" s="148"/>
      <c r="AR501" s="148"/>
      <c r="AS501" s="148"/>
      <c r="AT501" s="122"/>
      <c r="AU501" s="122"/>
      <c r="AV501" s="123"/>
      <c r="AW501" s="130" t="s">
        <v>977</v>
      </c>
      <c r="AX501" s="43"/>
    </row>
    <row r="502" spans="1:50" s="54" customFormat="1" x14ac:dyDescent="0.2">
      <c r="A502" s="146"/>
      <c r="B502" s="157" t="s">
        <v>674</v>
      </c>
      <c r="C502" s="230"/>
      <c r="D502" s="210"/>
      <c r="E502" s="210"/>
      <c r="F502" s="210"/>
      <c r="G502" s="210"/>
      <c r="H502" s="210"/>
      <c r="I502" s="209"/>
      <c r="J502" s="210"/>
      <c r="K502" s="210"/>
      <c r="L502" s="231"/>
      <c r="M502" s="189"/>
      <c r="N502" s="189"/>
      <c r="O502" s="189"/>
      <c r="P502" s="189"/>
      <c r="Q502" s="189"/>
      <c r="R502" s="189"/>
      <c r="S502" s="189"/>
      <c r="T502" s="189"/>
      <c r="U502" s="189"/>
      <c r="V502" s="189"/>
      <c r="W502" s="136"/>
      <c r="X502" s="136"/>
      <c r="Y502" s="136"/>
      <c r="Z502" s="136"/>
      <c r="AA502" s="136"/>
      <c r="AB502" s="136">
        <f t="shared" ref="AB502" si="600">AC502+AD502</f>
        <v>25421.715270000001</v>
      </c>
      <c r="AC502" s="136">
        <v>0</v>
      </c>
      <c r="AD502" s="136">
        <v>25421.715270000001</v>
      </c>
      <c r="AE502" s="212"/>
      <c r="AF502" s="212"/>
      <c r="AG502" s="212"/>
      <c r="AH502" s="136">
        <f t="shared" ref="AH502" si="601">AI502+AJ502</f>
        <v>25421.715270000001</v>
      </c>
      <c r="AI502" s="136">
        <f t="shared" ref="AI502" si="602">Z502+AC502+AF502</f>
        <v>0</v>
      </c>
      <c r="AJ502" s="136">
        <f t="shared" ref="AJ502" si="603">AA502+AD502+AG502</f>
        <v>25421.715270000001</v>
      </c>
      <c r="AK502" s="191"/>
      <c r="AL502" s="191"/>
      <c r="AM502" s="191"/>
      <c r="AN502" s="191"/>
      <c r="AO502" s="191"/>
      <c r="AP502" s="191"/>
      <c r="AQ502" s="192"/>
      <c r="AR502" s="192"/>
      <c r="AS502" s="192"/>
      <c r="AT502" s="191"/>
      <c r="AU502" s="191"/>
      <c r="AV502" s="193"/>
      <c r="AW502" s="130"/>
      <c r="AX502" s="53"/>
    </row>
    <row r="503" spans="1:50" s="56" customFormat="1" ht="20.25" x14ac:dyDescent="0.2">
      <c r="A503" s="175"/>
      <c r="B503" s="135" t="s">
        <v>705</v>
      </c>
      <c r="C503" s="248"/>
      <c r="D503" s="107"/>
      <c r="E503" s="107"/>
      <c r="F503" s="107"/>
      <c r="G503" s="107"/>
      <c r="H503" s="107"/>
      <c r="I503" s="105"/>
      <c r="J503" s="107"/>
      <c r="K503" s="107"/>
      <c r="L503" s="135"/>
      <c r="M503" s="212"/>
      <c r="N503" s="212"/>
      <c r="O503" s="212"/>
      <c r="P503" s="212"/>
      <c r="Q503" s="212"/>
      <c r="R503" s="212"/>
      <c r="S503" s="212"/>
      <c r="T503" s="212"/>
      <c r="U503" s="212"/>
      <c r="V503" s="212"/>
      <c r="W503" s="212"/>
      <c r="X503" s="212"/>
      <c r="Y503" s="212"/>
      <c r="Z503" s="212"/>
      <c r="AA503" s="212"/>
      <c r="AB503" s="136"/>
      <c r="AC503" s="136"/>
      <c r="AD503" s="136"/>
      <c r="AE503" s="212"/>
      <c r="AF503" s="212"/>
      <c r="AG503" s="212"/>
      <c r="AH503" s="136"/>
      <c r="AI503" s="136"/>
      <c r="AJ503" s="136"/>
      <c r="AK503" s="214"/>
      <c r="AL503" s="214"/>
      <c r="AM503" s="214"/>
      <c r="AN503" s="214"/>
      <c r="AO503" s="214"/>
      <c r="AP503" s="214"/>
      <c r="AQ503" s="215"/>
      <c r="AR503" s="215"/>
      <c r="AS503" s="215"/>
      <c r="AT503" s="214"/>
      <c r="AU503" s="214"/>
      <c r="AV503" s="216"/>
      <c r="AW503" s="223"/>
      <c r="AX503" s="55"/>
    </row>
    <row r="504" spans="1:50" s="36" customFormat="1" ht="75" x14ac:dyDescent="0.2">
      <c r="A504" s="104" t="s">
        <v>840</v>
      </c>
      <c r="B504" s="226" t="s">
        <v>707</v>
      </c>
      <c r="C504" s="220"/>
      <c r="D504" s="146" t="s">
        <v>81</v>
      </c>
      <c r="E504" s="146" t="s">
        <v>342</v>
      </c>
      <c r="F504" s="146" t="s">
        <v>52</v>
      </c>
      <c r="G504" s="146" t="s">
        <v>708</v>
      </c>
      <c r="H504" s="146" t="s">
        <v>107</v>
      </c>
      <c r="I504" s="119">
        <v>167579.5</v>
      </c>
      <c r="J504" s="120" t="s">
        <v>55</v>
      </c>
      <c r="K504" s="120" t="s">
        <v>56</v>
      </c>
      <c r="L504" s="126">
        <v>2024</v>
      </c>
      <c r="M504" s="147">
        <f t="shared" ref="M504:M550" si="604">N504+O504</f>
        <v>135656.20000000001</v>
      </c>
      <c r="N504" s="122">
        <v>103030</v>
      </c>
      <c r="O504" s="122">
        <v>32626.2</v>
      </c>
      <c r="P504" s="147"/>
      <c r="Q504" s="122"/>
      <c r="R504" s="122"/>
      <c r="S504" s="147">
        <f t="shared" ref="S504:S535" si="605">T504+U504</f>
        <v>-6671</v>
      </c>
      <c r="T504" s="122">
        <v>-5066.6000000000004</v>
      </c>
      <c r="U504" s="122">
        <v>-1604.4</v>
      </c>
      <c r="V504" s="147">
        <f t="shared" ref="V504:V549" si="606">W504+X504</f>
        <v>128985.2</v>
      </c>
      <c r="W504" s="122">
        <f t="shared" ref="W504" si="607">N504+Q504+T504</f>
        <v>97963.4</v>
      </c>
      <c r="X504" s="122">
        <f t="shared" ref="X504" si="608">O504+R504+U504</f>
        <v>31021.8</v>
      </c>
      <c r="Y504" s="122"/>
      <c r="Z504" s="122"/>
      <c r="AA504" s="122"/>
      <c r="AB504" s="122"/>
      <c r="AC504" s="122"/>
      <c r="AD504" s="122"/>
      <c r="AE504" s="122"/>
      <c r="AF504" s="122"/>
      <c r="AG504" s="122"/>
      <c r="AH504" s="122"/>
      <c r="AI504" s="122"/>
      <c r="AJ504" s="123"/>
      <c r="AK504" s="113"/>
      <c r="AL504" s="113"/>
      <c r="AM504" s="113"/>
      <c r="AN504" s="113"/>
      <c r="AO504" s="113"/>
      <c r="AP504" s="113"/>
      <c r="AQ504" s="114"/>
      <c r="AR504" s="114"/>
      <c r="AS504" s="114"/>
      <c r="AT504" s="113"/>
      <c r="AU504" s="113"/>
      <c r="AV504" s="115"/>
      <c r="AW504" s="130" t="s">
        <v>978</v>
      </c>
      <c r="AX504" s="35"/>
    </row>
    <row r="505" spans="1:50" s="36" customFormat="1" ht="56.25" customHeight="1" x14ac:dyDescent="0.2">
      <c r="A505" s="104" t="s">
        <v>842</v>
      </c>
      <c r="B505" s="226" t="s">
        <v>641</v>
      </c>
      <c r="C505" s="220"/>
      <c r="D505" s="146" t="s">
        <v>81</v>
      </c>
      <c r="E505" s="146" t="s">
        <v>342</v>
      </c>
      <c r="F505" s="146" t="s">
        <v>52</v>
      </c>
      <c r="G505" s="207" t="s">
        <v>642</v>
      </c>
      <c r="H505" s="146" t="s">
        <v>107</v>
      </c>
      <c r="I505" s="119">
        <v>65882.880000000005</v>
      </c>
      <c r="J505" s="120" t="s">
        <v>55</v>
      </c>
      <c r="K505" s="120" t="s">
        <v>56</v>
      </c>
      <c r="L505" s="126">
        <v>2025</v>
      </c>
      <c r="M505" s="147"/>
      <c r="N505" s="122"/>
      <c r="O505" s="122"/>
      <c r="P505" s="147"/>
      <c r="Q505" s="122"/>
      <c r="R505" s="122"/>
      <c r="S505" s="122"/>
      <c r="T505" s="122"/>
      <c r="U505" s="122"/>
      <c r="V505" s="147"/>
      <c r="W505" s="147"/>
      <c r="X505" s="147"/>
      <c r="Y505" s="122"/>
      <c r="Z505" s="122"/>
      <c r="AA505" s="122"/>
      <c r="AB505" s="122">
        <f t="shared" ref="AB505" si="609">AC505+AD505</f>
        <v>65882.899999999994</v>
      </c>
      <c r="AC505" s="122">
        <v>0</v>
      </c>
      <c r="AD505" s="122">
        <v>65882.899999999994</v>
      </c>
      <c r="AE505" s="122"/>
      <c r="AF505" s="122"/>
      <c r="AG505" s="122"/>
      <c r="AH505" s="147">
        <f t="shared" si="599"/>
        <v>65882.899999999994</v>
      </c>
      <c r="AI505" s="122">
        <f t="shared" ref="AI505" si="610">Z505+AC505+AF505</f>
        <v>0</v>
      </c>
      <c r="AJ505" s="122">
        <f t="shared" ref="AJ505" si="611">AA505+AD505+AG505</f>
        <v>65882.899999999994</v>
      </c>
      <c r="AK505" s="113"/>
      <c r="AL505" s="113"/>
      <c r="AM505" s="113"/>
      <c r="AN505" s="113"/>
      <c r="AO505" s="113"/>
      <c r="AP505" s="113"/>
      <c r="AQ505" s="114"/>
      <c r="AR505" s="114"/>
      <c r="AS505" s="114"/>
      <c r="AT505" s="113"/>
      <c r="AU505" s="113"/>
      <c r="AV505" s="115"/>
      <c r="AW505" s="130" t="s">
        <v>335</v>
      </c>
      <c r="AX505" s="35"/>
    </row>
    <row r="506" spans="1:50" s="50" customFormat="1" ht="39" x14ac:dyDescent="0.2">
      <c r="A506" s="175"/>
      <c r="B506" s="135" t="s">
        <v>103</v>
      </c>
      <c r="C506" s="179"/>
      <c r="D506" s="118"/>
      <c r="E506" s="118"/>
      <c r="F506" s="118"/>
      <c r="G506" s="118"/>
      <c r="H506" s="118"/>
      <c r="I506" s="166"/>
      <c r="J506" s="118"/>
      <c r="K506" s="118"/>
      <c r="L506" s="12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2"/>
      <c r="AK506" s="176"/>
      <c r="AL506" s="176"/>
      <c r="AM506" s="176"/>
      <c r="AN506" s="176"/>
      <c r="AO506" s="176"/>
      <c r="AP506" s="176"/>
      <c r="AQ506" s="177"/>
      <c r="AR506" s="177"/>
      <c r="AS506" s="177"/>
      <c r="AT506" s="176"/>
      <c r="AU506" s="176"/>
      <c r="AV506" s="178"/>
      <c r="AW506" s="130"/>
      <c r="AX506" s="49"/>
    </row>
    <row r="507" spans="1:50" s="36" customFormat="1" ht="69.75" customHeight="1" x14ac:dyDescent="0.2">
      <c r="A507" s="104" t="s">
        <v>841</v>
      </c>
      <c r="B507" s="226" t="s">
        <v>935</v>
      </c>
      <c r="C507" s="220"/>
      <c r="D507" s="146" t="s">
        <v>81</v>
      </c>
      <c r="E507" s="146" t="s">
        <v>342</v>
      </c>
      <c r="F507" s="146" t="s">
        <v>52</v>
      </c>
      <c r="G507" s="146" t="s">
        <v>106</v>
      </c>
      <c r="H507" s="146" t="s">
        <v>107</v>
      </c>
      <c r="I507" s="119">
        <v>81700.899999999994</v>
      </c>
      <c r="J507" s="120" t="s">
        <v>56</v>
      </c>
      <c r="K507" s="120" t="s">
        <v>56</v>
      </c>
      <c r="L507" s="126" t="s">
        <v>598</v>
      </c>
      <c r="M507" s="130"/>
      <c r="N507" s="130"/>
      <c r="O507" s="130"/>
      <c r="P507" s="130"/>
      <c r="Q507" s="130"/>
      <c r="R507" s="130"/>
      <c r="S507" s="130">
        <f>T507+U507</f>
        <v>51471.566999999995</v>
      </c>
      <c r="T507" s="130">
        <v>0</v>
      </c>
      <c r="U507" s="130">
        <v>51471.566999999995</v>
      </c>
      <c r="V507" s="147">
        <f t="shared" ref="V507:V516" si="612">W507+X507</f>
        <v>51471.566999999995</v>
      </c>
      <c r="W507" s="122">
        <f t="shared" ref="W507:W516" si="613">N507+Q507+T507</f>
        <v>0</v>
      </c>
      <c r="X507" s="122">
        <f t="shared" ref="X507:X516" si="614">O507+R507+U507</f>
        <v>51471.566999999995</v>
      </c>
      <c r="Y507" s="130"/>
      <c r="Z507" s="130"/>
      <c r="AA507" s="130"/>
      <c r="AB507" s="130"/>
      <c r="AC507" s="130"/>
      <c r="AD507" s="130"/>
      <c r="AE507" s="130">
        <f>AF507+AG507</f>
        <v>30229.332999999999</v>
      </c>
      <c r="AF507" s="130">
        <v>0</v>
      </c>
      <c r="AG507" s="130">
        <v>30229.332999999999</v>
      </c>
      <c r="AH507" s="147">
        <f t="shared" ref="AH507:AH516" si="615">AI507+AJ507</f>
        <v>30229.332999999999</v>
      </c>
      <c r="AI507" s="122">
        <f t="shared" ref="AI507:AI516" si="616">Z507+AC507+AF507</f>
        <v>0</v>
      </c>
      <c r="AJ507" s="122">
        <f t="shared" ref="AJ507:AJ516" si="617">AA507+AD507+AG507</f>
        <v>30229.332999999999</v>
      </c>
      <c r="AK507" s="114"/>
      <c r="AL507" s="114"/>
      <c r="AM507" s="114"/>
      <c r="AN507" s="114"/>
      <c r="AO507" s="114"/>
      <c r="AP507" s="114"/>
      <c r="AQ507" s="130"/>
      <c r="AR507" s="130"/>
      <c r="AS507" s="130"/>
      <c r="AT507" s="147"/>
      <c r="AU507" s="122"/>
      <c r="AV507" s="123"/>
      <c r="AW507" s="130" t="s">
        <v>979</v>
      </c>
      <c r="AX507" s="35"/>
    </row>
    <row r="508" spans="1:50" s="36" customFormat="1" ht="76.5" customHeight="1" x14ac:dyDescent="0.2">
      <c r="A508" s="104" t="s">
        <v>843</v>
      </c>
      <c r="B508" s="226" t="s">
        <v>936</v>
      </c>
      <c r="C508" s="220"/>
      <c r="D508" s="146" t="s">
        <v>81</v>
      </c>
      <c r="E508" s="146" t="s">
        <v>342</v>
      </c>
      <c r="F508" s="146" t="s">
        <v>52</v>
      </c>
      <c r="G508" s="146" t="s">
        <v>106</v>
      </c>
      <c r="H508" s="146" t="s">
        <v>107</v>
      </c>
      <c r="I508" s="119">
        <v>82282.5</v>
      </c>
      <c r="J508" s="120" t="s">
        <v>56</v>
      </c>
      <c r="K508" s="120" t="s">
        <v>56</v>
      </c>
      <c r="L508" s="126" t="s">
        <v>598</v>
      </c>
      <c r="M508" s="130"/>
      <c r="N508" s="130"/>
      <c r="O508" s="130"/>
      <c r="P508" s="130"/>
      <c r="Q508" s="130"/>
      <c r="R508" s="130"/>
      <c r="S508" s="130">
        <f t="shared" ref="S508:S516" si="618">T508+U508</f>
        <v>51837.974999999999</v>
      </c>
      <c r="T508" s="122">
        <v>0</v>
      </c>
      <c r="U508" s="130">
        <v>51837.974999999999</v>
      </c>
      <c r="V508" s="147">
        <f t="shared" si="612"/>
        <v>51837.974999999999</v>
      </c>
      <c r="W508" s="122">
        <f t="shared" si="613"/>
        <v>0</v>
      </c>
      <c r="X508" s="122">
        <f t="shared" si="614"/>
        <v>51837.974999999999</v>
      </c>
      <c r="Y508" s="130"/>
      <c r="Z508" s="130"/>
      <c r="AA508" s="130"/>
      <c r="AB508" s="130"/>
      <c r="AC508" s="122"/>
      <c r="AD508" s="122"/>
      <c r="AE508" s="130">
        <f t="shared" ref="AE508:AE516" si="619">AF508+AG508</f>
        <v>30444.524999999998</v>
      </c>
      <c r="AF508" s="122">
        <v>0</v>
      </c>
      <c r="AG508" s="130">
        <v>30444.524999999998</v>
      </c>
      <c r="AH508" s="147">
        <f t="shared" si="615"/>
        <v>30444.524999999998</v>
      </c>
      <c r="AI508" s="122">
        <f t="shared" si="616"/>
        <v>0</v>
      </c>
      <c r="AJ508" s="122">
        <f t="shared" si="617"/>
        <v>30444.524999999998</v>
      </c>
      <c r="AK508" s="114"/>
      <c r="AL508" s="114"/>
      <c r="AM508" s="114"/>
      <c r="AN508" s="114"/>
      <c r="AO508" s="114"/>
      <c r="AP508" s="114"/>
      <c r="AQ508" s="122"/>
      <c r="AR508" s="122"/>
      <c r="AS508" s="130"/>
      <c r="AT508" s="147"/>
      <c r="AU508" s="122"/>
      <c r="AV508" s="123"/>
      <c r="AW508" s="130" t="s">
        <v>979</v>
      </c>
      <c r="AX508" s="35"/>
    </row>
    <row r="509" spans="1:50" s="36" customFormat="1" ht="63.75" customHeight="1" x14ac:dyDescent="0.2">
      <c r="A509" s="104" t="s">
        <v>844</v>
      </c>
      <c r="B509" s="226" t="s">
        <v>937</v>
      </c>
      <c r="C509" s="220"/>
      <c r="D509" s="146" t="s">
        <v>81</v>
      </c>
      <c r="E509" s="146" t="s">
        <v>342</v>
      </c>
      <c r="F509" s="146" t="s">
        <v>52</v>
      </c>
      <c r="G509" s="146" t="s">
        <v>106</v>
      </c>
      <c r="H509" s="146" t="s">
        <v>107</v>
      </c>
      <c r="I509" s="119">
        <v>48076.5</v>
      </c>
      <c r="J509" s="120" t="s">
        <v>56</v>
      </c>
      <c r="K509" s="120" t="s">
        <v>56</v>
      </c>
      <c r="L509" s="126" t="s">
        <v>598</v>
      </c>
      <c r="M509" s="130"/>
      <c r="N509" s="130"/>
      <c r="O509" s="130"/>
      <c r="P509" s="130"/>
      <c r="Q509" s="130"/>
      <c r="R509" s="130"/>
      <c r="S509" s="130">
        <f t="shared" si="618"/>
        <v>30288.195</v>
      </c>
      <c r="T509" s="122">
        <v>0</v>
      </c>
      <c r="U509" s="130">
        <v>30288.195</v>
      </c>
      <c r="V509" s="147">
        <f t="shared" si="612"/>
        <v>30288.195</v>
      </c>
      <c r="W509" s="122">
        <f t="shared" si="613"/>
        <v>0</v>
      </c>
      <c r="X509" s="122">
        <f t="shared" si="614"/>
        <v>30288.195</v>
      </c>
      <c r="Y509" s="130"/>
      <c r="Z509" s="130"/>
      <c r="AA509" s="130"/>
      <c r="AB509" s="130"/>
      <c r="AC509" s="122"/>
      <c r="AD509" s="122"/>
      <c r="AE509" s="130">
        <f t="shared" si="619"/>
        <v>17788.305</v>
      </c>
      <c r="AF509" s="122">
        <v>0</v>
      </c>
      <c r="AG509" s="130">
        <v>17788.305</v>
      </c>
      <c r="AH509" s="147">
        <f t="shared" si="615"/>
        <v>17788.305</v>
      </c>
      <c r="AI509" s="122">
        <f t="shared" si="616"/>
        <v>0</v>
      </c>
      <c r="AJ509" s="122">
        <f t="shared" si="617"/>
        <v>17788.305</v>
      </c>
      <c r="AK509" s="114"/>
      <c r="AL509" s="114"/>
      <c r="AM509" s="114"/>
      <c r="AN509" s="114"/>
      <c r="AO509" s="114"/>
      <c r="AP509" s="114"/>
      <c r="AQ509" s="122"/>
      <c r="AR509" s="122"/>
      <c r="AS509" s="130"/>
      <c r="AT509" s="147"/>
      <c r="AU509" s="122"/>
      <c r="AV509" s="123"/>
      <c r="AW509" s="130" t="s">
        <v>979</v>
      </c>
      <c r="AX509" s="35"/>
    </row>
    <row r="510" spans="1:50" s="36" customFormat="1" ht="63.75" customHeight="1" x14ac:dyDescent="0.2">
      <c r="A510" s="104" t="s">
        <v>845</v>
      </c>
      <c r="B510" s="226" t="s">
        <v>934</v>
      </c>
      <c r="C510" s="220"/>
      <c r="D510" s="146" t="s">
        <v>81</v>
      </c>
      <c r="E510" s="146" t="s">
        <v>342</v>
      </c>
      <c r="F510" s="146" t="s">
        <v>52</v>
      </c>
      <c r="G510" s="146" t="s">
        <v>106</v>
      </c>
      <c r="H510" s="146" t="s">
        <v>107</v>
      </c>
      <c r="I510" s="119">
        <v>81700.899999999994</v>
      </c>
      <c r="J510" s="120" t="s">
        <v>56</v>
      </c>
      <c r="K510" s="120" t="s">
        <v>56</v>
      </c>
      <c r="L510" s="126" t="s">
        <v>598</v>
      </c>
      <c r="M510" s="130"/>
      <c r="N510" s="130"/>
      <c r="O510" s="130"/>
      <c r="P510" s="130"/>
      <c r="Q510" s="130"/>
      <c r="R510" s="130"/>
      <c r="S510" s="130">
        <f t="shared" si="618"/>
        <v>51471.566999999995</v>
      </c>
      <c r="T510" s="122">
        <v>0</v>
      </c>
      <c r="U510" s="130">
        <v>51471.566999999995</v>
      </c>
      <c r="V510" s="147">
        <f t="shared" si="612"/>
        <v>51471.566999999995</v>
      </c>
      <c r="W510" s="122">
        <f t="shared" si="613"/>
        <v>0</v>
      </c>
      <c r="X510" s="122">
        <f t="shared" si="614"/>
        <v>51471.566999999995</v>
      </c>
      <c r="Y510" s="130"/>
      <c r="Z510" s="130"/>
      <c r="AA510" s="130"/>
      <c r="AB510" s="130"/>
      <c r="AC510" s="122"/>
      <c r="AD510" s="122"/>
      <c r="AE510" s="130">
        <f t="shared" si="619"/>
        <v>30229.332999999999</v>
      </c>
      <c r="AF510" s="122">
        <v>0</v>
      </c>
      <c r="AG510" s="130">
        <v>30229.332999999999</v>
      </c>
      <c r="AH510" s="147">
        <f t="shared" si="615"/>
        <v>30229.332999999999</v>
      </c>
      <c r="AI510" s="122">
        <f t="shared" si="616"/>
        <v>0</v>
      </c>
      <c r="AJ510" s="122">
        <f t="shared" si="617"/>
        <v>30229.332999999999</v>
      </c>
      <c r="AK510" s="114"/>
      <c r="AL510" s="114"/>
      <c r="AM510" s="114"/>
      <c r="AN510" s="114"/>
      <c r="AO510" s="114"/>
      <c r="AP510" s="114"/>
      <c r="AQ510" s="122"/>
      <c r="AR510" s="122"/>
      <c r="AS510" s="130"/>
      <c r="AT510" s="147"/>
      <c r="AU510" s="122"/>
      <c r="AV510" s="123"/>
      <c r="AW510" s="130" t="s">
        <v>979</v>
      </c>
      <c r="AX510" s="35"/>
    </row>
    <row r="511" spans="1:50" s="36" customFormat="1" ht="62.25" customHeight="1" x14ac:dyDescent="0.2">
      <c r="A511" s="104" t="s">
        <v>846</v>
      </c>
      <c r="B511" s="226" t="s">
        <v>886</v>
      </c>
      <c r="C511" s="220"/>
      <c r="D511" s="146" t="s">
        <v>81</v>
      </c>
      <c r="E511" s="146" t="s">
        <v>342</v>
      </c>
      <c r="F511" s="146" t="s">
        <v>52</v>
      </c>
      <c r="G511" s="146" t="s">
        <v>106</v>
      </c>
      <c r="H511" s="146" t="s">
        <v>107</v>
      </c>
      <c r="I511" s="119">
        <v>81700.899999999994</v>
      </c>
      <c r="J511" s="120" t="s">
        <v>56</v>
      </c>
      <c r="K511" s="120" t="s">
        <v>56</v>
      </c>
      <c r="L511" s="126" t="s">
        <v>598</v>
      </c>
      <c r="M511" s="130"/>
      <c r="N511" s="130"/>
      <c r="O511" s="130"/>
      <c r="P511" s="130"/>
      <c r="Q511" s="130"/>
      <c r="R511" s="130"/>
      <c r="S511" s="130">
        <f t="shared" si="618"/>
        <v>51471.566999999995</v>
      </c>
      <c r="T511" s="122">
        <v>0</v>
      </c>
      <c r="U511" s="130">
        <v>51471.566999999995</v>
      </c>
      <c r="V511" s="147">
        <f t="shared" si="612"/>
        <v>51471.566999999995</v>
      </c>
      <c r="W511" s="122">
        <f t="shared" si="613"/>
        <v>0</v>
      </c>
      <c r="X511" s="122">
        <f t="shared" si="614"/>
        <v>51471.566999999995</v>
      </c>
      <c r="Y511" s="130"/>
      <c r="Z511" s="130"/>
      <c r="AA511" s="130"/>
      <c r="AB511" s="130"/>
      <c r="AC511" s="122"/>
      <c r="AD511" s="122"/>
      <c r="AE511" s="130">
        <f t="shared" si="619"/>
        <v>30229.332999999999</v>
      </c>
      <c r="AF511" s="122">
        <v>0</v>
      </c>
      <c r="AG511" s="130">
        <v>30229.332999999999</v>
      </c>
      <c r="AH511" s="147">
        <f t="shared" si="615"/>
        <v>30229.332999999999</v>
      </c>
      <c r="AI511" s="122">
        <f t="shared" si="616"/>
        <v>0</v>
      </c>
      <c r="AJ511" s="122">
        <f t="shared" si="617"/>
        <v>30229.332999999999</v>
      </c>
      <c r="AK511" s="114"/>
      <c r="AL511" s="114"/>
      <c r="AM511" s="114"/>
      <c r="AN511" s="114"/>
      <c r="AO511" s="114"/>
      <c r="AP511" s="114"/>
      <c r="AQ511" s="122"/>
      <c r="AR511" s="122"/>
      <c r="AS511" s="130"/>
      <c r="AT511" s="147"/>
      <c r="AU511" s="122"/>
      <c r="AV511" s="123"/>
      <c r="AW511" s="130" t="s">
        <v>979</v>
      </c>
      <c r="AX511" s="35"/>
    </row>
    <row r="512" spans="1:50" s="36" customFormat="1" ht="56.25" x14ac:dyDescent="0.2">
      <c r="A512" s="104" t="s">
        <v>847</v>
      </c>
      <c r="B512" s="226" t="s">
        <v>887</v>
      </c>
      <c r="C512" s="220"/>
      <c r="D512" s="146" t="s">
        <v>81</v>
      </c>
      <c r="E512" s="146" t="s">
        <v>342</v>
      </c>
      <c r="F512" s="146" t="s">
        <v>52</v>
      </c>
      <c r="G512" s="146" t="s">
        <v>106</v>
      </c>
      <c r="H512" s="146" t="s">
        <v>107</v>
      </c>
      <c r="I512" s="119">
        <v>129408.6</v>
      </c>
      <c r="J512" s="120" t="s">
        <v>56</v>
      </c>
      <c r="K512" s="120" t="s">
        <v>56</v>
      </c>
      <c r="L512" s="126" t="s">
        <v>598</v>
      </c>
      <c r="M512" s="130"/>
      <c r="N512" s="130"/>
      <c r="O512" s="130"/>
      <c r="P512" s="130"/>
      <c r="Q512" s="130"/>
      <c r="R512" s="130"/>
      <c r="S512" s="130">
        <f t="shared" si="618"/>
        <v>81527.418000000005</v>
      </c>
      <c r="T512" s="122">
        <v>0</v>
      </c>
      <c r="U512" s="130">
        <v>81527.418000000005</v>
      </c>
      <c r="V512" s="147">
        <f t="shared" si="612"/>
        <v>81527.418000000005</v>
      </c>
      <c r="W512" s="122">
        <f t="shared" si="613"/>
        <v>0</v>
      </c>
      <c r="X512" s="122">
        <f t="shared" si="614"/>
        <v>81527.418000000005</v>
      </c>
      <c r="Y512" s="130"/>
      <c r="Z512" s="130"/>
      <c r="AA512" s="130"/>
      <c r="AB512" s="130"/>
      <c r="AC512" s="122"/>
      <c r="AD512" s="122"/>
      <c r="AE512" s="130">
        <f t="shared" si="619"/>
        <v>47881.182000000001</v>
      </c>
      <c r="AF512" s="122">
        <v>0</v>
      </c>
      <c r="AG512" s="130">
        <v>47881.182000000001</v>
      </c>
      <c r="AH512" s="147">
        <f t="shared" si="615"/>
        <v>47881.182000000001</v>
      </c>
      <c r="AI512" s="122">
        <f t="shared" si="616"/>
        <v>0</v>
      </c>
      <c r="AJ512" s="122">
        <f t="shared" si="617"/>
        <v>47881.182000000001</v>
      </c>
      <c r="AK512" s="114"/>
      <c r="AL512" s="114"/>
      <c r="AM512" s="114"/>
      <c r="AN512" s="114"/>
      <c r="AO512" s="114"/>
      <c r="AP512" s="114"/>
      <c r="AQ512" s="122"/>
      <c r="AR512" s="122"/>
      <c r="AS512" s="130"/>
      <c r="AT512" s="147"/>
      <c r="AU512" s="122"/>
      <c r="AV512" s="123"/>
      <c r="AW512" s="130" t="s">
        <v>979</v>
      </c>
      <c r="AX512" s="35"/>
    </row>
    <row r="513" spans="1:50" s="36" customFormat="1" ht="56.25" x14ac:dyDescent="0.2">
      <c r="A513" s="104" t="s">
        <v>848</v>
      </c>
      <c r="B513" s="226" t="s">
        <v>888</v>
      </c>
      <c r="C513" s="220"/>
      <c r="D513" s="146" t="s">
        <v>81</v>
      </c>
      <c r="E513" s="146" t="s">
        <v>342</v>
      </c>
      <c r="F513" s="146" t="s">
        <v>52</v>
      </c>
      <c r="G513" s="146" t="s">
        <v>106</v>
      </c>
      <c r="H513" s="146" t="s">
        <v>107</v>
      </c>
      <c r="I513" s="119">
        <v>48076.5</v>
      </c>
      <c r="J513" s="120" t="s">
        <v>56</v>
      </c>
      <c r="K513" s="120" t="s">
        <v>56</v>
      </c>
      <c r="L513" s="126" t="s">
        <v>598</v>
      </c>
      <c r="M513" s="130"/>
      <c r="N513" s="130"/>
      <c r="O513" s="130"/>
      <c r="P513" s="130"/>
      <c r="Q513" s="130"/>
      <c r="R513" s="130"/>
      <c r="S513" s="130">
        <f t="shared" si="618"/>
        <v>30288.195</v>
      </c>
      <c r="T513" s="122">
        <v>0</v>
      </c>
      <c r="U513" s="130">
        <v>30288.195</v>
      </c>
      <c r="V513" s="147">
        <f t="shared" si="612"/>
        <v>30288.195</v>
      </c>
      <c r="W513" s="122">
        <f t="shared" si="613"/>
        <v>0</v>
      </c>
      <c r="X513" s="122">
        <f t="shared" si="614"/>
        <v>30288.195</v>
      </c>
      <c r="Y513" s="130"/>
      <c r="Z513" s="130"/>
      <c r="AA513" s="130"/>
      <c r="AB513" s="130"/>
      <c r="AC513" s="122"/>
      <c r="AD513" s="122"/>
      <c r="AE513" s="130">
        <f t="shared" si="619"/>
        <v>17788.305</v>
      </c>
      <c r="AF513" s="122">
        <v>0</v>
      </c>
      <c r="AG513" s="130">
        <v>17788.305</v>
      </c>
      <c r="AH513" s="147">
        <f t="shared" si="615"/>
        <v>17788.305</v>
      </c>
      <c r="AI513" s="122">
        <f t="shared" si="616"/>
        <v>0</v>
      </c>
      <c r="AJ513" s="122">
        <f t="shared" si="617"/>
        <v>17788.305</v>
      </c>
      <c r="AK513" s="114"/>
      <c r="AL513" s="114"/>
      <c r="AM513" s="114"/>
      <c r="AN513" s="114"/>
      <c r="AO513" s="114"/>
      <c r="AP513" s="114"/>
      <c r="AQ513" s="122"/>
      <c r="AR513" s="122"/>
      <c r="AS513" s="130"/>
      <c r="AT513" s="147"/>
      <c r="AU513" s="122"/>
      <c r="AV513" s="123"/>
      <c r="AW513" s="130" t="s">
        <v>979</v>
      </c>
      <c r="AX513" s="35"/>
    </row>
    <row r="514" spans="1:50" s="36" customFormat="1" ht="56.25" x14ac:dyDescent="0.2">
      <c r="A514" s="104" t="s">
        <v>849</v>
      </c>
      <c r="B514" s="226" t="s">
        <v>889</v>
      </c>
      <c r="C514" s="220"/>
      <c r="D514" s="146" t="s">
        <v>81</v>
      </c>
      <c r="E514" s="146" t="s">
        <v>342</v>
      </c>
      <c r="F514" s="146" t="s">
        <v>52</v>
      </c>
      <c r="G514" s="146" t="s">
        <v>106</v>
      </c>
      <c r="H514" s="146" t="s">
        <v>107</v>
      </c>
      <c r="I514" s="119">
        <v>82282.5</v>
      </c>
      <c r="J514" s="120" t="s">
        <v>56</v>
      </c>
      <c r="K514" s="120" t="s">
        <v>56</v>
      </c>
      <c r="L514" s="126" t="s">
        <v>598</v>
      </c>
      <c r="M514" s="130"/>
      <c r="N514" s="130"/>
      <c r="O514" s="130"/>
      <c r="P514" s="130"/>
      <c r="Q514" s="130"/>
      <c r="R514" s="130"/>
      <c r="S514" s="130">
        <f t="shared" si="618"/>
        <v>51837.974999999999</v>
      </c>
      <c r="T514" s="122">
        <v>0</v>
      </c>
      <c r="U514" s="130">
        <v>51837.974999999999</v>
      </c>
      <c r="V514" s="147">
        <f t="shared" si="612"/>
        <v>51837.974999999999</v>
      </c>
      <c r="W514" s="122">
        <f t="shared" si="613"/>
        <v>0</v>
      </c>
      <c r="X514" s="122">
        <f t="shared" si="614"/>
        <v>51837.974999999999</v>
      </c>
      <c r="Y514" s="130"/>
      <c r="Z514" s="130"/>
      <c r="AA514" s="130"/>
      <c r="AB514" s="130"/>
      <c r="AC514" s="122"/>
      <c r="AD514" s="122"/>
      <c r="AE514" s="130">
        <f t="shared" si="619"/>
        <v>30444.524999999998</v>
      </c>
      <c r="AF514" s="122">
        <v>0</v>
      </c>
      <c r="AG514" s="130">
        <v>30444.524999999998</v>
      </c>
      <c r="AH514" s="147">
        <f t="shared" si="615"/>
        <v>30444.524999999998</v>
      </c>
      <c r="AI514" s="122">
        <f t="shared" si="616"/>
        <v>0</v>
      </c>
      <c r="AJ514" s="122">
        <f t="shared" si="617"/>
        <v>30444.524999999998</v>
      </c>
      <c r="AK514" s="114"/>
      <c r="AL514" s="114"/>
      <c r="AM514" s="114"/>
      <c r="AN514" s="114"/>
      <c r="AO514" s="114"/>
      <c r="AP514" s="114"/>
      <c r="AQ514" s="122"/>
      <c r="AR514" s="122"/>
      <c r="AS514" s="130"/>
      <c r="AT514" s="147"/>
      <c r="AU514" s="122"/>
      <c r="AV514" s="123"/>
      <c r="AW514" s="130" t="s">
        <v>979</v>
      </c>
      <c r="AX514" s="35"/>
    </row>
    <row r="515" spans="1:50" s="36" customFormat="1" ht="37.5" x14ac:dyDescent="0.2">
      <c r="A515" s="104" t="s">
        <v>850</v>
      </c>
      <c r="B515" s="226" t="s">
        <v>890</v>
      </c>
      <c r="C515" s="220"/>
      <c r="D515" s="146" t="s">
        <v>81</v>
      </c>
      <c r="E515" s="146" t="s">
        <v>342</v>
      </c>
      <c r="F515" s="146" t="s">
        <v>52</v>
      </c>
      <c r="G515" s="146" t="s">
        <v>106</v>
      </c>
      <c r="H515" s="146" t="s">
        <v>107</v>
      </c>
      <c r="I515" s="119">
        <v>82573.2</v>
      </c>
      <c r="J515" s="120" t="s">
        <v>56</v>
      </c>
      <c r="K515" s="120" t="s">
        <v>56</v>
      </c>
      <c r="L515" s="126" t="s">
        <v>598</v>
      </c>
      <c r="M515" s="130"/>
      <c r="N515" s="130"/>
      <c r="O515" s="130"/>
      <c r="P515" s="130"/>
      <c r="Q515" s="130"/>
      <c r="R515" s="130"/>
      <c r="S515" s="130">
        <f t="shared" si="618"/>
        <v>52021.116000000002</v>
      </c>
      <c r="T515" s="122">
        <v>0</v>
      </c>
      <c r="U515" s="130">
        <v>52021.116000000002</v>
      </c>
      <c r="V515" s="147">
        <f t="shared" si="612"/>
        <v>52021.116000000002</v>
      </c>
      <c r="W515" s="122">
        <f t="shared" si="613"/>
        <v>0</v>
      </c>
      <c r="X515" s="122">
        <f t="shared" si="614"/>
        <v>52021.116000000002</v>
      </c>
      <c r="Y515" s="130"/>
      <c r="Z515" s="130"/>
      <c r="AA515" s="130"/>
      <c r="AB515" s="130"/>
      <c r="AC515" s="122"/>
      <c r="AD515" s="122"/>
      <c r="AE515" s="130">
        <f t="shared" si="619"/>
        <v>30552.083999999999</v>
      </c>
      <c r="AF515" s="122">
        <v>0</v>
      </c>
      <c r="AG515" s="130">
        <v>30552.083999999999</v>
      </c>
      <c r="AH515" s="147">
        <f t="shared" si="615"/>
        <v>30552.083999999999</v>
      </c>
      <c r="AI515" s="122">
        <f t="shared" si="616"/>
        <v>0</v>
      </c>
      <c r="AJ515" s="122">
        <f t="shared" si="617"/>
        <v>30552.083999999999</v>
      </c>
      <c r="AK515" s="114"/>
      <c r="AL515" s="114"/>
      <c r="AM515" s="114"/>
      <c r="AN515" s="114"/>
      <c r="AO515" s="114"/>
      <c r="AP515" s="114"/>
      <c r="AQ515" s="122"/>
      <c r="AR515" s="122"/>
      <c r="AS515" s="130"/>
      <c r="AT515" s="147"/>
      <c r="AU515" s="122"/>
      <c r="AV515" s="123"/>
      <c r="AW515" s="130" t="s">
        <v>979</v>
      </c>
      <c r="AX515" s="35"/>
    </row>
    <row r="516" spans="1:50" s="36" customFormat="1" ht="58.5" customHeight="1" x14ac:dyDescent="0.2">
      <c r="A516" s="104" t="s">
        <v>851</v>
      </c>
      <c r="B516" s="226" t="s">
        <v>891</v>
      </c>
      <c r="C516" s="220"/>
      <c r="D516" s="146" t="s">
        <v>81</v>
      </c>
      <c r="E516" s="146" t="s">
        <v>342</v>
      </c>
      <c r="F516" s="146" t="s">
        <v>52</v>
      </c>
      <c r="G516" s="146" t="s">
        <v>106</v>
      </c>
      <c r="H516" s="146" t="s">
        <v>107</v>
      </c>
      <c r="I516" s="119">
        <v>82573.2</v>
      </c>
      <c r="J516" s="120" t="s">
        <v>56</v>
      </c>
      <c r="K516" s="120" t="s">
        <v>56</v>
      </c>
      <c r="L516" s="126" t="s">
        <v>598</v>
      </c>
      <c r="M516" s="130"/>
      <c r="N516" s="130"/>
      <c r="O516" s="130"/>
      <c r="P516" s="130"/>
      <c r="Q516" s="130"/>
      <c r="R516" s="130"/>
      <c r="S516" s="130">
        <f t="shared" si="618"/>
        <v>52021.116000000002</v>
      </c>
      <c r="T516" s="122">
        <v>0</v>
      </c>
      <c r="U516" s="130">
        <v>52021.116000000002</v>
      </c>
      <c r="V516" s="147">
        <f t="shared" si="612"/>
        <v>52021.116000000002</v>
      </c>
      <c r="W516" s="122">
        <f t="shared" si="613"/>
        <v>0</v>
      </c>
      <c r="X516" s="122">
        <f t="shared" si="614"/>
        <v>52021.116000000002</v>
      </c>
      <c r="Y516" s="130"/>
      <c r="Z516" s="130"/>
      <c r="AA516" s="130"/>
      <c r="AB516" s="130"/>
      <c r="AC516" s="122"/>
      <c r="AD516" s="122"/>
      <c r="AE516" s="130">
        <f t="shared" si="619"/>
        <v>30552.083999999999</v>
      </c>
      <c r="AF516" s="122">
        <v>0</v>
      </c>
      <c r="AG516" s="130">
        <v>30552.083999999999</v>
      </c>
      <c r="AH516" s="147">
        <f t="shared" si="615"/>
        <v>30552.083999999999</v>
      </c>
      <c r="AI516" s="122">
        <f t="shared" si="616"/>
        <v>0</v>
      </c>
      <c r="AJ516" s="122">
        <f t="shared" si="617"/>
        <v>30552.083999999999</v>
      </c>
      <c r="AK516" s="114"/>
      <c r="AL516" s="114"/>
      <c r="AM516" s="114"/>
      <c r="AN516" s="114"/>
      <c r="AO516" s="114"/>
      <c r="AP516" s="114"/>
      <c r="AQ516" s="122"/>
      <c r="AR516" s="122"/>
      <c r="AS516" s="130"/>
      <c r="AT516" s="147"/>
      <c r="AU516" s="122"/>
      <c r="AV516" s="123"/>
      <c r="AW516" s="130" t="s">
        <v>979</v>
      </c>
      <c r="AX516" s="35"/>
    </row>
    <row r="517" spans="1:50" s="54" customFormat="1" ht="60.75" customHeight="1" x14ac:dyDescent="0.2">
      <c r="A517" s="146" t="s">
        <v>852</v>
      </c>
      <c r="B517" s="318" t="s">
        <v>711</v>
      </c>
      <c r="C517" s="319"/>
      <c r="D517" s="120" t="s">
        <v>81</v>
      </c>
      <c r="E517" s="120" t="s">
        <v>342</v>
      </c>
      <c r="F517" s="120" t="s">
        <v>52</v>
      </c>
      <c r="G517" s="120" t="s">
        <v>712</v>
      </c>
      <c r="H517" s="120" t="s">
        <v>107</v>
      </c>
      <c r="I517" s="119">
        <v>313801.90000000002</v>
      </c>
      <c r="J517" s="120" t="s">
        <v>55</v>
      </c>
      <c r="K517" s="120" t="s">
        <v>56</v>
      </c>
      <c r="L517" s="126" t="s">
        <v>57</v>
      </c>
      <c r="M517" s="147">
        <f t="shared" si="604"/>
        <v>278007.90000000002</v>
      </c>
      <c r="N517" s="147">
        <v>184294</v>
      </c>
      <c r="O517" s="147">
        <v>93713.9</v>
      </c>
      <c r="P517" s="147"/>
      <c r="Q517" s="147"/>
      <c r="R517" s="147"/>
      <c r="S517" s="147">
        <f t="shared" si="605"/>
        <v>-0.2</v>
      </c>
      <c r="T517" s="147">
        <v>0</v>
      </c>
      <c r="U517" s="147">
        <v>-0.2</v>
      </c>
      <c r="V517" s="147">
        <f t="shared" si="606"/>
        <v>278007.7</v>
      </c>
      <c r="W517" s="122">
        <f t="shared" ref="W517:W523" si="620">N517+Q517+T517</f>
        <v>184294</v>
      </c>
      <c r="X517" s="122">
        <f t="shared" ref="X517:X529" si="621">O517+R517+U517</f>
        <v>93713.7</v>
      </c>
      <c r="Y517" s="147"/>
      <c r="Z517" s="147"/>
      <c r="AA517" s="147"/>
      <c r="AB517" s="147"/>
      <c r="AC517" s="147"/>
      <c r="AD517" s="147"/>
      <c r="AE517" s="147"/>
      <c r="AF517" s="147"/>
      <c r="AG517" s="147"/>
      <c r="AH517" s="147"/>
      <c r="AI517" s="147"/>
      <c r="AJ517" s="186"/>
      <c r="AK517" s="191"/>
      <c r="AL517" s="191"/>
      <c r="AM517" s="191"/>
      <c r="AN517" s="191"/>
      <c r="AO517" s="191"/>
      <c r="AP517" s="191"/>
      <c r="AQ517" s="192"/>
      <c r="AR517" s="192"/>
      <c r="AS517" s="192"/>
      <c r="AT517" s="191"/>
      <c r="AU517" s="191"/>
      <c r="AV517" s="193"/>
      <c r="AW517" s="130" t="s">
        <v>980</v>
      </c>
      <c r="AX517" s="53"/>
    </row>
    <row r="518" spans="1:50" s="54" customFormat="1" ht="62.25" customHeight="1" x14ac:dyDescent="0.2">
      <c r="A518" s="146" t="s">
        <v>853</v>
      </c>
      <c r="B518" s="318" t="s">
        <v>714</v>
      </c>
      <c r="C518" s="319"/>
      <c r="D518" s="120" t="s">
        <v>81</v>
      </c>
      <c r="E518" s="120" t="s">
        <v>342</v>
      </c>
      <c r="F518" s="120" t="s">
        <v>52</v>
      </c>
      <c r="G518" s="120" t="s">
        <v>712</v>
      </c>
      <c r="H518" s="120" t="s">
        <v>107</v>
      </c>
      <c r="I518" s="119">
        <v>396435</v>
      </c>
      <c r="J518" s="120" t="s">
        <v>55</v>
      </c>
      <c r="K518" s="120" t="s">
        <v>56</v>
      </c>
      <c r="L518" s="126" t="s">
        <v>57</v>
      </c>
      <c r="M518" s="147">
        <f t="shared" si="604"/>
        <v>316201.8</v>
      </c>
      <c r="N518" s="147">
        <v>221601</v>
      </c>
      <c r="O518" s="147">
        <v>94600.8</v>
      </c>
      <c r="P518" s="147"/>
      <c r="Q518" s="147"/>
      <c r="R518" s="147"/>
      <c r="S518" s="147"/>
      <c r="T518" s="147"/>
      <c r="U518" s="147"/>
      <c r="V518" s="147">
        <f t="shared" si="606"/>
        <v>316201.8</v>
      </c>
      <c r="W518" s="122">
        <f t="shared" si="620"/>
        <v>221601</v>
      </c>
      <c r="X518" s="122">
        <f t="shared" si="621"/>
        <v>94600.8</v>
      </c>
      <c r="Y518" s="147"/>
      <c r="Z518" s="147"/>
      <c r="AA518" s="147"/>
      <c r="AB518" s="147"/>
      <c r="AC518" s="147"/>
      <c r="AD518" s="147"/>
      <c r="AE518" s="147"/>
      <c r="AF518" s="147"/>
      <c r="AG518" s="147"/>
      <c r="AH518" s="147"/>
      <c r="AI518" s="147"/>
      <c r="AJ518" s="186"/>
      <c r="AK518" s="191"/>
      <c r="AL518" s="191"/>
      <c r="AM518" s="191"/>
      <c r="AN518" s="191"/>
      <c r="AO518" s="191"/>
      <c r="AP518" s="191"/>
      <c r="AQ518" s="192"/>
      <c r="AR518" s="192"/>
      <c r="AS518" s="192"/>
      <c r="AT518" s="191"/>
      <c r="AU518" s="191"/>
      <c r="AV518" s="193"/>
      <c r="AW518" s="130" t="s">
        <v>58</v>
      </c>
      <c r="AX518" s="53"/>
    </row>
    <row r="519" spans="1:50" s="54" customFormat="1" ht="60.75" customHeight="1" x14ac:dyDescent="0.2">
      <c r="A519" s="146" t="s">
        <v>854</v>
      </c>
      <c r="B519" s="318" t="s">
        <v>716</v>
      </c>
      <c r="C519" s="319"/>
      <c r="D519" s="120" t="s">
        <v>81</v>
      </c>
      <c r="E519" s="120" t="s">
        <v>342</v>
      </c>
      <c r="F519" s="120" t="s">
        <v>52</v>
      </c>
      <c r="G519" s="120" t="s">
        <v>712</v>
      </c>
      <c r="H519" s="120" t="s">
        <v>107</v>
      </c>
      <c r="I519" s="119">
        <v>82636.52</v>
      </c>
      <c r="J519" s="120" t="s">
        <v>55</v>
      </c>
      <c r="K519" s="120" t="s">
        <v>56</v>
      </c>
      <c r="L519" s="126" t="s">
        <v>57</v>
      </c>
      <c r="M519" s="147">
        <f t="shared" si="604"/>
        <v>18901.5</v>
      </c>
      <c r="N519" s="147">
        <v>13965</v>
      </c>
      <c r="O519" s="147">
        <v>4936.5</v>
      </c>
      <c r="P519" s="147"/>
      <c r="Q519" s="147"/>
      <c r="R519" s="147"/>
      <c r="S519" s="147"/>
      <c r="T519" s="147"/>
      <c r="U519" s="147"/>
      <c r="V519" s="147">
        <f t="shared" si="606"/>
        <v>18901.5</v>
      </c>
      <c r="W519" s="122">
        <f t="shared" si="620"/>
        <v>13965</v>
      </c>
      <c r="X519" s="122">
        <f t="shared" si="621"/>
        <v>4936.5</v>
      </c>
      <c r="Y519" s="147"/>
      <c r="Z519" s="147"/>
      <c r="AA519" s="147"/>
      <c r="AB519" s="147"/>
      <c r="AC519" s="147"/>
      <c r="AD519" s="147"/>
      <c r="AE519" s="147"/>
      <c r="AF519" s="147"/>
      <c r="AG519" s="147"/>
      <c r="AH519" s="147"/>
      <c r="AI519" s="147"/>
      <c r="AJ519" s="186"/>
      <c r="AK519" s="191"/>
      <c r="AL519" s="191"/>
      <c r="AM519" s="191"/>
      <c r="AN519" s="191"/>
      <c r="AO519" s="191"/>
      <c r="AP519" s="191"/>
      <c r="AQ519" s="192"/>
      <c r="AR519" s="192"/>
      <c r="AS519" s="192"/>
      <c r="AT519" s="191"/>
      <c r="AU519" s="191"/>
      <c r="AV519" s="193"/>
      <c r="AW519" s="130" t="s">
        <v>58</v>
      </c>
      <c r="AX519" s="53"/>
    </row>
    <row r="520" spans="1:50" s="54" customFormat="1" ht="63.75" customHeight="1" x14ac:dyDescent="0.2">
      <c r="A520" s="146" t="s">
        <v>855</v>
      </c>
      <c r="B520" s="318" t="s">
        <v>718</v>
      </c>
      <c r="C520" s="319"/>
      <c r="D520" s="120" t="s">
        <v>81</v>
      </c>
      <c r="E520" s="120" t="s">
        <v>342</v>
      </c>
      <c r="F520" s="120" t="s">
        <v>52</v>
      </c>
      <c r="G520" s="120" t="s">
        <v>712</v>
      </c>
      <c r="H520" s="120" t="s">
        <v>107</v>
      </c>
      <c r="I520" s="119">
        <v>94813.48</v>
      </c>
      <c r="J520" s="120" t="s">
        <v>55</v>
      </c>
      <c r="K520" s="120" t="s">
        <v>56</v>
      </c>
      <c r="L520" s="126" t="s">
        <v>57</v>
      </c>
      <c r="M520" s="147">
        <f t="shared" si="604"/>
        <v>25977.200000000001</v>
      </c>
      <c r="N520" s="147">
        <v>19196</v>
      </c>
      <c r="O520" s="147">
        <v>6781.2</v>
      </c>
      <c r="P520" s="147"/>
      <c r="Q520" s="147"/>
      <c r="R520" s="147"/>
      <c r="S520" s="147"/>
      <c r="T520" s="147"/>
      <c r="U520" s="147"/>
      <c r="V520" s="147">
        <f t="shared" si="606"/>
        <v>25977.200000000001</v>
      </c>
      <c r="W520" s="122">
        <f t="shared" si="620"/>
        <v>19196</v>
      </c>
      <c r="X520" s="122">
        <f t="shared" si="621"/>
        <v>6781.2</v>
      </c>
      <c r="Y520" s="147"/>
      <c r="Z520" s="147"/>
      <c r="AA520" s="147"/>
      <c r="AB520" s="147"/>
      <c r="AC520" s="147"/>
      <c r="AD520" s="147"/>
      <c r="AE520" s="147"/>
      <c r="AF520" s="147"/>
      <c r="AG520" s="147"/>
      <c r="AH520" s="147"/>
      <c r="AI520" s="147"/>
      <c r="AJ520" s="186"/>
      <c r="AK520" s="191"/>
      <c r="AL520" s="191"/>
      <c r="AM520" s="191"/>
      <c r="AN520" s="191"/>
      <c r="AO520" s="191"/>
      <c r="AP520" s="191"/>
      <c r="AQ520" s="192"/>
      <c r="AR520" s="192"/>
      <c r="AS520" s="192"/>
      <c r="AT520" s="191"/>
      <c r="AU520" s="191"/>
      <c r="AV520" s="193"/>
      <c r="AW520" s="130" t="s">
        <v>58</v>
      </c>
      <c r="AX520" s="53"/>
    </row>
    <row r="521" spans="1:50" s="54" customFormat="1" ht="63.75" customHeight="1" x14ac:dyDescent="0.2">
      <c r="A521" s="146" t="s">
        <v>856</v>
      </c>
      <c r="B521" s="318" t="s">
        <v>720</v>
      </c>
      <c r="C521" s="319"/>
      <c r="D521" s="120" t="s">
        <v>81</v>
      </c>
      <c r="E521" s="120" t="s">
        <v>342</v>
      </c>
      <c r="F521" s="120" t="s">
        <v>52</v>
      </c>
      <c r="G521" s="120" t="s">
        <v>712</v>
      </c>
      <c r="H521" s="120" t="s">
        <v>107</v>
      </c>
      <c r="I521" s="119">
        <v>252319.29</v>
      </c>
      <c r="J521" s="120" t="s">
        <v>55</v>
      </c>
      <c r="K521" s="120" t="s">
        <v>56</v>
      </c>
      <c r="L521" s="126" t="s">
        <v>57</v>
      </c>
      <c r="M521" s="147">
        <f t="shared" si="604"/>
        <v>121971.4</v>
      </c>
      <c r="N521" s="147">
        <v>90128</v>
      </c>
      <c r="O521" s="147">
        <v>31843.4</v>
      </c>
      <c r="P521" s="147"/>
      <c r="Q521" s="147"/>
      <c r="R521" s="147"/>
      <c r="S521" s="147"/>
      <c r="T521" s="147"/>
      <c r="U521" s="147"/>
      <c r="V521" s="147">
        <f t="shared" si="606"/>
        <v>121971.4</v>
      </c>
      <c r="W521" s="122">
        <f t="shared" si="620"/>
        <v>90128</v>
      </c>
      <c r="X521" s="122">
        <f t="shared" si="621"/>
        <v>31843.4</v>
      </c>
      <c r="Y521" s="147"/>
      <c r="Z521" s="147"/>
      <c r="AA521" s="147"/>
      <c r="AB521" s="147"/>
      <c r="AC521" s="147"/>
      <c r="AD521" s="147"/>
      <c r="AE521" s="147"/>
      <c r="AF521" s="147"/>
      <c r="AG521" s="147"/>
      <c r="AH521" s="147"/>
      <c r="AI521" s="147"/>
      <c r="AJ521" s="186"/>
      <c r="AK521" s="191"/>
      <c r="AL521" s="191"/>
      <c r="AM521" s="191"/>
      <c r="AN521" s="191"/>
      <c r="AO521" s="191"/>
      <c r="AP521" s="191"/>
      <c r="AQ521" s="192"/>
      <c r="AR521" s="192"/>
      <c r="AS521" s="192"/>
      <c r="AT521" s="191"/>
      <c r="AU521" s="191"/>
      <c r="AV521" s="193"/>
      <c r="AW521" s="130" t="s">
        <v>58</v>
      </c>
      <c r="AX521" s="53"/>
    </row>
    <row r="522" spans="1:50" s="54" customFormat="1" ht="60.75" customHeight="1" x14ac:dyDescent="0.2">
      <c r="A522" s="146" t="s">
        <v>857</v>
      </c>
      <c r="B522" s="318" t="s">
        <v>722</v>
      </c>
      <c r="C522" s="319"/>
      <c r="D522" s="120" t="s">
        <v>81</v>
      </c>
      <c r="E522" s="120" t="s">
        <v>342</v>
      </c>
      <c r="F522" s="120" t="s">
        <v>52</v>
      </c>
      <c r="G522" s="120" t="s">
        <v>712</v>
      </c>
      <c r="H522" s="120" t="s">
        <v>107</v>
      </c>
      <c r="I522" s="119">
        <v>181642.45</v>
      </c>
      <c r="J522" s="120" t="s">
        <v>55</v>
      </c>
      <c r="K522" s="120" t="s">
        <v>56</v>
      </c>
      <c r="L522" s="126" t="s">
        <v>57</v>
      </c>
      <c r="M522" s="147">
        <f t="shared" si="604"/>
        <v>96616.1</v>
      </c>
      <c r="N522" s="147">
        <v>71332</v>
      </c>
      <c r="O522" s="147">
        <v>25284.1</v>
      </c>
      <c r="P522" s="147"/>
      <c r="Q522" s="147"/>
      <c r="R522" s="147"/>
      <c r="S522" s="147"/>
      <c r="T522" s="147"/>
      <c r="U522" s="147"/>
      <c r="V522" s="147">
        <f t="shared" si="606"/>
        <v>96616.1</v>
      </c>
      <c r="W522" s="122">
        <f t="shared" si="620"/>
        <v>71332</v>
      </c>
      <c r="X522" s="122">
        <f t="shared" si="621"/>
        <v>25284.1</v>
      </c>
      <c r="Y522" s="147"/>
      <c r="Z522" s="147"/>
      <c r="AA522" s="147"/>
      <c r="AB522" s="147"/>
      <c r="AC522" s="147"/>
      <c r="AD522" s="147"/>
      <c r="AE522" s="147"/>
      <c r="AF522" s="147"/>
      <c r="AG522" s="147"/>
      <c r="AH522" s="147"/>
      <c r="AI522" s="147"/>
      <c r="AJ522" s="186"/>
      <c r="AK522" s="191"/>
      <c r="AL522" s="191"/>
      <c r="AM522" s="191"/>
      <c r="AN522" s="191"/>
      <c r="AO522" s="191"/>
      <c r="AP522" s="191"/>
      <c r="AQ522" s="192"/>
      <c r="AR522" s="192"/>
      <c r="AS522" s="192"/>
      <c r="AT522" s="191"/>
      <c r="AU522" s="191"/>
      <c r="AV522" s="193"/>
      <c r="AW522" s="130" t="s">
        <v>58</v>
      </c>
      <c r="AX522" s="53"/>
    </row>
    <row r="523" spans="1:50" s="54" customFormat="1" ht="62.25" customHeight="1" x14ac:dyDescent="0.2">
      <c r="A523" s="146" t="s">
        <v>858</v>
      </c>
      <c r="B523" s="320" t="s">
        <v>724</v>
      </c>
      <c r="C523" s="319"/>
      <c r="D523" s="120" t="s">
        <v>81</v>
      </c>
      <c r="E523" s="120" t="s">
        <v>342</v>
      </c>
      <c r="F523" s="120" t="s">
        <v>52</v>
      </c>
      <c r="G523" s="120" t="s">
        <v>725</v>
      </c>
      <c r="H523" s="120" t="s">
        <v>107</v>
      </c>
      <c r="I523" s="119">
        <v>115239.17</v>
      </c>
      <c r="J523" s="120" t="s">
        <v>55</v>
      </c>
      <c r="K523" s="120" t="s">
        <v>56</v>
      </c>
      <c r="L523" s="126">
        <v>2024</v>
      </c>
      <c r="M523" s="147">
        <f t="shared" si="604"/>
        <v>115239.2</v>
      </c>
      <c r="N523" s="147">
        <v>0</v>
      </c>
      <c r="O523" s="147">
        <v>115239.2</v>
      </c>
      <c r="P523" s="147"/>
      <c r="Q523" s="147"/>
      <c r="R523" s="147"/>
      <c r="S523" s="147"/>
      <c r="T523" s="147"/>
      <c r="U523" s="147"/>
      <c r="V523" s="147">
        <f t="shared" si="606"/>
        <v>115239.2</v>
      </c>
      <c r="W523" s="122">
        <f t="shared" si="620"/>
        <v>0</v>
      </c>
      <c r="X523" s="122">
        <f t="shared" si="621"/>
        <v>115239.2</v>
      </c>
      <c r="Y523" s="147"/>
      <c r="Z523" s="147"/>
      <c r="AA523" s="147"/>
      <c r="AB523" s="147"/>
      <c r="AC523" s="147"/>
      <c r="AD523" s="147"/>
      <c r="AE523" s="147"/>
      <c r="AF523" s="147"/>
      <c r="AG523" s="147"/>
      <c r="AH523" s="147"/>
      <c r="AI523" s="147"/>
      <c r="AJ523" s="186"/>
      <c r="AK523" s="191"/>
      <c r="AL523" s="191"/>
      <c r="AM523" s="191"/>
      <c r="AN523" s="191"/>
      <c r="AO523" s="191"/>
      <c r="AP523" s="191"/>
      <c r="AQ523" s="192"/>
      <c r="AR523" s="192"/>
      <c r="AS523" s="192"/>
      <c r="AT523" s="191"/>
      <c r="AU523" s="191"/>
      <c r="AV523" s="193"/>
      <c r="AW523" s="130" t="s">
        <v>58</v>
      </c>
      <c r="AX523" s="53"/>
    </row>
    <row r="524" spans="1:50" s="54" customFormat="1" ht="65.25" customHeight="1" x14ac:dyDescent="0.2">
      <c r="A524" s="146" t="s">
        <v>859</v>
      </c>
      <c r="B524" s="320" t="s">
        <v>727</v>
      </c>
      <c r="C524" s="319"/>
      <c r="D524" s="120" t="s">
        <v>81</v>
      </c>
      <c r="E524" s="120" t="s">
        <v>342</v>
      </c>
      <c r="F524" s="120" t="s">
        <v>52</v>
      </c>
      <c r="G524" s="120" t="s">
        <v>725</v>
      </c>
      <c r="H524" s="120" t="s">
        <v>107</v>
      </c>
      <c r="I524" s="119">
        <v>6067.95</v>
      </c>
      <c r="J524" s="120" t="s">
        <v>55</v>
      </c>
      <c r="K524" s="120" t="s">
        <v>56</v>
      </c>
      <c r="L524" s="126">
        <v>2024</v>
      </c>
      <c r="M524" s="147">
        <f t="shared" si="604"/>
        <v>6007.3</v>
      </c>
      <c r="N524" s="147">
        <v>0</v>
      </c>
      <c r="O524" s="147">
        <v>6007.3</v>
      </c>
      <c r="P524" s="147"/>
      <c r="Q524" s="147"/>
      <c r="R524" s="147"/>
      <c r="S524" s="147"/>
      <c r="T524" s="147"/>
      <c r="U524" s="147"/>
      <c r="V524" s="147">
        <f t="shared" si="606"/>
        <v>6007.3</v>
      </c>
      <c r="W524" s="122">
        <f t="shared" ref="W524:W529" si="622">N524+Q524+T524</f>
        <v>0</v>
      </c>
      <c r="X524" s="122">
        <f t="shared" si="621"/>
        <v>6007.3</v>
      </c>
      <c r="Y524" s="147"/>
      <c r="Z524" s="147"/>
      <c r="AA524" s="147"/>
      <c r="AB524" s="147"/>
      <c r="AC524" s="147"/>
      <c r="AD524" s="147"/>
      <c r="AE524" s="147"/>
      <c r="AF524" s="147"/>
      <c r="AG524" s="147"/>
      <c r="AH524" s="147"/>
      <c r="AI524" s="147"/>
      <c r="AJ524" s="186"/>
      <c r="AK524" s="191"/>
      <c r="AL524" s="191"/>
      <c r="AM524" s="191"/>
      <c r="AN524" s="191"/>
      <c r="AO524" s="191"/>
      <c r="AP524" s="191"/>
      <c r="AQ524" s="192"/>
      <c r="AR524" s="192"/>
      <c r="AS524" s="192"/>
      <c r="AT524" s="191"/>
      <c r="AU524" s="191"/>
      <c r="AV524" s="193"/>
      <c r="AW524" s="130" t="s">
        <v>58</v>
      </c>
      <c r="AX524" s="53"/>
    </row>
    <row r="525" spans="1:50" s="44" customFormat="1" ht="75" x14ac:dyDescent="0.2">
      <c r="A525" s="146" t="s">
        <v>860</v>
      </c>
      <c r="B525" s="132" t="s">
        <v>729</v>
      </c>
      <c r="C525" s="229"/>
      <c r="D525" s="146" t="s">
        <v>81</v>
      </c>
      <c r="E525" s="146" t="s">
        <v>342</v>
      </c>
      <c r="F525" s="146" t="s">
        <v>52</v>
      </c>
      <c r="G525" s="146" t="s">
        <v>106</v>
      </c>
      <c r="H525" s="146" t="s">
        <v>107</v>
      </c>
      <c r="I525" s="206">
        <v>299808.94</v>
      </c>
      <c r="J525" s="120" t="s">
        <v>55</v>
      </c>
      <c r="K525" s="120" t="s">
        <v>56</v>
      </c>
      <c r="L525" s="126">
        <v>2024</v>
      </c>
      <c r="M525" s="147">
        <f t="shared" si="604"/>
        <v>299808.90000000002</v>
      </c>
      <c r="N525" s="147">
        <v>0</v>
      </c>
      <c r="O525" s="147">
        <v>299808.90000000002</v>
      </c>
      <c r="P525" s="147"/>
      <c r="Q525" s="147"/>
      <c r="R525" s="147"/>
      <c r="S525" s="147"/>
      <c r="T525" s="147"/>
      <c r="U525" s="147"/>
      <c r="V525" s="147">
        <f t="shared" si="606"/>
        <v>299808.90000000002</v>
      </c>
      <c r="W525" s="122">
        <f t="shared" si="622"/>
        <v>0</v>
      </c>
      <c r="X525" s="122">
        <f t="shared" si="621"/>
        <v>299808.90000000002</v>
      </c>
      <c r="Y525" s="122"/>
      <c r="Z525" s="122"/>
      <c r="AA525" s="122"/>
      <c r="AB525" s="122"/>
      <c r="AC525" s="122"/>
      <c r="AD525" s="122"/>
      <c r="AE525" s="122"/>
      <c r="AF525" s="122"/>
      <c r="AG525" s="122"/>
      <c r="AH525" s="122"/>
      <c r="AI525" s="122"/>
      <c r="AJ525" s="123"/>
      <c r="AK525" s="152"/>
      <c r="AL525" s="152"/>
      <c r="AM525" s="152"/>
      <c r="AN525" s="152"/>
      <c r="AO525" s="152"/>
      <c r="AP525" s="152"/>
      <c r="AQ525" s="153"/>
      <c r="AR525" s="153"/>
      <c r="AS525" s="153"/>
      <c r="AT525" s="152"/>
      <c r="AU525" s="152"/>
      <c r="AV525" s="185"/>
      <c r="AW525" s="130" t="s">
        <v>58</v>
      </c>
      <c r="AX525" s="43"/>
    </row>
    <row r="526" spans="1:50" s="44" customFormat="1" ht="68.25" customHeight="1" x14ac:dyDescent="0.2">
      <c r="A526" s="146" t="s">
        <v>861</v>
      </c>
      <c r="B526" s="132" t="s">
        <v>731</v>
      </c>
      <c r="C526" s="229"/>
      <c r="D526" s="146" t="s">
        <v>81</v>
      </c>
      <c r="E526" s="146" t="s">
        <v>342</v>
      </c>
      <c r="F526" s="146" t="s">
        <v>52</v>
      </c>
      <c r="G526" s="146" t="s">
        <v>106</v>
      </c>
      <c r="H526" s="146" t="s">
        <v>107</v>
      </c>
      <c r="I526" s="206">
        <v>69415.95</v>
      </c>
      <c r="J526" s="120" t="s">
        <v>55</v>
      </c>
      <c r="K526" s="120" t="s">
        <v>56</v>
      </c>
      <c r="L526" s="126">
        <v>2024</v>
      </c>
      <c r="M526" s="147">
        <f t="shared" si="604"/>
        <v>69416</v>
      </c>
      <c r="N526" s="147">
        <v>0</v>
      </c>
      <c r="O526" s="147">
        <v>69416</v>
      </c>
      <c r="P526" s="147"/>
      <c r="Q526" s="147"/>
      <c r="R526" s="147"/>
      <c r="S526" s="147"/>
      <c r="T526" s="147"/>
      <c r="U526" s="147"/>
      <c r="V526" s="147">
        <f t="shared" si="606"/>
        <v>69416</v>
      </c>
      <c r="W526" s="122">
        <f t="shared" si="622"/>
        <v>0</v>
      </c>
      <c r="X526" s="122">
        <f t="shared" si="621"/>
        <v>69416</v>
      </c>
      <c r="Y526" s="122"/>
      <c r="Z526" s="122"/>
      <c r="AA526" s="122"/>
      <c r="AB526" s="122"/>
      <c r="AC526" s="122"/>
      <c r="AD526" s="122"/>
      <c r="AE526" s="122"/>
      <c r="AF526" s="122"/>
      <c r="AG526" s="122"/>
      <c r="AH526" s="122"/>
      <c r="AI526" s="122"/>
      <c r="AJ526" s="123"/>
      <c r="AK526" s="152"/>
      <c r="AL526" s="152"/>
      <c r="AM526" s="152"/>
      <c r="AN526" s="152"/>
      <c r="AO526" s="152"/>
      <c r="AP526" s="152"/>
      <c r="AQ526" s="153"/>
      <c r="AR526" s="153"/>
      <c r="AS526" s="153"/>
      <c r="AT526" s="152"/>
      <c r="AU526" s="152"/>
      <c r="AV526" s="185"/>
      <c r="AW526" s="130" t="s">
        <v>58</v>
      </c>
      <c r="AX526" s="43"/>
    </row>
    <row r="527" spans="1:50" s="44" customFormat="1" ht="68.25" customHeight="1" x14ac:dyDescent="0.2">
      <c r="A527" s="146" t="s">
        <v>862</v>
      </c>
      <c r="B527" s="132" t="s">
        <v>733</v>
      </c>
      <c r="C527" s="229"/>
      <c r="D527" s="146" t="s">
        <v>81</v>
      </c>
      <c r="E527" s="146" t="s">
        <v>342</v>
      </c>
      <c r="F527" s="146" t="s">
        <v>52</v>
      </c>
      <c r="G527" s="146" t="s">
        <v>712</v>
      </c>
      <c r="H527" s="146" t="s">
        <v>107</v>
      </c>
      <c r="I527" s="206">
        <v>159618.64000000001</v>
      </c>
      <c r="J527" s="120" t="s">
        <v>55</v>
      </c>
      <c r="K527" s="120" t="s">
        <v>56</v>
      </c>
      <c r="L527" s="126" t="s">
        <v>57</v>
      </c>
      <c r="M527" s="147">
        <f t="shared" si="604"/>
        <v>4628</v>
      </c>
      <c r="N527" s="147">
        <v>4628</v>
      </c>
      <c r="O527" s="147">
        <v>0</v>
      </c>
      <c r="P527" s="147"/>
      <c r="Q527" s="147"/>
      <c r="R527" s="147"/>
      <c r="S527" s="147"/>
      <c r="T527" s="147"/>
      <c r="U527" s="147"/>
      <c r="V527" s="147">
        <f t="shared" si="606"/>
        <v>4628</v>
      </c>
      <c r="W527" s="122">
        <f t="shared" si="622"/>
        <v>4628</v>
      </c>
      <c r="X527" s="122">
        <f t="shared" si="621"/>
        <v>0</v>
      </c>
      <c r="Y527" s="122"/>
      <c r="Z527" s="122"/>
      <c r="AA527" s="122"/>
      <c r="AB527" s="122"/>
      <c r="AC527" s="122"/>
      <c r="AD527" s="122"/>
      <c r="AE527" s="122"/>
      <c r="AF527" s="122"/>
      <c r="AG527" s="122"/>
      <c r="AH527" s="122"/>
      <c r="AI527" s="122"/>
      <c r="AJ527" s="123"/>
      <c r="AK527" s="152"/>
      <c r="AL527" s="152"/>
      <c r="AM527" s="152"/>
      <c r="AN527" s="152"/>
      <c r="AO527" s="152"/>
      <c r="AP527" s="152"/>
      <c r="AQ527" s="153"/>
      <c r="AR527" s="153"/>
      <c r="AS527" s="153"/>
      <c r="AT527" s="152"/>
      <c r="AU527" s="152"/>
      <c r="AV527" s="185"/>
      <c r="AW527" s="130" t="s">
        <v>58</v>
      </c>
      <c r="AX527" s="43"/>
    </row>
    <row r="528" spans="1:50" s="44" customFormat="1" ht="62.25" customHeight="1" x14ac:dyDescent="0.2">
      <c r="A528" s="146" t="s">
        <v>863</v>
      </c>
      <c r="B528" s="132" t="s">
        <v>735</v>
      </c>
      <c r="C528" s="229"/>
      <c r="D528" s="146" t="s">
        <v>81</v>
      </c>
      <c r="E528" s="146" t="s">
        <v>342</v>
      </c>
      <c r="F528" s="146" t="s">
        <v>52</v>
      </c>
      <c r="G528" s="146" t="s">
        <v>712</v>
      </c>
      <c r="H528" s="146" t="s">
        <v>107</v>
      </c>
      <c r="I528" s="206">
        <v>229207.88</v>
      </c>
      <c r="J528" s="120" t="s">
        <v>55</v>
      </c>
      <c r="K528" s="120" t="s">
        <v>56</v>
      </c>
      <c r="L528" s="126" t="s">
        <v>57</v>
      </c>
      <c r="M528" s="147">
        <f t="shared" si="604"/>
        <v>4628</v>
      </c>
      <c r="N528" s="147">
        <v>4628</v>
      </c>
      <c r="O528" s="147">
        <v>0</v>
      </c>
      <c r="P528" s="147"/>
      <c r="Q528" s="147"/>
      <c r="R528" s="147"/>
      <c r="S528" s="147"/>
      <c r="T528" s="147"/>
      <c r="U528" s="147"/>
      <c r="V528" s="147">
        <f t="shared" si="606"/>
        <v>4628</v>
      </c>
      <c r="W528" s="122">
        <f t="shared" si="622"/>
        <v>4628</v>
      </c>
      <c r="X528" s="122">
        <f t="shared" si="621"/>
        <v>0</v>
      </c>
      <c r="Y528" s="122"/>
      <c r="Z528" s="122"/>
      <c r="AA528" s="122"/>
      <c r="AB528" s="122"/>
      <c r="AC528" s="122"/>
      <c r="AD528" s="122"/>
      <c r="AE528" s="122"/>
      <c r="AF528" s="122"/>
      <c r="AG528" s="122"/>
      <c r="AH528" s="122"/>
      <c r="AI528" s="122"/>
      <c r="AJ528" s="123"/>
      <c r="AK528" s="152"/>
      <c r="AL528" s="152"/>
      <c r="AM528" s="152"/>
      <c r="AN528" s="152"/>
      <c r="AO528" s="152"/>
      <c r="AP528" s="152"/>
      <c r="AQ528" s="153"/>
      <c r="AR528" s="153"/>
      <c r="AS528" s="153"/>
      <c r="AT528" s="152"/>
      <c r="AU528" s="152"/>
      <c r="AV528" s="185"/>
      <c r="AW528" s="130" t="s">
        <v>58</v>
      </c>
      <c r="AX528" s="43"/>
    </row>
    <row r="529" spans="1:50" s="44" customFormat="1" ht="45" customHeight="1" x14ac:dyDescent="0.2">
      <c r="A529" s="146" t="s">
        <v>864</v>
      </c>
      <c r="B529" s="132" t="s">
        <v>737</v>
      </c>
      <c r="C529" s="229"/>
      <c r="D529" s="146" t="s">
        <v>81</v>
      </c>
      <c r="E529" s="146" t="s">
        <v>342</v>
      </c>
      <c r="F529" s="146" t="s">
        <v>52</v>
      </c>
      <c r="G529" s="146" t="s">
        <v>712</v>
      </c>
      <c r="H529" s="146" t="s">
        <v>107</v>
      </c>
      <c r="I529" s="206">
        <v>101677.59</v>
      </c>
      <c r="J529" s="120" t="s">
        <v>55</v>
      </c>
      <c r="K529" s="120" t="s">
        <v>56</v>
      </c>
      <c r="L529" s="126" t="s">
        <v>57</v>
      </c>
      <c r="M529" s="147">
        <f t="shared" si="604"/>
        <v>4628</v>
      </c>
      <c r="N529" s="147">
        <v>4628</v>
      </c>
      <c r="O529" s="147">
        <v>0</v>
      </c>
      <c r="P529" s="147"/>
      <c r="Q529" s="147"/>
      <c r="R529" s="147"/>
      <c r="S529" s="147"/>
      <c r="T529" s="147"/>
      <c r="U529" s="147"/>
      <c r="V529" s="147">
        <f t="shared" si="606"/>
        <v>4628</v>
      </c>
      <c r="W529" s="122">
        <f t="shared" si="622"/>
        <v>4628</v>
      </c>
      <c r="X529" s="122">
        <f t="shared" si="621"/>
        <v>0</v>
      </c>
      <c r="Y529" s="122"/>
      <c r="Z529" s="122"/>
      <c r="AA529" s="122"/>
      <c r="AB529" s="122"/>
      <c r="AC529" s="122"/>
      <c r="AD529" s="122"/>
      <c r="AE529" s="122"/>
      <c r="AF529" s="122"/>
      <c r="AG529" s="122"/>
      <c r="AH529" s="122"/>
      <c r="AI529" s="122"/>
      <c r="AJ529" s="123"/>
      <c r="AK529" s="152"/>
      <c r="AL529" s="152"/>
      <c r="AM529" s="152"/>
      <c r="AN529" s="152"/>
      <c r="AO529" s="152"/>
      <c r="AP529" s="152"/>
      <c r="AQ529" s="153"/>
      <c r="AR529" s="153"/>
      <c r="AS529" s="153"/>
      <c r="AT529" s="152"/>
      <c r="AU529" s="152"/>
      <c r="AV529" s="185"/>
      <c r="AW529" s="130" t="s">
        <v>58</v>
      </c>
      <c r="AX529" s="43"/>
    </row>
    <row r="530" spans="1:50" s="44" customFormat="1" ht="65.25" customHeight="1" x14ac:dyDescent="0.2">
      <c r="A530" s="146" t="s">
        <v>865</v>
      </c>
      <c r="B530" s="132" t="s">
        <v>739</v>
      </c>
      <c r="C530" s="229"/>
      <c r="D530" s="146" t="s">
        <v>81</v>
      </c>
      <c r="E530" s="146" t="s">
        <v>342</v>
      </c>
      <c r="F530" s="146" t="s">
        <v>52</v>
      </c>
      <c r="G530" s="146" t="s">
        <v>725</v>
      </c>
      <c r="H530" s="146" t="s">
        <v>107</v>
      </c>
      <c r="I530" s="206">
        <v>97642.2</v>
      </c>
      <c r="J530" s="120" t="s">
        <v>740</v>
      </c>
      <c r="K530" s="120" t="s">
        <v>56</v>
      </c>
      <c r="L530" s="126">
        <v>2025</v>
      </c>
      <c r="M530" s="147"/>
      <c r="N530" s="147"/>
      <c r="O530" s="147"/>
      <c r="P530" s="147"/>
      <c r="Q530" s="147"/>
      <c r="R530" s="147"/>
      <c r="S530" s="147"/>
      <c r="T530" s="147"/>
      <c r="U530" s="147"/>
      <c r="V530" s="147"/>
      <c r="W530" s="147"/>
      <c r="X530" s="147"/>
      <c r="Y530" s="122"/>
      <c r="Z530" s="122"/>
      <c r="AA530" s="122"/>
      <c r="AB530" s="122">
        <f t="shared" ref="AB530" si="623">AC530+AD530</f>
        <v>97642.2</v>
      </c>
      <c r="AC530" s="122">
        <v>0</v>
      </c>
      <c r="AD530" s="122">
        <v>97642.2</v>
      </c>
      <c r="AE530" s="122"/>
      <c r="AF530" s="122"/>
      <c r="AG530" s="122"/>
      <c r="AH530" s="147">
        <f t="shared" si="599"/>
        <v>97642.2</v>
      </c>
      <c r="AI530" s="122">
        <f t="shared" ref="AI530" si="624">Z530+AC530+AF530</f>
        <v>0</v>
      </c>
      <c r="AJ530" s="122">
        <f t="shared" ref="AJ530" si="625">AA530+AD530+AG530</f>
        <v>97642.2</v>
      </c>
      <c r="AK530" s="152"/>
      <c r="AL530" s="152"/>
      <c r="AM530" s="152"/>
      <c r="AN530" s="152"/>
      <c r="AO530" s="152"/>
      <c r="AP530" s="152"/>
      <c r="AQ530" s="153"/>
      <c r="AR530" s="153"/>
      <c r="AS530" s="153"/>
      <c r="AT530" s="152"/>
      <c r="AU530" s="152"/>
      <c r="AV530" s="185"/>
      <c r="AW530" s="130" t="s">
        <v>977</v>
      </c>
      <c r="AX530" s="43"/>
    </row>
    <row r="531" spans="1:50" s="44" customFormat="1" ht="102.75" customHeight="1" x14ac:dyDescent="0.2">
      <c r="A531" s="146" t="s">
        <v>999</v>
      </c>
      <c r="B531" s="132" t="s">
        <v>743</v>
      </c>
      <c r="C531" s="229"/>
      <c r="D531" s="146" t="s">
        <v>81</v>
      </c>
      <c r="E531" s="146" t="s">
        <v>342</v>
      </c>
      <c r="F531" s="146" t="s">
        <v>52</v>
      </c>
      <c r="G531" s="146" t="s">
        <v>725</v>
      </c>
      <c r="H531" s="146" t="s">
        <v>107</v>
      </c>
      <c r="I531" s="206">
        <v>27860.7</v>
      </c>
      <c r="J531" s="120" t="s">
        <v>55</v>
      </c>
      <c r="K531" s="120" t="s">
        <v>56</v>
      </c>
      <c r="L531" s="126">
        <v>2024</v>
      </c>
      <c r="M531" s="147"/>
      <c r="N531" s="147"/>
      <c r="O531" s="147"/>
      <c r="P531" s="147"/>
      <c r="Q531" s="147"/>
      <c r="R531" s="147"/>
      <c r="S531" s="147">
        <f t="shared" si="605"/>
        <v>3431.29</v>
      </c>
      <c r="T531" s="147">
        <v>0</v>
      </c>
      <c r="U531" s="147">
        <v>3431.29</v>
      </c>
      <c r="V531" s="147">
        <f t="shared" si="606"/>
        <v>3431.29</v>
      </c>
      <c r="W531" s="122">
        <f t="shared" ref="W531" si="626">N531+Q531+T531</f>
        <v>0</v>
      </c>
      <c r="X531" s="122">
        <f t="shared" ref="X531" si="627">O531+R531+U531</f>
        <v>3431.29</v>
      </c>
      <c r="Y531" s="122"/>
      <c r="Z531" s="122"/>
      <c r="AA531" s="122"/>
      <c r="AB531" s="147"/>
      <c r="AC531" s="147"/>
      <c r="AD531" s="147"/>
      <c r="AE531" s="122"/>
      <c r="AF531" s="122"/>
      <c r="AG531" s="122"/>
      <c r="AH531" s="147"/>
      <c r="AI531" s="122"/>
      <c r="AJ531" s="123"/>
      <c r="AK531" s="152"/>
      <c r="AL531" s="152"/>
      <c r="AM531" s="152"/>
      <c r="AN531" s="152"/>
      <c r="AO531" s="152"/>
      <c r="AP531" s="152"/>
      <c r="AQ531" s="153"/>
      <c r="AR531" s="153"/>
      <c r="AS531" s="153"/>
      <c r="AT531" s="152"/>
      <c r="AU531" s="152"/>
      <c r="AV531" s="185"/>
      <c r="AW531" s="130" t="s">
        <v>981</v>
      </c>
      <c r="AX531" s="43"/>
    </row>
    <row r="532" spans="1:50" s="44" customFormat="1" ht="93.75" x14ac:dyDescent="0.2">
      <c r="A532" s="146" t="s">
        <v>866</v>
      </c>
      <c r="B532" s="132" t="s">
        <v>931</v>
      </c>
      <c r="C532" s="229"/>
      <c r="D532" s="146" t="s">
        <v>81</v>
      </c>
      <c r="E532" s="146" t="s">
        <v>342</v>
      </c>
      <c r="F532" s="146" t="s">
        <v>52</v>
      </c>
      <c r="G532" s="120" t="s">
        <v>725</v>
      </c>
      <c r="H532" s="146" t="s">
        <v>107</v>
      </c>
      <c r="I532" s="206">
        <v>30035.66</v>
      </c>
      <c r="J532" s="120" t="s">
        <v>55</v>
      </c>
      <c r="K532" s="120" t="s">
        <v>56</v>
      </c>
      <c r="L532" s="126">
        <v>2024</v>
      </c>
      <c r="M532" s="148"/>
      <c r="N532" s="148"/>
      <c r="O532" s="148"/>
      <c r="P532" s="148"/>
      <c r="Q532" s="148"/>
      <c r="R532" s="148"/>
      <c r="S532" s="147">
        <f t="shared" ref="S532:S533" si="628">T532+U532</f>
        <v>7208.55</v>
      </c>
      <c r="T532" s="147">
        <v>0</v>
      </c>
      <c r="U532" s="148">
        <v>7208.55</v>
      </c>
      <c r="V532" s="147">
        <f t="shared" ref="V532:V533" si="629">W532+X532</f>
        <v>7208.55</v>
      </c>
      <c r="W532" s="122">
        <f t="shared" ref="W532:W533" si="630">N532+Q532+T532</f>
        <v>0</v>
      </c>
      <c r="X532" s="122">
        <f t="shared" ref="X532:X533" si="631">O532+R532+U532</f>
        <v>7208.55</v>
      </c>
      <c r="Y532" s="130"/>
      <c r="Z532" s="130"/>
      <c r="AA532" s="130"/>
      <c r="AB532" s="148"/>
      <c r="AC532" s="148"/>
      <c r="AD532" s="148"/>
      <c r="AE532" s="147">
        <f t="shared" ref="AE532:AE533" si="632">AF532+AG532</f>
        <v>16819.95</v>
      </c>
      <c r="AF532" s="148">
        <v>0</v>
      </c>
      <c r="AG532" s="148">
        <v>16819.95</v>
      </c>
      <c r="AH532" s="147">
        <f t="shared" ref="AH532:AH533" si="633">AI532+AJ532</f>
        <v>16819.95</v>
      </c>
      <c r="AI532" s="122">
        <f t="shared" ref="AI532:AI533" si="634">Z532+AC532+AF532</f>
        <v>0</v>
      </c>
      <c r="AJ532" s="122">
        <f t="shared" ref="AJ532:AJ533" si="635">AA532+AD532+AG532</f>
        <v>16819.95</v>
      </c>
      <c r="AK532" s="153"/>
      <c r="AL532" s="153"/>
      <c r="AM532" s="153"/>
      <c r="AN532" s="153"/>
      <c r="AO532" s="153"/>
      <c r="AP532" s="153"/>
      <c r="AQ532" s="153"/>
      <c r="AR532" s="153"/>
      <c r="AS532" s="153"/>
      <c r="AT532" s="153"/>
      <c r="AU532" s="153"/>
      <c r="AV532" s="185"/>
      <c r="AW532" s="130" t="s">
        <v>982</v>
      </c>
      <c r="AX532" s="43"/>
    </row>
    <row r="533" spans="1:50" s="44" customFormat="1" ht="93.75" x14ac:dyDescent="0.2">
      <c r="A533" s="146" t="s">
        <v>867</v>
      </c>
      <c r="B533" s="132" t="s">
        <v>932</v>
      </c>
      <c r="C533" s="229"/>
      <c r="D533" s="146" t="s">
        <v>81</v>
      </c>
      <c r="E533" s="146" t="s">
        <v>342</v>
      </c>
      <c r="F533" s="146" t="s">
        <v>52</v>
      </c>
      <c r="G533" s="120" t="s">
        <v>725</v>
      </c>
      <c r="H533" s="146" t="s">
        <v>107</v>
      </c>
      <c r="I533" s="206">
        <v>19471.05</v>
      </c>
      <c r="J533" s="120" t="s">
        <v>55</v>
      </c>
      <c r="K533" s="120" t="s">
        <v>56</v>
      </c>
      <c r="L533" s="126">
        <v>2024</v>
      </c>
      <c r="M533" s="148"/>
      <c r="N533" s="148"/>
      <c r="O533" s="148"/>
      <c r="P533" s="148"/>
      <c r="Q533" s="148"/>
      <c r="R533" s="148"/>
      <c r="S533" s="147">
        <f t="shared" si="628"/>
        <v>4732.38</v>
      </c>
      <c r="T533" s="147">
        <v>0</v>
      </c>
      <c r="U533" s="148">
        <v>4732.38</v>
      </c>
      <c r="V533" s="147">
        <f t="shared" si="629"/>
        <v>4732.38</v>
      </c>
      <c r="W533" s="122">
        <f t="shared" si="630"/>
        <v>0</v>
      </c>
      <c r="X533" s="122">
        <f t="shared" si="631"/>
        <v>4732.38</v>
      </c>
      <c r="Y533" s="130"/>
      <c r="Z533" s="130"/>
      <c r="AA533" s="130"/>
      <c r="AB533" s="148"/>
      <c r="AC533" s="148"/>
      <c r="AD533" s="148"/>
      <c r="AE533" s="147">
        <f t="shared" si="632"/>
        <v>11042.22</v>
      </c>
      <c r="AF533" s="148">
        <v>0</v>
      </c>
      <c r="AG533" s="148">
        <v>11042.22</v>
      </c>
      <c r="AH533" s="147">
        <f t="shared" si="633"/>
        <v>11042.22</v>
      </c>
      <c r="AI533" s="122">
        <f t="shared" si="634"/>
        <v>0</v>
      </c>
      <c r="AJ533" s="122">
        <f t="shared" si="635"/>
        <v>11042.22</v>
      </c>
      <c r="AK533" s="153"/>
      <c r="AL533" s="153"/>
      <c r="AM533" s="153"/>
      <c r="AN533" s="153"/>
      <c r="AO533" s="153"/>
      <c r="AP533" s="153"/>
      <c r="AQ533" s="153"/>
      <c r="AR533" s="153"/>
      <c r="AS533" s="153"/>
      <c r="AT533" s="153"/>
      <c r="AU533" s="153"/>
      <c r="AV533" s="185"/>
      <c r="AW533" s="130" t="s">
        <v>982</v>
      </c>
      <c r="AX533" s="43"/>
    </row>
    <row r="534" spans="1:50" s="44" customFormat="1" ht="42" customHeight="1" x14ac:dyDescent="0.2">
      <c r="A534" s="146"/>
      <c r="B534" s="133" t="s">
        <v>744</v>
      </c>
      <c r="C534" s="229"/>
      <c r="D534" s="146"/>
      <c r="E534" s="146"/>
      <c r="F534" s="146"/>
      <c r="G534" s="146"/>
      <c r="H534" s="146"/>
      <c r="I534" s="206"/>
      <c r="J534" s="120"/>
      <c r="K534" s="120"/>
      <c r="L534" s="126"/>
      <c r="M534" s="147"/>
      <c r="N534" s="147"/>
      <c r="O534" s="147"/>
      <c r="P534" s="147"/>
      <c r="Q534" s="147"/>
      <c r="R534" s="147"/>
      <c r="S534" s="147"/>
      <c r="T534" s="147"/>
      <c r="U534" s="147"/>
      <c r="V534" s="147"/>
      <c r="W534" s="147"/>
      <c r="X534" s="147"/>
      <c r="Y534" s="122"/>
      <c r="Z534" s="122"/>
      <c r="AA534" s="122"/>
      <c r="AB534" s="122"/>
      <c r="AC534" s="122"/>
      <c r="AD534" s="122"/>
      <c r="AE534" s="122"/>
      <c r="AF534" s="122"/>
      <c r="AG534" s="122"/>
      <c r="AH534" s="122"/>
      <c r="AI534" s="122"/>
      <c r="AJ534" s="123"/>
      <c r="AK534" s="152"/>
      <c r="AL534" s="152"/>
      <c r="AM534" s="152"/>
      <c r="AN534" s="152"/>
      <c r="AO534" s="152"/>
      <c r="AP534" s="152"/>
      <c r="AQ534" s="153"/>
      <c r="AR534" s="153"/>
      <c r="AS534" s="153"/>
      <c r="AT534" s="152"/>
      <c r="AU534" s="152"/>
      <c r="AV534" s="185"/>
      <c r="AW534" s="130"/>
      <c r="AX534" s="43"/>
    </row>
    <row r="535" spans="1:50" s="44" customFormat="1" ht="62.25" customHeight="1" x14ac:dyDescent="0.2">
      <c r="A535" s="146" t="s">
        <v>868</v>
      </c>
      <c r="B535" s="243" t="s">
        <v>992</v>
      </c>
      <c r="C535" s="244"/>
      <c r="D535" s="146" t="s">
        <v>81</v>
      </c>
      <c r="E535" s="146" t="s">
        <v>342</v>
      </c>
      <c r="F535" s="146" t="s">
        <v>52</v>
      </c>
      <c r="G535" s="207" t="s">
        <v>642</v>
      </c>
      <c r="H535" s="146" t="s">
        <v>76</v>
      </c>
      <c r="I535" s="145">
        <v>26064.02</v>
      </c>
      <c r="J535" s="120" t="s">
        <v>55</v>
      </c>
      <c r="K535" s="120" t="s">
        <v>56</v>
      </c>
      <c r="L535" s="126">
        <v>2024</v>
      </c>
      <c r="M535" s="147"/>
      <c r="N535" s="147"/>
      <c r="O535" s="147"/>
      <c r="P535" s="147"/>
      <c r="Q535" s="147"/>
      <c r="R535" s="147"/>
      <c r="S535" s="147">
        <f t="shared" si="605"/>
        <v>23718.240000000002</v>
      </c>
      <c r="T535" s="147">
        <v>0</v>
      </c>
      <c r="U535" s="147">
        <v>23718.240000000002</v>
      </c>
      <c r="V535" s="147">
        <f t="shared" si="606"/>
        <v>23718.240000000002</v>
      </c>
      <c r="W535" s="122">
        <f t="shared" ref="W535" si="636">N535+Q535+T535</f>
        <v>0</v>
      </c>
      <c r="X535" s="122">
        <f t="shared" ref="X535" si="637">O535+R535+U535</f>
        <v>23718.240000000002</v>
      </c>
      <c r="Y535" s="147"/>
      <c r="Z535" s="147"/>
      <c r="AA535" s="147"/>
      <c r="AB535" s="147"/>
      <c r="AC535" s="147"/>
      <c r="AD535" s="147"/>
      <c r="AE535" s="147"/>
      <c r="AF535" s="147"/>
      <c r="AG535" s="147"/>
      <c r="AH535" s="147"/>
      <c r="AI535" s="147"/>
      <c r="AJ535" s="186"/>
      <c r="AK535" s="152"/>
      <c r="AL535" s="152"/>
      <c r="AM535" s="152"/>
      <c r="AN535" s="152"/>
      <c r="AO535" s="152"/>
      <c r="AP535" s="152"/>
      <c r="AQ535" s="153"/>
      <c r="AR535" s="153"/>
      <c r="AS535" s="153"/>
      <c r="AT535" s="152"/>
      <c r="AU535" s="152"/>
      <c r="AV535" s="185"/>
      <c r="AW535" s="130" t="s">
        <v>746</v>
      </c>
      <c r="AX535" s="43"/>
    </row>
    <row r="536" spans="1:50" s="44" customFormat="1" ht="51" customHeight="1" x14ac:dyDescent="0.2">
      <c r="A536" s="146"/>
      <c r="B536" s="133" t="s">
        <v>747</v>
      </c>
      <c r="C536" s="229"/>
      <c r="D536" s="146"/>
      <c r="E536" s="146"/>
      <c r="F536" s="146"/>
      <c r="G536" s="146"/>
      <c r="H536" s="146"/>
      <c r="I536" s="206"/>
      <c r="J536" s="120"/>
      <c r="K536" s="120"/>
      <c r="L536" s="126"/>
      <c r="M536" s="147"/>
      <c r="N536" s="147"/>
      <c r="O536" s="147"/>
      <c r="P536" s="147"/>
      <c r="Q536" s="147"/>
      <c r="R536" s="147"/>
      <c r="S536" s="147"/>
      <c r="T536" s="147"/>
      <c r="U536" s="147"/>
      <c r="V536" s="147"/>
      <c r="W536" s="147"/>
      <c r="X536" s="147"/>
      <c r="Y536" s="122"/>
      <c r="Z536" s="122"/>
      <c r="AA536" s="122"/>
      <c r="AB536" s="122"/>
      <c r="AC536" s="122"/>
      <c r="AD536" s="122"/>
      <c r="AE536" s="122"/>
      <c r="AF536" s="122"/>
      <c r="AG536" s="122"/>
      <c r="AH536" s="122"/>
      <c r="AI536" s="122"/>
      <c r="AJ536" s="123"/>
      <c r="AK536" s="152"/>
      <c r="AL536" s="152"/>
      <c r="AM536" s="152"/>
      <c r="AN536" s="152"/>
      <c r="AO536" s="152"/>
      <c r="AP536" s="152"/>
      <c r="AQ536" s="153"/>
      <c r="AR536" s="153"/>
      <c r="AS536" s="153"/>
      <c r="AT536" s="152"/>
      <c r="AU536" s="152"/>
      <c r="AV536" s="185"/>
      <c r="AW536" s="130"/>
      <c r="AX536" s="43"/>
    </row>
    <row r="537" spans="1:50" s="44" customFormat="1" ht="60" customHeight="1" x14ac:dyDescent="0.2">
      <c r="A537" s="146" t="s">
        <v>869</v>
      </c>
      <c r="B537" s="132" t="s">
        <v>749</v>
      </c>
      <c r="C537" s="229"/>
      <c r="D537" s="146" t="s">
        <v>81</v>
      </c>
      <c r="E537" s="146" t="s">
        <v>342</v>
      </c>
      <c r="F537" s="146" t="s">
        <v>52</v>
      </c>
      <c r="G537" s="207" t="s">
        <v>642</v>
      </c>
      <c r="H537" s="146" t="s">
        <v>76</v>
      </c>
      <c r="I537" s="206">
        <v>127068.04</v>
      </c>
      <c r="J537" s="146" t="s">
        <v>740</v>
      </c>
      <c r="K537" s="146" t="s">
        <v>56</v>
      </c>
      <c r="L537" s="151">
        <v>2025</v>
      </c>
      <c r="M537" s="147"/>
      <c r="N537" s="147"/>
      <c r="O537" s="147"/>
      <c r="P537" s="147"/>
      <c r="Q537" s="147"/>
      <c r="R537" s="147"/>
      <c r="S537" s="147"/>
      <c r="T537" s="147"/>
      <c r="U537" s="147"/>
      <c r="V537" s="147"/>
      <c r="W537" s="147"/>
      <c r="X537" s="147"/>
      <c r="Y537" s="122"/>
      <c r="Z537" s="122"/>
      <c r="AA537" s="122"/>
      <c r="AB537" s="321"/>
      <c r="AC537" s="321"/>
      <c r="AD537" s="321"/>
      <c r="AE537" s="147">
        <f>AF537+AG537</f>
        <v>121296.04</v>
      </c>
      <c r="AF537" s="147">
        <v>0</v>
      </c>
      <c r="AG537" s="147">
        <v>121296.04</v>
      </c>
      <c r="AH537" s="147">
        <f t="shared" si="599"/>
        <v>121296.04</v>
      </c>
      <c r="AI537" s="122">
        <f t="shared" ref="AI537:AI538" si="638">Z537+AC537+AF537</f>
        <v>0</v>
      </c>
      <c r="AJ537" s="122">
        <f t="shared" ref="AJ537:AJ538" si="639">AA537+AD537+AG537</f>
        <v>121296.04</v>
      </c>
      <c r="AK537" s="152"/>
      <c r="AL537" s="152"/>
      <c r="AM537" s="152"/>
      <c r="AN537" s="152"/>
      <c r="AO537" s="152"/>
      <c r="AP537" s="152"/>
      <c r="AQ537" s="153"/>
      <c r="AR537" s="153"/>
      <c r="AS537" s="153"/>
      <c r="AT537" s="152"/>
      <c r="AU537" s="152"/>
      <c r="AV537" s="185"/>
      <c r="AW537" s="130" t="s">
        <v>750</v>
      </c>
      <c r="AX537" s="43"/>
    </row>
    <row r="538" spans="1:50" s="44" customFormat="1" ht="63.75" customHeight="1" x14ac:dyDescent="0.2">
      <c r="A538" s="146" t="s">
        <v>884</v>
      </c>
      <c r="B538" s="132" t="s">
        <v>752</v>
      </c>
      <c r="C538" s="229"/>
      <c r="D538" s="146" t="s">
        <v>81</v>
      </c>
      <c r="E538" s="146" t="s">
        <v>342</v>
      </c>
      <c r="F538" s="146" t="s">
        <v>52</v>
      </c>
      <c r="G538" s="207" t="s">
        <v>642</v>
      </c>
      <c r="H538" s="146" t="s">
        <v>76</v>
      </c>
      <c r="I538" s="206">
        <v>267294.65000000002</v>
      </c>
      <c r="J538" s="146" t="s">
        <v>740</v>
      </c>
      <c r="K538" s="146" t="s">
        <v>56</v>
      </c>
      <c r="L538" s="151" t="s">
        <v>86</v>
      </c>
      <c r="M538" s="147"/>
      <c r="N538" s="147"/>
      <c r="O538" s="147"/>
      <c r="P538" s="147"/>
      <c r="Q538" s="147"/>
      <c r="R538" s="147"/>
      <c r="S538" s="147"/>
      <c r="T538" s="147"/>
      <c r="U538" s="147"/>
      <c r="V538" s="147"/>
      <c r="W538" s="147"/>
      <c r="X538" s="147"/>
      <c r="Y538" s="122"/>
      <c r="Z538" s="122"/>
      <c r="AA538" s="122"/>
      <c r="AB538" s="122">
        <f t="shared" ref="AB538" si="640">AC538+AD538</f>
        <v>126965</v>
      </c>
      <c r="AC538" s="122">
        <v>0</v>
      </c>
      <c r="AD538" s="122">
        <v>126965</v>
      </c>
      <c r="AE538" s="122"/>
      <c r="AF538" s="122"/>
      <c r="AG538" s="122"/>
      <c r="AH538" s="147">
        <f t="shared" si="599"/>
        <v>126965</v>
      </c>
      <c r="AI538" s="122">
        <f t="shared" si="638"/>
        <v>0</v>
      </c>
      <c r="AJ538" s="122">
        <f t="shared" si="639"/>
        <v>126965</v>
      </c>
      <c r="AK538" s="152"/>
      <c r="AL538" s="152"/>
      <c r="AM538" s="152"/>
      <c r="AN538" s="122">
        <f>AO538+AP538</f>
        <v>126964.96</v>
      </c>
      <c r="AO538" s="122">
        <v>0</v>
      </c>
      <c r="AP538" s="122">
        <v>126964.96</v>
      </c>
      <c r="AQ538" s="153"/>
      <c r="AR538" s="153"/>
      <c r="AS538" s="153"/>
      <c r="AT538" s="147">
        <f t="shared" ref="AT538" si="641">AU538+AV538</f>
        <v>126964.96</v>
      </c>
      <c r="AU538" s="122">
        <f t="shared" ref="AU538" si="642">AL538+AO538+AR538</f>
        <v>0</v>
      </c>
      <c r="AV538" s="123">
        <f t="shared" ref="AV538" si="643">AM538+AP538+AS538</f>
        <v>126964.96</v>
      </c>
      <c r="AW538" s="130" t="s">
        <v>977</v>
      </c>
      <c r="AX538" s="43"/>
    </row>
    <row r="539" spans="1:50" s="36" customFormat="1" ht="39" x14ac:dyDescent="0.2">
      <c r="A539" s="104"/>
      <c r="B539" s="133" t="s">
        <v>123</v>
      </c>
      <c r="C539" s="179"/>
      <c r="D539" s="118"/>
      <c r="E539" s="118"/>
      <c r="F539" s="118"/>
      <c r="G539" s="118"/>
      <c r="H539" s="118"/>
      <c r="I539" s="119"/>
      <c r="J539" s="120"/>
      <c r="K539" s="120"/>
      <c r="L539" s="126"/>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3"/>
      <c r="AK539" s="113"/>
      <c r="AL539" s="113"/>
      <c r="AM539" s="113"/>
      <c r="AN539" s="113"/>
      <c r="AO539" s="113"/>
      <c r="AP539" s="113"/>
      <c r="AQ539" s="114"/>
      <c r="AR539" s="114"/>
      <c r="AS539" s="114"/>
      <c r="AT539" s="113"/>
      <c r="AU539" s="113"/>
      <c r="AV539" s="115"/>
      <c r="AW539" s="130"/>
      <c r="AX539" s="35"/>
    </row>
    <row r="540" spans="1:50" s="44" customFormat="1" ht="66.75" customHeight="1" x14ac:dyDescent="0.2">
      <c r="A540" s="146" t="s">
        <v>892</v>
      </c>
      <c r="B540" s="246" t="s">
        <v>754</v>
      </c>
      <c r="C540" s="220"/>
      <c r="D540" s="120" t="s">
        <v>81</v>
      </c>
      <c r="E540" s="120" t="s">
        <v>342</v>
      </c>
      <c r="F540" s="120" t="s">
        <v>52</v>
      </c>
      <c r="G540" s="120" t="s">
        <v>642</v>
      </c>
      <c r="H540" s="120" t="s">
        <v>76</v>
      </c>
      <c r="I540" s="120" t="s">
        <v>1003</v>
      </c>
      <c r="J540" s="120" t="s">
        <v>56</v>
      </c>
      <c r="K540" s="120" t="s">
        <v>56</v>
      </c>
      <c r="L540" s="126" t="s">
        <v>57</v>
      </c>
      <c r="M540" s="147">
        <f t="shared" si="604"/>
        <v>4206.57</v>
      </c>
      <c r="N540" s="147">
        <v>0</v>
      </c>
      <c r="O540" s="147">
        <v>4206.57</v>
      </c>
      <c r="P540" s="147"/>
      <c r="Q540" s="147"/>
      <c r="R540" s="147"/>
      <c r="S540" s="147"/>
      <c r="T540" s="147"/>
      <c r="U540" s="147"/>
      <c r="V540" s="147">
        <f t="shared" si="606"/>
        <v>4206.57</v>
      </c>
      <c r="W540" s="122">
        <f t="shared" ref="W540" si="644">N540+Q540+T540</f>
        <v>0</v>
      </c>
      <c r="X540" s="122">
        <f t="shared" ref="X540" si="645">O540+R540+U540</f>
        <v>4206.57</v>
      </c>
      <c r="Y540" s="147"/>
      <c r="Z540" s="147"/>
      <c r="AA540" s="147"/>
      <c r="AB540" s="147"/>
      <c r="AC540" s="147"/>
      <c r="AD540" s="147"/>
      <c r="AE540" s="147"/>
      <c r="AF540" s="147"/>
      <c r="AG540" s="147"/>
      <c r="AH540" s="147"/>
      <c r="AI540" s="147"/>
      <c r="AJ540" s="186"/>
      <c r="AK540" s="152"/>
      <c r="AL540" s="152"/>
      <c r="AM540" s="152"/>
      <c r="AN540" s="152"/>
      <c r="AO540" s="152"/>
      <c r="AP540" s="152"/>
      <c r="AQ540" s="153"/>
      <c r="AR540" s="153"/>
      <c r="AS540" s="153"/>
      <c r="AT540" s="152"/>
      <c r="AU540" s="152"/>
      <c r="AV540" s="185"/>
      <c r="AW540" s="130" t="s">
        <v>58</v>
      </c>
      <c r="AX540" s="43"/>
    </row>
    <row r="541" spans="1:50" s="44" customFormat="1" ht="58.5" x14ac:dyDescent="0.2">
      <c r="A541" s="146"/>
      <c r="B541" s="199" t="s">
        <v>190</v>
      </c>
      <c r="C541" s="220"/>
      <c r="D541" s="120"/>
      <c r="E541" s="120"/>
      <c r="F541" s="120"/>
      <c r="G541" s="120"/>
      <c r="H541" s="120"/>
      <c r="I541" s="120"/>
      <c r="J541" s="120"/>
      <c r="K541" s="120"/>
      <c r="L541" s="126"/>
      <c r="M541" s="147"/>
      <c r="N541" s="147"/>
      <c r="O541" s="147"/>
      <c r="P541" s="147"/>
      <c r="Q541" s="147"/>
      <c r="R541" s="147"/>
      <c r="S541" s="147"/>
      <c r="T541" s="147"/>
      <c r="U541" s="147"/>
      <c r="V541" s="147"/>
      <c r="W541" s="147"/>
      <c r="X541" s="147"/>
      <c r="Y541" s="147"/>
      <c r="Z541" s="147"/>
      <c r="AA541" s="147"/>
      <c r="AB541" s="147"/>
      <c r="AC541" s="147"/>
      <c r="AD541" s="147"/>
      <c r="AE541" s="147"/>
      <c r="AF541" s="147"/>
      <c r="AG541" s="147"/>
      <c r="AH541" s="147"/>
      <c r="AI541" s="147"/>
      <c r="AJ541" s="186"/>
      <c r="AK541" s="152"/>
      <c r="AL541" s="152"/>
      <c r="AM541" s="152"/>
      <c r="AN541" s="152"/>
      <c r="AO541" s="152"/>
      <c r="AP541" s="152"/>
      <c r="AQ541" s="153"/>
      <c r="AR541" s="153"/>
      <c r="AS541" s="153"/>
      <c r="AT541" s="152"/>
      <c r="AU541" s="152"/>
      <c r="AV541" s="185"/>
      <c r="AW541" s="130"/>
      <c r="AX541" s="43"/>
    </row>
    <row r="542" spans="1:50" s="44" customFormat="1" ht="37.5" x14ac:dyDescent="0.2">
      <c r="A542" s="146"/>
      <c r="B542" s="201" t="s">
        <v>191</v>
      </c>
      <c r="C542" s="220"/>
      <c r="D542" s="120"/>
      <c r="E542" s="120"/>
      <c r="F542" s="120"/>
      <c r="G542" s="120"/>
      <c r="H542" s="120"/>
      <c r="I542" s="120"/>
      <c r="J542" s="120"/>
      <c r="K542" s="120"/>
      <c r="L542" s="126"/>
      <c r="M542" s="147"/>
      <c r="N542" s="147"/>
      <c r="O542" s="147"/>
      <c r="P542" s="147"/>
      <c r="Q542" s="147"/>
      <c r="R542" s="147"/>
      <c r="S542" s="147"/>
      <c r="T542" s="147"/>
      <c r="U542" s="147"/>
      <c r="V542" s="147"/>
      <c r="W542" s="147"/>
      <c r="X542" s="147"/>
      <c r="Y542" s="147"/>
      <c r="Z542" s="147"/>
      <c r="AA542" s="147"/>
      <c r="AB542" s="147"/>
      <c r="AC542" s="147"/>
      <c r="AD542" s="147"/>
      <c r="AE542" s="147"/>
      <c r="AF542" s="147"/>
      <c r="AG542" s="147"/>
      <c r="AH542" s="147"/>
      <c r="AI542" s="147"/>
      <c r="AJ542" s="186"/>
      <c r="AK542" s="152"/>
      <c r="AL542" s="152"/>
      <c r="AM542" s="152"/>
      <c r="AN542" s="152"/>
      <c r="AO542" s="152"/>
      <c r="AP542" s="152"/>
      <c r="AQ542" s="153"/>
      <c r="AR542" s="153"/>
      <c r="AS542" s="153"/>
      <c r="AT542" s="152"/>
      <c r="AU542" s="152"/>
      <c r="AV542" s="185"/>
      <c r="AW542" s="130"/>
      <c r="AX542" s="43"/>
    </row>
    <row r="543" spans="1:50" s="44" customFormat="1" ht="39" x14ac:dyDescent="0.2">
      <c r="A543" s="146"/>
      <c r="B543" s="202" t="s">
        <v>192</v>
      </c>
      <c r="C543" s="220"/>
      <c r="D543" s="120"/>
      <c r="E543" s="120"/>
      <c r="F543" s="120"/>
      <c r="G543" s="120"/>
      <c r="H543" s="120"/>
      <c r="I543" s="120"/>
      <c r="J543" s="120"/>
      <c r="K543" s="120"/>
      <c r="L543" s="126"/>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86"/>
      <c r="AK543" s="152"/>
      <c r="AL543" s="152"/>
      <c r="AM543" s="152"/>
      <c r="AN543" s="152"/>
      <c r="AO543" s="152"/>
      <c r="AP543" s="152"/>
      <c r="AQ543" s="153"/>
      <c r="AR543" s="153"/>
      <c r="AS543" s="153"/>
      <c r="AT543" s="152"/>
      <c r="AU543" s="152"/>
      <c r="AV543" s="185"/>
      <c r="AW543" s="130"/>
      <c r="AX543" s="43"/>
    </row>
    <row r="544" spans="1:50" s="44" customFormat="1" ht="120.75" customHeight="1" x14ac:dyDescent="0.2">
      <c r="A544" s="146" t="s">
        <v>893</v>
      </c>
      <c r="B544" s="194" t="s">
        <v>756</v>
      </c>
      <c r="C544" s="220"/>
      <c r="D544" s="120" t="s">
        <v>1001</v>
      </c>
      <c r="E544" s="120" t="s">
        <v>342</v>
      </c>
      <c r="F544" s="120" t="s">
        <v>52</v>
      </c>
      <c r="G544" s="120" t="s">
        <v>996</v>
      </c>
      <c r="H544" s="120" t="s">
        <v>76</v>
      </c>
      <c r="I544" s="120">
        <v>52114.51</v>
      </c>
      <c r="J544" s="120" t="s">
        <v>330</v>
      </c>
      <c r="K544" s="120" t="s">
        <v>56</v>
      </c>
      <c r="L544" s="126">
        <v>2025</v>
      </c>
      <c r="M544" s="147"/>
      <c r="N544" s="147"/>
      <c r="O544" s="147"/>
      <c r="P544" s="147"/>
      <c r="Q544" s="147"/>
      <c r="R544" s="147"/>
      <c r="S544" s="147"/>
      <c r="T544" s="147"/>
      <c r="U544" s="147"/>
      <c r="V544" s="147"/>
      <c r="W544" s="147"/>
      <c r="X544" s="147"/>
      <c r="Y544" s="147"/>
      <c r="Z544" s="147"/>
      <c r="AA544" s="147"/>
      <c r="AB544" s="122">
        <f t="shared" ref="AB544" si="646">AC544+AD544</f>
        <v>46867.78</v>
      </c>
      <c r="AC544" s="147">
        <v>46399.1</v>
      </c>
      <c r="AD544" s="147">
        <v>468.68</v>
      </c>
      <c r="AE544" s="122"/>
      <c r="AF544" s="147"/>
      <c r="AG544" s="147"/>
      <c r="AH544" s="147">
        <f t="shared" si="599"/>
        <v>46867.78</v>
      </c>
      <c r="AI544" s="122">
        <f t="shared" ref="AI544" si="647">Z544+AC544+AF544</f>
        <v>46399.1</v>
      </c>
      <c r="AJ544" s="122">
        <f t="shared" ref="AJ544" si="648">AA544+AD544+AG544</f>
        <v>468.68</v>
      </c>
      <c r="AK544" s="152"/>
      <c r="AL544" s="152"/>
      <c r="AM544" s="152"/>
      <c r="AN544" s="152"/>
      <c r="AO544" s="152"/>
      <c r="AP544" s="152"/>
      <c r="AQ544" s="153"/>
      <c r="AR544" s="153"/>
      <c r="AS544" s="153"/>
      <c r="AT544" s="152"/>
      <c r="AU544" s="152"/>
      <c r="AV544" s="185"/>
      <c r="AW544" s="148" t="s">
        <v>948</v>
      </c>
      <c r="AX544" s="43"/>
    </row>
    <row r="545" spans="1:50" s="36" customFormat="1" ht="58.5" x14ac:dyDescent="0.2">
      <c r="A545" s="104"/>
      <c r="B545" s="248" t="s">
        <v>757</v>
      </c>
      <c r="C545" s="248"/>
      <c r="D545" s="107"/>
      <c r="E545" s="107"/>
      <c r="F545" s="107"/>
      <c r="G545" s="107"/>
      <c r="H545" s="107"/>
      <c r="I545" s="108"/>
      <c r="J545" s="109"/>
      <c r="K545" s="109"/>
      <c r="L545" s="126"/>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2"/>
      <c r="AK545" s="113"/>
      <c r="AL545" s="113"/>
      <c r="AM545" s="113"/>
      <c r="AN545" s="113"/>
      <c r="AO545" s="113"/>
      <c r="AP545" s="113"/>
      <c r="AQ545" s="114"/>
      <c r="AR545" s="114"/>
      <c r="AS545" s="114"/>
      <c r="AT545" s="113"/>
      <c r="AU545" s="113"/>
      <c r="AV545" s="115"/>
      <c r="AW545" s="130"/>
      <c r="AX545" s="35"/>
    </row>
    <row r="546" spans="1:50" s="36" customFormat="1" ht="56.25" x14ac:dyDescent="0.2">
      <c r="A546" s="104"/>
      <c r="B546" s="121" t="s">
        <v>624</v>
      </c>
      <c r="C546" s="179"/>
      <c r="D546" s="118"/>
      <c r="E546" s="118"/>
      <c r="F546" s="118"/>
      <c r="G546" s="118"/>
      <c r="H546" s="118"/>
      <c r="I546" s="119"/>
      <c r="J546" s="120"/>
      <c r="K546" s="120"/>
      <c r="L546" s="126"/>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3"/>
      <c r="AK546" s="113"/>
      <c r="AL546" s="113"/>
      <c r="AM546" s="113"/>
      <c r="AN546" s="113"/>
      <c r="AO546" s="113"/>
      <c r="AP546" s="113"/>
      <c r="AQ546" s="114"/>
      <c r="AR546" s="114"/>
      <c r="AS546" s="114"/>
      <c r="AT546" s="113"/>
      <c r="AU546" s="113"/>
      <c r="AV546" s="115"/>
      <c r="AW546" s="130"/>
      <c r="AX546" s="35"/>
    </row>
    <row r="547" spans="1:50" s="36" customFormat="1" x14ac:dyDescent="0.2">
      <c r="A547" s="104"/>
      <c r="B547" s="133" t="s">
        <v>79</v>
      </c>
      <c r="C547" s="179"/>
      <c r="D547" s="118"/>
      <c r="E547" s="118"/>
      <c r="F547" s="118"/>
      <c r="G547" s="118"/>
      <c r="H547" s="118"/>
      <c r="I547" s="119"/>
      <c r="J547" s="120"/>
      <c r="K547" s="120"/>
      <c r="L547" s="126"/>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3"/>
      <c r="AK547" s="113"/>
      <c r="AL547" s="113"/>
      <c r="AM547" s="113"/>
      <c r="AN547" s="113"/>
      <c r="AO547" s="113"/>
      <c r="AP547" s="113"/>
      <c r="AQ547" s="114"/>
      <c r="AR547" s="114"/>
      <c r="AS547" s="114"/>
      <c r="AT547" s="113"/>
      <c r="AU547" s="113"/>
      <c r="AV547" s="115"/>
      <c r="AW547" s="130"/>
      <c r="AX547" s="35"/>
    </row>
    <row r="548" spans="1:50" s="36" customFormat="1" ht="150" x14ac:dyDescent="0.2">
      <c r="A548" s="146" t="s">
        <v>894</v>
      </c>
      <c r="B548" s="246" t="s">
        <v>759</v>
      </c>
      <c r="C548" s="220"/>
      <c r="D548" s="120" t="s">
        <v>81</v>
      </c>
      <c r="E548" s="120" t="s">
        <v>85</v>
      </c>
      <c r="F548" s="120" t="s">
        <v>87</v>
      </c>
      <c r="G548" s="120" t="s">
        <v>760</v>
      </c>
      <c r="H548" s="120" t="s">
        <v>66</v>
      </c>
      <c r="I548" s="119">
        <v>206181.42</v>
      </c>
      <c r="J548" s="120" t="s">
        <v>55</v>
      </c>
      <c r="K548" s="120" t="s">
        <v>56</v>
      </c>
      <c r="L548" s="126">
        <v>2024</v>
      </c>
      <c r="M548" s="147">
        <f t="shared" si="604"/>
        <v>994508.6</v>
      </c>
      <c r="N548" s="147">
        <v>303600</v>
      </c>
      <c r="O548" s="147">
        <v>690908.6</v>
      </c>
      <c r="P548" s="147">
        <f>Q548+R548</f>
        <v>-146409.20000000001</v>
      </c>
      <c r="Q548" s="147">
        <v>0</v>
      </c>
      <c r="R548" s="147">
        <v>-146409.20000000001</v>
      </c>
      <c r="S548" s="147"/>
      <c r="T548" s="147"/>
      <c r="U548" s="147"/>
      <c r="V548" s="147">
        <f t="shared" si="606"/>
        <v>848099.39999999991</v>
      </c>
      <c r="W548" s="122">
        <f t="shared" ref="W548" si="649">N548+Q548+T548</f>
        <v>303600</v>
      </c>
      <c r="X548" s="122">
        <f t="shared" ref="X548" si="650">O548+R548+U548</f>
        <v>544499.39999999991</v>
      </c>
      <c r="Y548" s="147"/>
      <c r="Z548" s="147"/>
      <c r="AA548" s="147"/>
      <c r="AB548" s="147"/>
      <c r="AC548" s="147"/>
      <c r="AD548" s="147"/>
      <c r="AE548" s="147"/>
      <c r="AF548" s="147"/>
      <c r="AG548" s="147"/>
      <c r="AH548" s="147"/>
      <c r="AI548" s="147"/>
      <c r="AJ548" s="186"/>
      <c r="AK548" s="113"/>
      <c r="AL548" s="113"/>
      <c r="AM548" s="113"/>
      <c r="AN548" s="113"/>
      <c r="AO548" s="113"/>
      <c r="AP548" s="113"/>
      <c r="AQ548" s="114"/>
      <c r="AR548" s="114"/>
      <c r="AS548" s="114"/>
      <c r="AT548" s="113"/>
      <c r="AU548" s="113"/>
      <c r="AV548" s="115"/>
      <c r="AW548" s="130" t="s">
        <v>983</v>
      </c>
      <c r="AX548" s="35"/>
    </row>
    <row r="549" spans="1:50" s="54" customFormat="1" x14ac:dyDescent="0.2">
      <c r="A549" s="146"/>
      <c r="B549" s="157" t="s">
        <v>99</v>
      </c>
      <c r="C549" s="230"/>
      <c r="D549" s="210"/>
      <c r="E549" s="210"/>
      <c r="F549" s="210"/>
      <c r="G549" s="210"/>
      <c r="H549" s="210"/>
      <c r="I549" s="209"/>
      <c r="J549" s="210"/>
      <c r="K549" s="210"/>
      <c r="L549" s="231"/>
      <c r="M549" s="189">
        <f t="shared" si="604"/>
        <v>12241.9</v>
      </c>
      <c r="N549" s="189">
        <v>0</v>
      </c>
      <c r="O549" s="189">
        <v>12241.9</v>
      </c>
      <c r="P549" s="189"/>
      <c r="Q549" s="189"/>
      <c r="R549" s="189"/>
      <c r="S549" s="189"/>
      <c r="T549" s="189"/>
      <c r="U549" s="189"/>
      <c r="V549" s="189">
        <f t="shared" si="606"/>
        <v>12241.9</v>
      </c>
      <c r="W549" s="136">
        <f>N549+Q549+T549</f>
        <v>0</v>
      </c>
      <c r="X549" s="136">
        <f>O549+R549+U549</f>
        <v>12241.9</v>
      </c>
      <c r="Y549" s="136"/>
      <c r="Z549" s="136"/>
      <c r="AA549" s="136"/>
      <c r="AB549" s="136"/>
      <c r="AC549" s="136"/>
      <c r="AD549" s="136"/>
      <c r="AE549" s="136"/>
      <c r="AF549" s="136"/>
      <c r="AG549" s="136"/>
      <c r="AH549" s="136"/>
      <c r="AI549" s="136"/>
      <c r="AJ549" s="137"/>
      <c r="AK549" s="191"/>
      <c r="AL549" s="191"/>
      <c r="AM549" s="191"/>
      <c r="AN549" s="191"/>
      <c r="AO549" s="191"/>
      <c r="AP549" s="191"/>
      <c r="AQ549" s="192"/>
      <c r="AR549" s="192"/>
      <c r="AS549" s="192"/>
      <c r="AT549" s="191"/>
      <c r="AU549" s="191"/>
      <c r="AV549" s="193"/>
      <c r="AW549" s="130"/>
      <c r="AX549" s="53"/>
    </row>
    <row r="550" spans="1:50" s="44" customFormat="1" ht="150" x14ac:dyDescent="0.2">
      <c r="A550" s="146" t="s">
        <v>895</v>
      </c>
      <c r="B550" s="246" t="s">
        <v>929</v>
      </c>
      <c r="C550" s="319"/>
      <c r="D550" s="120" t="s">
        <v>81</v>
      </c>
      <c r="E550" s="120" t="s">
        <v>342</v>
      </c>
      <c r="F550" s="120" t="s">
        <v>52</v>
      </c>
      <c r="G550" s="120" t="s">
        <v>762</v>
      </c>
      <c r="H550" s="120" t="s">
        <v>66</v>
      </c>
      <c r="I550" s="206">
        <v>715023.3</v>
      </c>
      <c r="J550" s="120" t="s">
        <v>55</v>
      </c>
      <c r="K550" s="120" t="s">
        <v>56</v>
      </c>
      <c r="L550" s="126" t="s">
        <v>57</v>
      </c>
      <c r="M550" s="147">
        <f t="shared" si="604"/>
        <v>415023.3</v>
      </c>
      <c r="N550" s="147">
        <v>0</v>
      </c>
      <c r="O550" s="147">
        <v>415023.3</v>
      </c>
      <c r="P550" s="147"/>
      <c r="Q550" s="147"/>
      <c r="R550" s="147"/>
      <c r="S550" s="147"/>
      <c r="T550" s="147"/>
      <c r="U550" s="147"/>
      <c r="V550" s="147">
        <f>W550+X550</f>
        <v>415023.3</v>
      </c>
      <c r="W550" s="122">
        <f t="shared" ref="W550" si="651">N550+Q550+T550</f>
        <v>0</v>
      </c>
      <c r="X550" s="122">
        <f t="shared" ref="X550" si="652">O550+R550+U550</f>
        <v>415023.3</v>
      </c>
      <c r="Y550" s="147"/>
      <c r="Z550" s="147"/>
      <c r="AA550" s="147"/>
      <c r="AB550" s="147"/>
      <c r="AC550" s="147"/>
      <c r="AD550" s="147"/>
      <c r="AE550" s="147"/>
      <c r="AF550" s="147"/>
      <c r="AG550" s="147"/>
      <c r="AH550" s="147"/>
      <c r="AI550" s="147"/>
      <c r="AJ550" s="186"/>
      <c r="AK550" s="152"/>
      <c r="AL550" s="152"/>
      <c r="AM550" s="152"/>
      <c r="AN550" s="152"/>
      <c r="AO550" s="152"/>
      <c r="AP550" s="152"/>
      <c r="AQ550" s="153"/>
      <c r="AR550" s="153"/>
      <c r="AS550" s="153"/>
      <c r="AT550" s="152"/>
      <c r="AU550" s="152"/>
      <c r="AV550" s="185"/>
      <c r="AW550" s="130" t="s">
        <v>58</v>
      </c>
      <c r="AX550" s="43"/>
    </row>
    <row r="551" spans="1:50" s="48" customFormat="1" x14ac:dyDescent="0.2">
      <c r="A551" s="203"/>
      <c r="B551" s="203" t="s">
        <v>763</v>
      </c>
      <c r="C551" s="204"/>
      <c r="D551" s="99"/>
      <c r="E551" s="99"/>
      <c r="F551" s="99"/>
      <c r="G551" s="99"/>
      <c r="H551" s="99"/>
      <c r="I551" s="100"/>
      <c r="J551" s="96"/>
      <c r="K551" s="96"/>
      <c r="L551" s="247"/>
      <c r="M551" s="308">
        <f>M554+M556+M559+M560+M561+M563</f>
        <v>628472.59999999986</v>
      </c>
      <c r="N551" s="308">
        <f t="shared" ref="N551:AV551" si="653">N554+N556+N559+N560+N561+N563</f>
        <v>380750</v>
      </c>
      <c r="O551" s="308">
        <f t="shared" si="653"/>
        <v>247722.59999999998</v>
      </c>
      <c r="P551" s="308">
        <f t="shared" ref="P551:R551" si="654">P554+P556+P559+P560+P561+P563</f>
        <v>0</v>
      </c>
      <c r="Q551" s="308">
        <f t="shared" si="654"/>
        <v>0</v>
      </c>
      <c r="R551" s="308">
        <f t="shared" si="654"/>
        <v>0</v>
      </c>
      <c r="S551" s="308">
        <f t="shared" si="653"/>
        <v>0</v>
      </c>
      <c r="T551" s="308">
        <f t="shared" si="653"/>
        <v>0</v>
      </c>
      <c r="U551" s="308">
        <f t="shared" si="653"/>
        <v>0</v>
      </c>
      <c r="V551" s="308">
        <f t="shared" si="653"/>
        <v>628472.59999999986</v>
      </c>
      <c r="W551" s="308">
        <f t="shared" si="653"/>
        <v>380750</v>
      </c>
      <c r="X551" s="308">
        <f t="shared" si="653"/>
        <v>247722.59999999998</v>
      </c>
      <c r="Y551" s="308">
        <f t="shared" si="653"/>
        <v>16645.7</v>
      </c>
      <c r="Z551" s="308">
        <f t="shared" si="653"/>
        <v>0</v>
      </c>
      <c r="AA551" s="308">
        <f t="shared" si="653"/>
        <v>16645.7</v>
      </c>
      <c r="AB551" s="308">
        <f t="shared" ref="AB551:AD551" si="655">AB554+AB556+AB559+AB560+AB561+AB563</f>
        <v>113572.6</v>
      </c>
      <c r="AC551" s="308">
        <f t="shared" si="655"/>
        <v>0</v>
      </c>
      <c r="AD551" s="308">
        <f t="shared" si="655"/>
        <v>113572.6</v>
      </c>
      <c r="AE551" s="308">
        <f t="shared" si="653"/>
        <v>0</v>
      </c>
      <c r="AF551" s="308">
        <f t="shared" si="653"/>
        <v>0</v>
      </c>
      <c r="AG551" s="308">
        <f t="shared" si="653"/>
        <v>0</v>
      </c>
      <c r="AH551" s="308">
        <f t="shared" si="653"/>
        <v>130218.3</v>
      </c>
      <c r="AI551" s="308">
        <f t="shared" si="653"/>
        <v>0</v>
      </c>
      <c r="AJ551" s="308">
        <f t="shared" si="653"/>
        <v>130218.3</v>
      </c>
      <c r="AK551" s="308">
        <f t="shared" si="653"/>
        <v>0</v>
      </c>
      <c r="AL551" s="308">
        <f t="shared" si="653"/>
        <v>0</v>
      </c>
      <c r="AM551" s="308">
        <f t="shared" si="653"/>
        <v>0</v>
      </c>
      <c r="AN551" s="308">
        <f t="shared" ref="AN551:AP551" si="656">AN554+AN556+AN559+AN560+AN561+AN563</f>
        <v>0</v>
      </c>
      <c r="AO551" s="308">
        <f t="shared" si="656"/>
        <v>0</v>
      </c>
      <c r="AP551" s="308">
        <f t="shared" si="656"/>
        <v>0</v>
      </c>
      <c r="AQ551" s="308">
        <f t="shared" si="653"/>
        <v>0</v>
      </c>
      <c r="AR551" s="308">
        <f t="shared" si="653"/>
        <v>0</v>
      </c>
      <c r="AS551" s="308">
        <f t="shared" si="653"/>
        <v>0</v>
      </c>
      <c r="AT551" s="308">
        <f t="shared" si="653"/>
        <v>0</v>
      </c>
      <c r="AU551" s="308">
        <f t="shared" si="653"/>
        <v>0</v>
      </c>
      <c r="AV551" s="309">
        <f t="shared" si="653"/>
        <v>0</v>
      </c>
      <c r="AW551" s="322"/>
      <c r="AX551" s="47"/>
    </row>
    <row r="552" spans="1:50" s="50" customFormat="1" ht="78" x14ac:dyDescent="0.2">
      <c r="A552" s="175"/>
      <c r="B552" s="248" t="s">
        <v>764</v>
      </c>
      <c r="C552" s="248"/>
      <c r="D552" s="107"/>
      <c r="E552" s="107"/>
      <c r="F552" s="107"/>
      <c r="G552" s="107"/>
      <c r="H552" s="107"/>
      <c r="I552" s="108"/>
      <c r="J552" s="109"/>
      <c r="K552" s="109"/>
      <c r="L552" s="126"/>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c r="AI552" s="323"/>
      <c r="AJ552" s="324"/>
      <c r="AK552" s="176"/>
      <c r="AL552" s="176"/>
      <c r="AM552" s="176"/>
      <c r="AN552" s="176"/>
      <c r="AO552" s="176"/>
      <c r="AP552" s="176"/>
      <c r="AQ552" s="177"/>
      <c r="AR552" s="177"/>
      <c r="AS552" s="177"/>
      <c r="AT552" s="176"/>
      <c r="AU552" s="176"/>
      <c r="AV552" s="178"/>
      <c r="AW552" s="130"/>
      <c r="AX552" s="49"/>
    </row>
    <row r="553" spans="1:50" s="36" customFormat="1" ht="37.5" x14ac:dyDescent="0.2">
      <c r="A553" s="104"/>
      <c r="B553" s="325" t="s">
        <v>765</v>
      </c>
      <c r="C553" s="326"/>
      <c r="D553" s="175"/>
      <c r="E553" s="175"/>
      <c r="F553" s="175"/>
      <c r="G553" s="175"/>
      <c r="H553" s="175"/>
      <c r="I553" s="251"/>
      <c r="J553" s="104"/>
      <c r="K553" s="104"/>
      <c r="L553" s="126"/>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3"/>
      <c r="AK553" s="113"/>
      <c r="AL553" s="113"/>
      <c r="AM553" s="113"/>
      <c r="AN553" s="113"/>
      <c r="AO553" s="113"/>
      <c r="AP553" s="113"/>
      <c r="AQ553" s="114"/>
      <c r="AR553" s="114"/>
      <c r="AS553" s="114"/>
      <c r="AT553" s="113"/>
      <c r="AU553" s="113"/>
      <c r="AV553" s="115"/>
      <c r="AW553" s="130"/>
      <c r="AX553" s="35"/>
    </row>
    <row r="554" spans="1:50" s="36" customFormat="1" ht="78.75" customHeight="1" x14ac:dyDescent="0.2">
      <c r="A554" s="104" t="s">
        <v>896</v>
      </c>
      <c r="B554" s="246" t="s">
        <v>767</v>
      </c>
      <c r="C554" s="220"/>
      <c r="D554" s="120" t="s">
        <v>768</v>
      </c>
      <c r="E554" s="120" t="s">
        <v>769</v>
      </c>
      <c r="F554" s="120" t="s">
        <v>342</v>
      </c>
      <c r="G554" s="120" t="s">
        <v>770</v>
      </c>
      <c r="H554" s="120" t="s">
        <v>54</v>
      </c>
      <c r="I554" s="119">
        <v>152654</v>
      </c>
      <c r="J554" s="120" t="s">
        <v>55</v>
      </c>
      <c r="K554" s="120" t="s">
        <v>56</v>
      </c>
      <c r="L554" s="126">
        <v>2024</v>
      </c>
      <c r="M554" s="147">
        <f>N554+O554</f>
        <v>152654</v>
      </c>
      <c r="N554" s="147">
        <v>0</v>
      </c>
      <c r="O554" s="122">
        <v>152654</v>
      </c>
      <c r="P554" s="147"/>
      <c r="Q554" s="147"/>
      <c r="R554" s="122"/>
      <c r="S554" s="122"/>
      <c r="T554" s="122"/>
      <c r="U554" s="122"/>
      <c r="V554" s="147">
        <f>W554+X554</f>
        <v>152654</v>
      </c>
      <c r="W554" s="122">
        <f t="shared" ref="W554" si="657">N554+Q554+T554</f>
        <v>0</v>
      </c>
      <c r="X554" s="122">
        <f t="shared" ref="X554" si="658">O554+R554+U554</f>
        <v>152654</v>
      </c>
      <c r="Y554" s="122"/>
      <c r="Z554" s="122"/>
      <c r="AA554" s="122"/>
      <c r="AB554" s="122"/>
      <c r="AC554" s="122"/>
      <c r="AD554" s="122"/>
      <c r="AE554" s="122"/>
      <c r="AF554" s="122"/>
      <c r="AG554" s="122"/>
      <c r="AH554" s="122"/>
      <c r="AI554" s="122"/>
      <c r="AJ554" s="123"/>
      <c r="AK554" s="113"/>
      <c r="AL554" s="113"/>
      <c r="AM554" s="113"/>
      <c r="AN554" s="113"/>
      <c r="AO554" s="113"/>
      <c r="AP554" s="113"/>
      <c r="AQ554" s="114"/>
      <c r="AR554" s="114"/>
      <c r="AS554" s="114"/>
      <c r="AT554" s="113"/>
      <c r="AU554" s="113"/>
      <c r="AV554" s="115"/>
      <c r="AW554" s="130" t="s">
        <v>58</v>
      </c>
      <c r="AX554" s="35"/>
    </row>
    <row r="555" spans="1:50" s="40" customFormat="1" x14ac:dyDescent="0.2">
      <c r="A555" s="104"/>
      <c r="B555" s="327" t="s">
        <v>73</v>
      </c>
      <c r="C555" s="328"/>
      <c r="D555" s="279"/>
      <c r="E555" s="279"/>
      <c r="F555" s="279"/>
      <c r="G555" s="279"/>
      <c r="H555" s="279"/>
      <c r="I555" s="259"/>
      <c r="J555" s="258"/>
      <c r="K555" s="258"/>
      <c r="L555" s="160"/>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7"/>
      <c r="AK555" s="138"/>
      <c r="AL555" s="138"/>
      <c r="AM555" s="138"/>
      <c r="AN555" s="138"/>
      <c r="AO555" s="138"/>
      <c r="AP555" s="138"/>
      <c r="AQ555" s="139"/>
      <c r="AR555" s="139"/>
      <c r="AS555" s="139"/>
      <c r="AT555" s="138"/>
      <c r="AU555" s="138"/>
      <c r="AV555" s="140"/>
      <c r="AW555" s="130"/>
      <c r="AX555" s="39"/>
    </row>
    <row r="556" spans="1:50" s="36" customFormat="1" ht="93.75" x14ac:dyDescent="0.2">
      <c r="A556" s="104" t="s">
        <v>897</v>
      </c>
      <c r="B556" s="246" t="s">
        <v>772</v>
      </c>
      <c r="C556" s="220" t="s">
        <v>773</v>
      </c>
      <c r="D556" s="120" t="s">
        <v>768</v>
      </c>
      <c r="E556" s="120" t="s">
        <v>769</v>
      </c>
      <c r="F556" s="120" t="s">
        <v>52</v>
      </c>
      <c r="G556" s="120" t="s">
        <v>774</v>
      </c>
      <c r="H556" s="120" t="s">
        <v>76</v>
      </c>
      <c r="I556" s="119">
        <v>307414</v>
      </c>
      <c r="J556" s="120" t="s">
        <v>55</v>
      </c>
      <c r="K556" s="120" t="s">
        <v>56</v>
      </c>
      <c r="L556" s="126" t="s">
        <v>206</v>
      </c>
      <c r="M556" s="122">
        <f>N556+O556</f>
        <v>147991</v>
      </c>
      <c r="N556" s="122">
        <v>146804.70000000001</v>
      </c>
      <c r="O556" s="122">
        <v>1186.3</v>
      </c>
      <c r="P556" s="122"/>
      <c r="Q556" s="122"/>
      <c r="R556" s="122"/>
      <c r="S556" s="122"/>
      <c r="T556" s="122"/>
      <c r="U556" s="122"/>
      <c r="V556" s="147">
        <f>W556+X556</f>
        <v>147991</v>
      </c>
      <c r="W556" s="122">
        <f t="shared" ref="W556" si="659">N556+Q556+T556</f>
        <v>146804.70000000001</v>
      </c>
      <c r="X556" s="122">
        <f t="shared" ref="X556" si="660">O556+R556+U556</f>
        <v>1186.3</v>
      </c>
      <c r="Y556" s="122"/>
      <c r="Z556" s="122"/>
      <c r="AA556" s="122"/>
      <c r="AB556" s="122"/>
      <c r="AC556" s="122"/>
      <c r="AD556" s="122"/>
      <c r="AE556" s="122"/>
      <c r="AF556" s="122"/>
      <c r="AG556" s="122"/>
      <c r="AH556" s="122"/>
      <c r="AI556" s="122"/>
      <c r="AJ556" s="123"/>
      <c r="AK556" s="113"/>
      <c r="AL556" s="113"/>
      <c r="AM556" s="113"/>
      <c r="AN556" s="113"/>
      <c r="AO556" s="113"/>
      <c r="AP556" s="113"/>
      <c r="AQ556" s="114"/>
      <c r="AR556" s="114"/>
      <c r="AS556" s="114"/>
      <c r="AT556" s="113"/>
      <c r="AU556" s="113"/>
      <c r="AV556" s="115"/>
      <c r="AW556" s="130" t="s">
        <v>58</v>
      </c>
      <c r="AX556" s="35"/>
    </row>
    <row r="557" spans="1:50" s="36" customFormat="1" ht="61.5" customHeight="1" x14ac:dyDescent="0.2">
      <c r="A557" s="104"/>
      <c r="B557" s="121" t="s">
        <v>624</v>
      </c>
      <c r="C557" s="179"/>
      <c r="D557" s="118"/>
      <c r="E557" s="118"/>
      <c r="F557" s="118"/>
      <c r="G557" s="118"/>
      <c r="H557" s="118"/>
      <c r="I557" s="119"/>
      <c r="J557" s="120"/>
      <c r="K557" s="120"/>
      <c r="L557" s="126"/>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3"/>
      <c r="AK557" s="113"/>
      <c r="AL557" s="113"/>
      <c r="AM557" s="113"/>
      <c r="AN557" s="113"/>
      <c r="AO557" s="113"/>
      <c r="AP557" s="113"/>
      <c r="AQ557" s="114"/>
      <c r="AR557" s="114"/>
      <c r="AS557" s="114"/>
      <c r="AT557" s="113"/>
      <c r="AU557" s="113"/>
      <c r="AV557" s="115"/>
      <c r="AW557" s="130"/>
      <c r="AX557" s="35"/>
    </row>
    <row r="558" spans="1:50" s="36" customFormat="1" x14ac:dyDescent="0.2">
      <c r="A558" s="104"/>
      <c r="B558" s="133" t="s">
        <v>79</v>
      </c>
      <c r="C558" s="179"/>
      <c r="D558" s="118"/>
      <c r="E558" s="118"/>
      <c r="F558" s="118"/>
      <c r="G558" s="118"/>
      <c r="H558" s="118"/>
      <c r="I558" s="119"/>
      <c r="J558" s="120"/>
      <c r="K558" s="120"/>
      <c r="L558" s="126"/>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3"/>
      <c r="AK558" s="113"/>
      <c r="AL558" s="113"/>
      <c r="AM558" s="113"/>
      <c r="AN558" s="113"/>
      <c r="AO558" s="113"/>
      <c r="AP558" s="113"/>
      <c r="AQ558" s="114"/>
      <c r="AR558" s="114"/>
      <c r="AS558" s="114"/>
      <c r="AT558" s="113"/>
      <c r="AU558" s="113"/>
      <c r="AV558" s="115"/>
      <c r="AW558" s="130"/>
      <c r="AX558" s="35"/>
    </row>
    <row r="559" spans="1:50" s="36" customFormat="1" ht="75" x14ac:dyDescent="0.2">
      <c r="A559" s="104" t="s">
        <v>898</v>
      </c>
      <c r="B559" s="246" t="s">
        <v>776</v>
      </c>
      <c r="C559" s="220" t="s">
        <v>773</v>
      </c>
      <c r="D559" s="120" t="s">
        <v>81</v>
      </c>
      <c r="E559" s="120" t="s">
        <v>769</v>
      </c>
      <c r="F559" s="120" t="s">
        <v>52</v>
      </c>
      <c r="G559" s="120" t="s">
        <v>774</v>
      </c>
      <c r="H559" s="120" t="s">
        <v>66</v>
      </c>
      <c r="I559" s="119">
        <v>563753.9</v>
      </c>
      <c r="J559" s="120" t="s">
        <v>55</v>
      </c>
      <c r="K559" s="120" t="s">
        <v>56</v>
      </c>
      <c r="L559" s="126" t="s">
        <v>57</v>
      </c>
      <c r="M559" s="147">
        <f>N559+O559</f>
        <v>319803.39999999997</v>
      </c>
      <c r="N559" s="147">
        <f>380750-146804.7</f>
        <v>233945.3</v>
      </c>
      <c r="O559" s="147">
        <f>87044.4-1186.3</f>
        <v>85858.099999999991</v>
      </c>
      <c r="P559" s="147"/>
      <c r="Q559" s="147"/>
      <c r="R559" s="147"/>
      <c r="S559" s="147"/>
      <c r="T559" s="147"/>
      <c r="U559" s="147"/>
      <c r="V559" s="147">
        <f>W559+X559</f>
        <v>319803.39999999997</v>
      </c>
      <c r="W559" s="122">
        <f t="shared" ref="W559" si="661">N559+Q559+T559</f>
        <v>233945.3</v>
      </c>
      <c r="X559" s="122">
        <f t="shared" ref="X559" si="662">O559+R559+U559</f>
        <v>85858.099999999991</v>
      </c>
      <c r="Y559" s="147"/>
      <c r="Z559" s="147"/>
      <c r="AA559" s="147"/>
      <c r="AB559" s="147"/>
      <c r="AC559" s="147"/>
      <c r="AD559" s="147"/>
      <c r="AE559" s="147"/>
      <c r="AF559" s="147"/>
      <c r="AG559" s="147"/>
      <c r="AH559" s="122"/>
      <c r="AI559" s="122"/>
      <c r="AJ559" s="123"/>
      <c r="AK559" s="113"/>
      <c r="AL559" s="113"/>
      <c r="AM559" s="113"/>
      <c r="AN559" s="113"/>
      <c r="AO559" s="113"/>
      <c r="AP559" s="113"/>
      <c r="AQ559" s="114"/>
      <c r="AR559" s="114"/>
      <c r="AS559" s="114"/>
      <c r="AT559" s="113"/>
      <c r="AU559" s="113"/>
      <c r="AV559" s="115"/>
      <c r="AW559" s="130"/>
      <c r="AX559" s="35"/>
    </row>
    <row r="560" spans="1:50" s="36" customFormat="1" ht="78.75" customHeight="1" x14ac:dyDescent="0.2">
      <c r="A560" s="104" t="s">
        <v>899</v>
      </c>
      <c r="B560" s="246" t="s">
        <v>778</v>
      </c>
      <c r="C560" s="220"/>
      <c r="D560" s="120" t="s">
        <v>81</v>
      </c>
      <c r="E560" s="120" t="s">
        <v>769</v>
      </c>
      <c r="F560" s="120" t="s">
        <v>342</v>
      </c>
      <c r="G560" s="120" t="s">
        <v>770</v>
      </c>
      <c r="H560" s="120" t="s">
        <v>66</v>
      </c>
      <c r="I560" s="119">
        <v>107227.06</v>
      </c>
      <c r="J560" s="120" t="s">
        <v>55</v>
      </c>
      <c r="K560" s="120" t="s">
        <v>56</v>
      </c>
      <c r="L560" s="126">
        <v>2025</v>
      </c>
      <c r="M560" s="147"/>
      <c r="N560" s="147"/>
      <c r="O560" s="147"/>
      <c r="P560" s="147"/>
      <c r="Q560" s="147"/>
      <c r="R560" s="147"/>
      <c r="S560" s="147"/>
      <c r="T560" s="147"/>
      <c r="U560" s="147"/>
      <c r="V560" s="147"/>
      <c r="W560" s="147"/>
      <c r="X560" s="147"/>
      <c r="Y560" s="147"/>
      <c r="Z560" s="147"/>
      <c r="AA560" s="147"/>
      <c r="AB560" s="147">
        <f t="shared" ref="AB560:AB562" si="663">AC560+AD560</f>
        <v>107227.1</v>
      </c>
      <c r="AC560" s="147">
        <v>0</v>
      </c>
      <c r="AD560" s="119">
        <v>107227.1</v>
      </c>
      <c r="AE560" s="147"/>
      <c r="AF560" s="147"/>
      <c r="AG560" s="119"/>
      <c r="AH560" s="122">
        <f t="shared" ref="AH560:AH562" si="664">AI560+AJ560</f>
        <v>107227.1</v>
      </c>
      <c r="AI560" s="122">
        <f t="shared" ref="AI560:AI562" si="665">Z560+AC560+AF560</f>
        <v>0</v>
      </c>
      <c r="AJ560" s="122">
        <f t="shared" ref="AJ560:AJ562" si="666">AA560+AD560+AG560</f>
        <v>107227.1</v>
      </c>
      <c r="AK560" s="113"/>
      <c r="AL560" s="113"/>
      <c r="AM560" s="113"/>
      <c r="AN560" s="113"/>
      <c r="AO560" s="113"/>
      <c r="AP560" s="113"/>
      <c r="AQ560" s="114"/>
      <c r="AR560" s="114"/>
      <c r="AS560" s="114"/>
      <c r="AT560" s="113"/>
      <c r="AU560" s="113"/>
      <c r="AV560" s="115"/>
      <c r="AW560" s="130" t="s">
        <v>977</v>
      </c>
      <c r="AX560" s="35"/>
    </row>
    <row r="561" spans="1:50" s="44" customFormat="1" ht="120.75" customHeight="1" x14ac:dyDescent="0.2">
      <c r="A561" s="146" t="s">
        <v>900</v>
      </c>
      <c r="B561" s="320" t="s">
        <v>780</v>
      </c>
      <c r="C561" s="319"/>
      <c r="D561" s="120" t="s">
        <v>81</v>
      </c>
      <c r="E561" s="120" t="s">
        <v>769</v>
      </c>
      <c r="F561" s="120" t="s">
        <v>342</v>
      </c>
      <c r="G561" s="120" t="s">
        <v>781</v>
      </c>
      <c r="H561" s="120" t="s">
        <v>66</v>
      </c>
      <c r="I561" s="120" t="s">
        <v>56</v>
      </c>
      <c r="J561" s="120" t="s">
        <v>56</v>
      </c>
      <c r="K561" s="120" t="s">
        <v>56</v>
      </c>
      <c r="L561" s="126">
        <v>2025</v>
      </c>
      <c r="M561" s="147"/>
      <c r="N561" s="147"/>
      <c r="O561" s="147"/>
      <c r="P561" s="147"/>
      <c r="Q561" s="147"/>
      <c r="R561" s="147"/>
      <c r="S561" s="147"/>
      <c r="T561" s="147"/>
      <c r="U561" s="147"/>
      <c r="V561" s="147"/>
      <c r="W561" s="147"/>
      <c r="X561" s="147"/>
      <c r="Y561" s="147">
        <f t="shared" ref="Y561:Y562" si="667">Z561+AA561</f>
        <v>16645.7</v>
      </c>
      <c r="Z561" s="147">
        <v>0</v>
      </c>
      <c r="AA561" s="147">
        <v>16645.7</v>
      </c>
      <c r="AB561" s="147">
        <f t="shared" si="663"/>
        <v>6345.5</v>
      </c>
      <c r="AC561" s="147">
        <v>0</v>
      </c>
      <c r="AD561" s="147">
        <v>6345.5</v>
      </c>
      <c r="AE561" s="147"/>
      <c r="AF561" s="147"/>
      <c r="AG561" s="147"/>
      <c r="AH561" s="147">
        <f t="shared" si="664"/>
        <v>22991.200000000001</v>
      </c>
      <c r="AI561" s="122">
        <f t="shared" si="665"/>
        <v>0</v>
      </c>
      <c r="AJ561" s="122">
        <f t="shared" si="666"/>
        <v>22991.200000000001</v>
      </c>
      <c r="AK561" s="152"/>
      <c r="AL561" s="152"/>
      <c r="AM561" s="152"/>
      <c r="AN561" s="152"/>
      <c r="AO561" s="152"/>
      <c r="AP561" s="152"/>
      <c r="AQ561" s="153"/>
      <c r="AR561" s="153"/>
      <c r="AS561" s="153"/>
      <c r="AT561" s="152"/>
      <c r="AU561" s="152"/>
      <c r="AV561" s="185"/>
      <c r="AW561" s="130" t="s">
        <v>984</v>
      </c>
      <c r="AX561" s="43"/>
    </row>
    <row r="562" spans="1:50" s="54" customFormat="1" ht="22.5" customHeight="1" x14ac:dyDescent="0.2">
      <c r="A562" s="146"/>
      <c r="B562" s="329" t="s">
        <v>782</v>
      </c>
      <c r="C562" s="330"/>
      <c r="D562" s="120"/>
      <c r="E562" s="120"/>
      <c r="F562" s="120"/>
      <c r="G562" s="120"/>
      <c r="H562" s="120"/>
      <c r="I562" s="119"/>
      <c r="J562" s="120"/>
      <c r="K562" s="120"/>
      <c r="L562" s="126"/>
      <c r="M562" s="189"/>
      <c r="N562" s="189"/>
      <c r="O562" s="189"/>
      <c r="P562" s="189"/>
      <c r="Q562" s="189"/>
      <c r="R562" s="189"/>
      <c r="S562" s="189"/>
      <c r="T562" s="189"/>
      <c r="U562" s="189"/>
      <c r="V562" s="189"/>
      <c r="W562" s="189"/>
      <c r="X562" s="189"/>
      <c r="Y562" s="189">
        <f t="shared" si="667"/>
        <v>16645.7</v>
      </c>
      <c r="Z562" s="189">
        <v>0</v>
      </c>
      <c r="AA562" s="189">
        <v>16645.7</v>
      </c>
      <c r="AB562" s="189">
        <f t="shared" si="663"/>
        <v>6345.47</v>
      </c>
      <c r="AC562" s="189">
        <v>0</v>
      </c>
      <c r="AD562" s="189">
        <v>6345.47</v>
      </c>
      <c r="AE562" s="189"/>
      <c r="AF562" s="189"/>
      <c r="AG562" s="189"/>
      <c r="AH562" s="189">
        <f t="shared" si="664"/>
        <v>22991.170000000002</v>
      </c>
      <c r="AI562" s="136">
        <f t="shared" si="665"/>
        <v>0</v>
      </c>
      <c r="AJ562" s="136">
        <f t="shared" si="666"/>
        <v>22991.170000000002</v>
      </c>
      <c r="AK562" s="191"/>
      <c r="AL562" s="191"/>
      <c r="AM562" s="191"/>
      <c r="AN562" s="191"/>
      <c r="AO562" s="191"/>
      <c r="AP562" s="191"/>
      <c r="AQ562" s="192"/>
      <c r="AR562" s="192"/>
      <c r="AS562" s="192"/>
      <c r="AT562" s="191"/>
      <c r="AU562" s="191"/>
      <c r="AV562" s="193"/>
      <c r="AW562" s="130"/>
      <c r="AX562" s="53"/>
    </row>
    <row r="563" spans="1:50" s="44" customFormat="1" ht="66.75" customHeight="1" x14ac:dyDescent="0.2">
      <c r="A563" s="146" t="s">
        <v>901</v>
      </c>
      <c r="B563" s="320" t="s">
        <v>784</v>
      </c>
      <c r="C563" s="319"/>
      <c r="D563" s="120" t="s">
        <v>81</v>
      </c>
      <c r="E563" s="120" t="s">
        <v>85</v>
      </c>
      <c r="F563" s="120" t="s">
        <v>769</v>
      </c>
      <c r="G563" s="120" t="s">
        <v>785</v>
      </c>
      <c r="H563" s="120" t="s">
        <v>66</v>
      </c>
      <c r="I563" s="120" t="s">
        <v>56</v>
      </c>
      <c r="J563" s="120" t="s">
        <v>56</v>
      </c>
      <c r="K563" s="120" t="s">
        <v>56</v>
      </c>
      <c r="L563" s="126">
        <v>2024</v>
      </c>
      <c r="M563" s="147">
        <f t="shared" ref="M563:M564" si="668">N563+O563</f>
        <v>8024.2</v>
      </c>
      <c r="N563" s="147">
        <v>0</v>
      </c>
      <c r="O563" s="147">
        <v>8024.2</v>
      </c>
      <c r="P563" s="147"/>
      <c r="Q563" s="147"/>
      <c r="R563" s="147"/>
      <c r="S563" s="147"/>
      <c r="T563" s="147"/>
      <c r="U563" s="147"/>
      <c r="V563" s="147">
        <f>W563+X563</f>
        <v>8024.2</v>
      </c>
      <c r="W563" s="122">
        <f t="shared" ref="W563:W564" si="669">N563+Q563+T563</f>
        <v>0</v>
      </c>
      <c r="X563" s="122">
        <f t="shared" ref="X563:X564" si="670">O563+R563+U563</f>
        <v>8024.2</v>
      </c>
      <c r="Y563" s="147"/>
      <c r="Z563" s="147"/>
      <c r="AA563" s="147"/>
      <c r="AB563" s="147"/>
      <c r="AC563" s="147"/>
      <c r="AD563" s="147"/>
      <c r="AE563" s="147"/>
      <c r="AF563" s="147"/>
      <c r="AG563" s="147"/>
      <c r="AH563" s="147"/>
      <c r="AI563" s="147"/>
      <c r="AJ563" s="186"/>
      <c r="AK563" s="152"/>
      <c r="AL563" s="152"/>
      <c r="AM563" s="152"/>
      <c r="AN563" s="152"/>
      <c r="AO563" s="152"/>
      <c r="AP563" s="152"/>
      <c r="AQ563" s="153"/>
      <c r="AR563" s="153"/>
      <c r="AS563" s="153"/>
      <c r="AT563" s="152"/>
      <c r="AU563" s="152"/>
      <c r="AV563" s="185"/>
      <c r="AW563" s="130" t="s">
        <v>58</v>
      </c>
      <c r="AX563" s="43"/>
    </row>
    <row r="564" spans="1:50" s="54" customFormat="1" x14ac:dyDescent="0.2">
      <c r="A564" s="146"/>
      <c r="B564" s="329" t="s">
        <v>782</v>
      </c>
      <c r="C564" s="330"/>
      <c r="D564" s="120"/>
      <c r="E564" s="120"/>
      <c r="F564" s="120"/>
      <c r="G564" s="120"/>
      <c r="H564" s="120"/>
      <c r="I564" s="119"/>
      <c r="J564" s="120"/>
      <c r="K564" s="120"/>
      <c r="L564" s="126"/>
      <c r="M564" s="189">
        <f t="shared" si="668"/>
        <v>8024.2</v>
      </c>
      <c r="N564" s="189">
        <v>0</v>
      </c>
      <c r="O564" s="189">
        <v>8024.2</v>
      </c>
      <c r="P564" s="189"/>
      <c r="Q564" s="189"/>
      <c r="R564" s="189"/>
      <c r="S564" s="189"/>
      <c r="T564" s="189"/>
      <c r="U564" s="189"/>
      <c r="V564" s="189">
        <f>W564+X564</f>
        <v>8024.2</v>
      </c>
      <c r="W564" s="136">
        <f t="shared" si="669"/>
        <v>0</v>
      </c>
      <c r="X564" s="136">
        <f t="shared" si="670"/>
        <v>8024.2</v>
      </c>
      <c r="Y564" s="189"/>
      <c r="Z564" s="189"/>
      <c r="AA564" s="189"/>
      <c r="AB564" s="189"/>
      <c r="AC564" s="189"/>
      <c r="AD564" s="189"/>
      <c r="AE564" s="189"/>
      <c r="AF564" s="189"/>
      <c r="AG564" s="189"/>
      <c r="AH564" s="189"/>
      <c r="AI564" s="189"/>
      <c r="AJ564" s="190"/>
      <c r="AK564" s="191"/>
      <c r="AL564" s="191"/>
      <c r="AM564" s="191"/>
      <c r="AN564" s="191"/>
      <c r="AO564" s="191"/>
      <c r="AP564" s="191"/>
      <c r="AQ564" s="192"/>
      <c r="AR564" s="192"/>
      <c r="AS564" s="192"/>
      <c r="AT564" s="191"/>
      <c r="AU564" s="191"/>
      <c r="AV564" s="193"/>
      <c r="AW564" s="130"/>
      <c r="AX564" s="53"/>
    </row>
    <row r="565" spans="1:50" s="70" customFormat="1" ht="22.5" customHeight="1" x14ac:dyDescent="0.2">
      <c r="A565" s="331"/>
      <c r="B565" s="331" t="s">
        <v>786</v>
      </c>
      <c r="C565" s="331"/>
      <c r="D565" s="331"/>
      <c r="E565" s="331"/>
      <c r="F565" s="331"/>
      <c r="G565" s="331"/>
      <c r="H565" s="331"/>
      <c r="I565" s="331"/>
      <c r="J565" s="331"/>
      <c r="K565" s="331"/>
      <c r="L565" s="331"/>
      <c r="M565" s="332">
        <f>M569+M570</f>
        <v>0</v>
      </c>
      <c r="N565" s="332">
        <f t="shared" ref="N565:AV565" si="671">N569+N570</f>
        <v>0</v>
      </c>
      <c r="O565" s="332">
        <f t="shared" si="671"/>
        <v>0</v>
      </c>
      <c r="P565" s="332">
        <f t="shared" ref="P565:U565" si="672">P569+P570</f>
        <v>0</v>
      </c>
      <c r="Q565" s="332">
        <f t="shared" si="672"/>
        <v>0</v>
      </c>
      <c r="R565" s="332">
        <f t="shared" si="672"/>
        <v>0</v>
      </c>
      <c r="S565" s="332">
        <f t="shared" si="672"/>
        <v>0</v>
      </c>
      <c r="T565" s="332">
        <f t="shared" si="672"/>
        <v>0</v>
      </c>
      <c r="U565" s="332">
        <f t="shared" si="672"/>
        <v>0</v>
      </c>
      <c r="V565" s="332">
        <f t="shared" si="671"/>
        <v>0</v>
      </c>
      <c r="W565" s="332">
        <f t="shared" si="671"/>
        <v>0</v>
      </c>
      <c r="X565" s="332">
        <f t="shared" si="671"/>
        <v>0</v>
      </c>
      <c r="Y565" s="332">
        <f t="shared" si="671"/>
        <v>0</v>
      </c>
      <c r="Z565" s="332">
        <f t="shared" si="671"/>
        <v>0</v>
      </c>
      <c r="AA565" s="332">
        <f t="shared" si="671"/>
        <v>0</v>
      </c>
      <c r="AB565" s="332">
        <f t="shared" ref="AB565:AD565" si="673">AB569+AB570</f>
        <v>433000</v>
      </c>
      <c r="AC565" s="332">
        <f t="shared" si="673"/>
        <v>428670</v>
      </c>
      <c r="AD565" s="332">
        <f t="shared" si="673"/>
        <v>4330</v>
      </c>
      <c r="AE565" s="332">
        <f t="shared" si="671"/>
        <v>0</v>
      </c>
      <c r="AF565" s="332">
        <f t="shared" si="671"/>
        <v>0</v>
      </c>
      <c r="AG565" s="332">
        <f t="shared" si="671"/>
        <v>0</v>
      </c>
      <c r="AH565" s="332">
        <f t="shared" si="671"/>
        <v>433000</v>
      </c>
      <c r="AI565" s="332">
        <f t="shared" si="671"/>
        <v>428670</v>
      </c>
      <c r="AJ565" s="332">
        <f t="shared" si="671"/>
        <v>4330</v>
      </c>
      <c r="AK565" s="332">
        <f t="shared" si="671"/>
        <v>0</v>
      </c>
      <c r="AL565" s="332">
        <f t="shared" si="671"/>
        <v>0</v>
      </c>
      <c r="AM565" s="332">
        <f t="shared" si="671"/>
        <v>0</v>
      </c>
      <c r="AN565" s="332">
        <f t="shared" ref="AN565:AP565" si="674">AN569+AN570</f>
        <v>365859.5</v>
      </c>
      <c r="AO565" s="332">
        <f t="shared" si="674"/>
        <v>362200.9</v>
      </c>
      <c r="AP565" s="332">
        <f t="shared" si="674"/>
        <v>3658.6000000000004</v>
      </c>
      <c r="AQ565" s="332">
        <f t="shared" si="671"/>
        <v>0</v>
      </c>
      <c r="AR565" s="332">
        <f t="shared" si="671"/>
        <v>0</v>
      </c>
      <c r="AS565" s="332">
        <f t="shared" si="671"/>
        <v>0</v>
      </c>
      <c r="AT565" s="332">
        <f t="shared" si="671"/>
        <v>365859.5</v>
      </c>
      <c r="AU565" s="332">
        <f t="shared" si="671"/>
        <v>362200.9</v>
      </c>
      <c r="AV565" s="333">
        <f t="shared" si="671"/>
        <v>3658.6000000000004</v>
      </c>
      <c r="AW565" s="334"/>
      <c r="AX565" s="69"/>
    </row>
    <row r="566" spans="1:50" s="54" customFormat="1" ht="58.5" x14ac:dyDescent="0.2">
      <c r="A566" s="146"/>
      <c r="B566" s="335" t="s">
        <v>787</v>
      </c>
      <c r="C566" s="330"/>
      <c r="D566" s="120"/>
      <c r="E566" s="120"/>
      <c r="F566" s="120"/>
      <c r="G566" s="120"/>
      <c r="H566" s="120"/>
      <c r="I566" s="119"/>
      <c r="J566" s="120"/>
      <c r="K566" s="120"/>
      <c r="L566" s="126"/>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189"/>
      <c r="AJ566" s="190"/>
      <c r="AK566" s="191"/>
      <c r="AL566" s="191"/>
      <c r="AM566" s="191"/>
      <c r="AN566" s="191"/>
      <c r="AO566" s="191"/>
      <c r="AP566" s="191"/>
      <c r="AQ566" s="192"/>
      <c r="AR566" s="192"/>
      <c r="AS566" s="192"/>
      <c r="AT566" s="191"/>
      <c r="AU566" s="191"/>
      <c r="AV566" s="193"/>
      <c r="AW566" s="192"/>
      <c r="AX566" s="53"/>
    </row>
    <row r="567" spans="1:50" s="54" customFormat="1" ht="71.25" customHeight="1" x14ac:dyDescent="0.2">
      <c r="A567" s="146"/>
      <c r="B567" s="336" t="s">
        <v>624</v>
      </c>
      <c r="C567" s="330"/>
      <c r="D567" s="120"/>
      <c r="E567" s="120"/>
      <c r="F567" s="120"/>
      <c r="G567" s="120"/>
      <c r="H567" s="120"/>
      <c r="I567" s="119"/>
      <c r="J567" s="120"/>
      <c r="K567" s="120"/>
      <c r="L567" s="126"/>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90"/>
      <c r="AK567" s="191"/>
      <c r="AL567" s="191"/>
      <c r="AM567" s="191"/>
      <c r="AN567" s="191"/>
      <c r="AO567" s="191"/>
      <c r="AP567" s="191"/>
      <c r="AQ567" s="192"/>
      <c r="AR567" s="192"/>
      <c r="AS567" s="192"/>
      <c r="AT567" s="191"/>
      <c r="AU567" s="191"/>
      <c r="AV567" s="193"/>
      <c r="AW567" s="192"/>
      <c r="AX567" s="53"/>
    </row>
    <row r="568" spans="1:50" s="54" customFormat="1" x14ac:dyDescent="0.2">
      <c r="A568" s="146"/>
      <c r="B568" s="337" t="s">
        <v>79</v>
      </c>
      <c r="C568" s="330"/>
      <c r="D568" s="120"/>
      <c r="E568" s="120"/>
      <c r="F568" s="120"/>
      <c r="G568" s="120"/>
      <c r="H568" s="120"/>
      <c r="I568" s="119"/>
      <c r="J568" s="120"/>
      <c r="K568" s="120"/>
      <c r="L568" s="126"/>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90"/>
      <c r="AK568" s="191"/>
      <c r="AL568" s="191"/>
      <c r="AM568" s="191"/>
      <c r="AN568" s="191"/>
      <c r="AO568" s="191"/>
      <c r="AP568" s="191"/>
      <c r="AQ568" s="192"/>
      <c r="AR568" s="192"/>
      <c r="AS568" s="192"/>
      <c r="AT568" s="191"/>
      <c r="AU568" s="191"/>
      <c r="AV568" s="193"/>
      <c r="AW568" s="192"/>
      <c r="AX568" s="53"/>
    </row>
    <row r="569" spans="1:50" s="54" customFormat="1" ht="75" x14ac:dyDescent="0.2">
      <c r="A569" s="146" t="s">
        <v>911</v>
      </c>
      <c r="B569" s="338" t="s">
        <v>789</v>
      </c>
      <c r="C569" s="330"/>
      <c r="D569" s="120" t="s">
        <v>81</v>
      </c>
      <c r="E569" s="120" t="s">
        <v>85</v>
      </c>
      <c r="F569" s="120" t="s">
        <v>87</v>
      </c>
      <c r="G569" s="120" t="s">
        <v>997</v>
      </c>
      <c r="H569" s="120" t="s">
        <v>66</v>
      </c>
      <c r="I569" s="119">
        <v>378767.4</v>
      </c>
      <c r="J569" s="120" t="s">
        <v>330</v>
      </c>
      <c r="K569" s="120" t="s">
        <v>56</v>
      </c>
      <c r="L569" s="126" t="s">
        <v>86</v>
      </c>
      <c r="M569" s="189"/>
      <c r="N569" s="189"/>
      <c r="O569" s="189"/>
      <c r="P569" s="189"/>
      <c r="Q569" s="189"/>
      <c r="R569" s="189"/>
      <c r="S569" s="189"/>
      <c r="T569" s="189"/>
      <c r="U569" s="189"/>
      <c r="V569" s="189"/>
      <c r="W569" s="189"/>
      <c r="X569" s="189"/>
      <c r="Y569" s="189"/>
      <c r="Z569" s="189"/>
      <c r="AA569" s="189"/>
      <c r="AB569" s="147">
        <f t="shared" ref="AB569:AB570" si="675">AC569+AD569</f>
        <v>204742.9</v>
      </c>
      <c r="AC569" s="147">
        <v>202695.5</v>
      </c>
      <c r="AD569" s="147">
        <v>2047.4</v>
      </c>
      <c r="AE569" s="147"/>
      <c r="AF569" s="147"/>
      <c r="AG569" s="147"/>
      <c r="AH569" s="147">
        <f t="shared" ref="AH569:AH570" si="676">AI569+AJ569</f>
        <v>204742.9</v>
      </c>
      <c r="AI569" s="122">
        <f t="shared" ref="AI569:AI570" si="677">Z569+AC569+AF569</f>
        <v>202695.5</v>
      </c>
      <c r="AJ569" s="122">
        <f t="shared" ref="AJ569:AJ570" si="678">AA569+AD569+AG569</f>
        <v>2047.4</v>
      </c>
      <c r="AK569" s="191"/>
      <c r="AL569" s="191"/>
      <c r="AM569" s="191"/>
      <c r="AN569" s="147">
        <f t="shared" ref="AN569:AN570" si="679">AO569+AP569</f>
        <v>174024.40000000002</v>
      </c>
      <c r="AO569" s="147">
        <v>172284.2</v>
      </c>
      <c r="AP569" s="147">
        <v>1740.2</v>
      </c>
      <c r="AQ569" s="192"/>
      <c r="AR569" s="192"/>
      <c r="AS569" s="192"/>
      <c r="AT569" s="147">
        <f t="shared" ref="AT569:AT570" si="680">AU569+AV569</f>
        <v>174024.40000000002</v>
      </c>
      <c r="AU569" s="122">
        <f t="shared" ref="AU569:AU570" si="681">AL569+AO569+AR569</f>
        <v>172284.2</v>
      </c>
      <c r="AV569" s="123">
        <f t="shared" ref="AV569:AV570" si="682">AM569+AP569+AS569</f>
        <v>1740.2</v>
      </c>
      <c r="AW569" s="130" t="s">
        <v>985</v>
      </c>
      <c r="AX569" s="53"/>
    </row>
    <row r="570" spans="1:50" s="54" customFormat="1" ht="64.5" customHeight="1" x14ac:dyDescent="0.2">
      <c r="A570" s="146" t="s">
        <v>912</v>
      </c>
      <c r="B570" s="339" t="s">
        <v>791</v>
      </c>
      <c r="C570" s="330"/>
      <c r="D570" s="120" t="s">
        <v>81</v>
      </c>
      <c r="E570" s="120" t="s">
        <v>85</v>
      </c>
      <c r="F570" s="120" t="s">
        <v>87</v>
      </c>
      <c r="G570" s="120" t="s">
        <v>997</v>
      </c>
      <c r="H570" s="120" t="s">
        <v>66</v>
      </c>
      <c r="I570" s="119">
        <v>420092.09</v>
      </c>
      <c r="J570" s="120" t="s">
        <v>330</v>
      </c>
      <c r="K570" s="120" t="s">
        <v>56</v>
      </c>
      <c r="L570" s="126" t="s">
        <v>86</v>
      </c>
      <c r="M570" s="189"/>
      <c r="N570" s="189"/>
      <c r="O570" s="189"/>
      <c r="P570" s="189"/>
      <c r="Q570" s="189"/>
      <c r="R570" s="189"/>
      <c r="S570" s="189"/>
      <c r="T570" s="189"/>
      <c r="U570" s="189"/>
      <c r="V570" s="189"/>
      <c r="W570" s="189"/>
      <c r="X570" s="189"/>
      <c r="Y570" s="189"/>
      <c r="Z570" s="189"/>
      <c r="AA570" s="189"/>
      <c r="AB570" s="147">
        <f t="shared" si="675"/>
        <v>228257.1</v>
      </c>
      <c r="AC570" s="340">
        <v>225974.5</v>
      </c>
      <c r="AD570" s="340">
        <v>2282.6</v>
      </c>
      <c r="AE570" s="147"/>
      <c r="AF570" s="340"/>
      <c r="AG570" s="340"/>
      <c r="AH570" s="147">
        <f t="shared" si="676"/>
        <v>228257.1</v>
      </c>
      <c r="AI570" s="122">
        <f t="shared" si="677"/>
        <v>225974.5</v>
      </c>
      <c r="AJ570" s="122">
        <f t="shared" si="678"/>
        <v>2282.6</v>
      </c>
      <c r="AK570" s="191"/>
      <c r="AL570" s="191"/>
      <c r="AM570" s="191"/>
      <c r="AN570" s="147">
        <f t="shared" si="679"/>
        <v>191835.1</v>
      </c>
      <c r="AO570" s="340">
        <v>189916.7</v>
      </c>
      <c r="AP570" s="341">
        <v>1918.4</v>
      </c>
      <c r="AQ570" s="192"/>
      <c r="AR570" s="192"/>
      <c r="AS570" s="192"/>
      <c r="AT570" s="147">
        <f t="shared" si="680"/>
        <v>191835.1</v>
      </c>
      <c r="AU570" s="122">
        <f t="shared" si="681"/>
        <v>189916.7</v>
      </c>
      <c r="AV570" s="123">
        <f t="shared" si="682"/>
        <v>1918.4</v>
      </c>
      <c r="AW570" s="130" t="s">
        <v>985</v>
      </c>
      <c r="AX570" s="53"/>
    </row>
    <row r="571" spans="1:50" s="72" customFormat="1" ht="27.75" customHeight="1" x14ac:dyDescent="0.2">
      <c r="A571" s="99"/>
      <c r="B571" s="203" t="s">
        <v>792</v>
      </c>
      <c r="C571" s="204"/>
      <c r="D571" s="99"/>
      <c r="E571" s="99"/>
      <c r="F571" s="99"/>
      <c r="G571" s="99"/>
      <c r="H571" s="99"/>
      <c r="I571" s="100"/>
      <c r="J571" s="96"/>
      <c r="K571" s="96"/>
      <c r="L571" s="247"/>
      <c r="M571" s="308">
        <f>M577+M581+M586+M591+M595+M600</f>
        <v>176157.59486000001</v>
      </c>
      <c r="N571" s="308">
        <f t="shared" ref="N571:AV571" si="683">N574+N577+N581+N586+N591+N600</f>
        <v>0</v>
      </c>
      <c r="O571" s="308">
        <f>O577+O581+O586+O600</f>
        <v>176157.59486000001</v>
      </c>
      <c r="P571" s="308">
        <f>P577+P595+P600</f>
        <v>-159191.29999999999</v>
      </c>
      <c r="Q571" s="308">
        <f t="shared" si="683"/>
        <v>0</v>
      </c>
      <c r="R571" s="308">
        <f>R577+R595+R600</f>
        <v>-159191.29999999999</v>
      </c>
      <c r="S571" s="308">
        <f t="shared" si="683"/>
        <v>0</v>
      </c>
      <c r="T571" s="308">
        <f t="shared" si="683"/>
        <v>0</v>
      </c>
      <c r="U571" s="308">
        <f t="shared" si="683"/>
        <v>0</v>
      </c>
      <c r="V571" s="308">
        <f>V581+V586+V595+V600</f>
        <v>16966.294860000002</v>
      </c>
      <c r="W571" s="308">
        <f t="shared" si="683"/>
        <v>0</v>
      </c>
      <c r="X571" s="308">
        <f>X581+X586+X595+X600</f>
        <v>16966.294860000002</v>
      </c>
      <c r="Y571" s="308">
        <f t="shared" si="683"/>
        <v>217257</v>
      </c>
      <c r="Z571" s="308">
        <f t="shared" si="683"/>
        <v>0</v>
      </c>
      <c r="AA571" s="308">
        <f t="shared" si="683"/>
        <v>217257</v>
      </c>
      <c r="AB571" s="308">
        <f t="shared" si="683"/>
        <v>379056.7</v>
      </c>
      <c r="AC571" s="308">
        <f t="shared" si="683"/>
        <v>0</v>
      </c>
      <c r="AD571" s="308">
        <f t="shared" si="683"/>
        <v>379056.7</v>
      </c>
      <c r="AE571" s="308">
        <f t="shared" si="683"/>
        <v>-339719.1</v>
      </c>
      <c r="AF571" s="308">
        <f t="shared" si="683"/>
        <v>0</v>
      </c>
      <c r="AG571" s="308">
        <f t="shared" si="683"/>
        <v>-339719.1</v>
      </c>
      <c r="AH571" s="308">
        <f t="shared" si="683"/>
        <v>256594.6</v>
      </c>
      <c r="AI571" s="308">
        <f t="shared" si="683"/>
        <v>0</v>
      </c>
      <c r="AJ571" s="308">
        <f t="shared" si="683"/>
        <v>256594.6</v>
      </c>
      <c r="AK571" s="308">
        <f t="shared" si="683"/>
        <v>100000</v>
      </c>
      <c r="AL571" s="308">
        <f t="shared" si="683"/>
        <v>0</v>
      </c>
      <c r="AM571" s="308">
        <f t="shared" si="683"/>
        <v>100000</v>
      </c>
      <c r="AN571" s="308">
        <f t="shared" si="683"/>
        <v>200000</v>
      </c>
      <c r="AO571" s="308">
        <f t="shared" si="683"/>
        <v>0</v>
      </c>
      <c r="AP571" s="308">
        <f t="shared" si="683"/>
        <v>200000</v>
      </c>
      <c r="AQ571" s="308">
        <f t="shared" si="683"/>
        <v>0</v>
      </c>
      <c r="AR571" s="308">
        <f t="shared" si="683"/>
        <v>0</v>
      </c>
      <c r="AS571" s="308">
        <f t="shared" si="683"/>
        <v>0</v>
      </c>
      <c r="AT571" s="308">
        <f t="shared" si="683"/>
        <v>300000</v>
      </c>
      <c r="AU571" s="308">
        <f t="shared" si="683"/>
        <v>0</v>
      </c>
      <c r="AV571" s="308">
        <f t="shared" si="683"/>
        <v>300000</v>
      </c>
      <c r="AW571" s="310"/>
      <c r="AX571" s="71"/>
    </row>
    <row r="572" spans="1:50" s="50" customFormat="1" ht="58.5" x14ac:dyDescent="0.2">
      <c r="A572" s="175"/>
      <c r="B572" s="248" t="s">
        <v>793</v>
      </c>
      <c r="C572" s="248"/>
      <c r="D572" s="107"/>
      <c r="E572" s="107"/>
      <c r="F572" s="107"/>
      <c r="G572" s="107"/>
      <c r="H572" s="107"/>
      <c r="I572" s="108"/>
      <c r="J572" s="109"/>
      <c r="K572" s="109"/>
      <c r="L572" s="110"/>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c r="AI572" s="323"/>
      <c r="AJ572" s="324"/>
      <c r="AK572" s="176"/>
      <c r="AL572" s="176"/>
      <c r="AM572" s="176"/>
      <c r="AN572" s="176"/>
      <c r="AO572" s="176"/>
      <c r="AP572" s="176"/>
      <c r="AQ572" s="177"/>
      <c r="AR572" s="177"/>
      <c r="AS572" s="177"/>
      <c r="AT572" s="176"/>
      <c r="AU572" s="176"/>
      <c r="AV572" s="178"/>
      <c r="AW572" s="177"/>
      <c r="AX572" s="49"/>
    </row>
    <row r="573" spans="1:50" s="74" customFormat="1" ht="37.5" x14ac:dyDescent="0.2">
      <c r="A573" s="146"/>
      <c r="B573" s="121" t="s">
        <v>794</v>
      </c>
      <c r="C573" s="179"/>
      <c r="D573" s="118"/>
      <c r="E573" s="118"/>
      <c r="F573" s="118"/>
      <c r="G573" s="118"/>
      <c r="H573" s="118"/>
      <c r="I573" s="119"/>
      <c r="J573" s="120"/>
      <c r="K573" s="120"/>
      <c r="L573" s="222"/>
      <c r="M573" s="147"/>
      <c r="N573" s="147"/>
      <c r="O573" s="147"/>
      <c r="P573" s="147"/>
      <c r="Q573" s="147"/>
      <c r="R573" s="147"/>
      <c r="S573" s="147"/>
      <c r="T573" s="147"/>
      <c r="U573" s="147"/>
      <c r="V573" s="342"/>
      <c r="W573" s="342"/>
      <c r="X573" s="342"/>
      <c r="Y573" s="342"/>
      <c r="Z573" s="342"/>
      <c r="AA573" s="342"/>
      <c r="AB573" s="342"/>
      <c r="AC573" s="342"/>
      <c r="AD573" s="342"/>
      <c r="AE573" s="342"/>
      <c r="AF573" s="342"/>
      <c r="AG573" s="342"/>
      <c r="AH573" s="342"/>
      <c r="AI573" s="342"/>
      <c r="AJ573" s="343"/>
      <c r="AK573" s="344"/>
      <c r="AL573" s="344"/>
      <c r="AM573" s="344"/>
      <c r="AN573" s="344"/>
      <c r="AO573" s="344"/>
      <c r="AP573" s="344"/>
      <c r="AQ573" s="345"/>
      <c r="AR573" s="345"/>
      <c r="AS573" s="345"/>
      <c r="AT573" s="344"/>
      <c r="AU573" s="344"/>
      <c r="AV573" s="346"/>
      <c r="AW573" s="345"/>
      <c r="AX573" s="73"/>
    </row>
    <row r="574" spans="1:50" s="44" customFormat="1" ht="45" customHeight="1" x14ac:dyDescent="0.2">
      <c r="A574" s="146" t="s">
        <v>913</v>
      </c>
      <c r="B574" s="320" t="s">
        <v>796</v>
      </c>
      <c r="C574" s="319"/>
      <c r="D574" s="120" t="s">
        <v>797</v>
      </c>
      <c r="E574" s="120" t="s">
        <v>85</v>
      </c>
      <c r="F574" s="120" t="s">
        <v>342</v>
      </c>
      <c r="G574" s="120" t="s">
        <v>798</v>
      </c>
      <c r="H574" s="120" t="s">
        <v>66</v>
      </c>
      <c r="I574" s="119">
        <v>269852.03000000003</v>
      </c>
      <c r="J574" s="120" t="s">
        <v>55</v>
      </c>
      <c r="K574" s="120" t="s">
        <v>56</v>
      </c>
      <c r="L574" s="126">
        <v>2025</v>
      </c>
      <c r="M574" s="147"/>
      <c r="N574" s="147"/>
      <c r="O574" s="147"/>
      <c r="P574" s="147"/>
      <c r="Q574" s="147"/>
      <c r="R574" s="147"/>
      <c r="S574" s="147"/>
      <c r="T574" s="147"/>
      <c r="U574" s="147"/>
      <c r="V574" s="147"/>
      <c r="W574" s="147"/>
      <c r="X574" s="147"/>
      <c r="Y574" s="147">
        <f>Z574+AA574</f>
        <v>6181.4</v>
      </c>
      <c r="Z574" s="147">
        <v>0</v>
      </c>
      <c r="AA574" s="147">
        <v>6181.4</v>
      </c>
      <c r="AB574" s="147">
        <f>AC574+AD574</f>
        <v>-6181.4</v>
      </c>
      <c r="AC574" s="147">
        <v>0</v>
      </c>
      <c r="AD574" s="147">
        <v>-6181.4</v>
      </c>
      <c r="AE574" s="147"/>
      <c r="AF574" s="147"/>
      <c r="AG574" s="147"/>
      <c r="AH574" s="147"/>
      <c r="AI574" s="147"/>
      <c r="AJ574" s="147"/>
      <c r="AK574" s="152"/>
      <c r="AL574" s="152"/>
      <c r="AM574" s="152"/>
      <c r="AN574" s="152"/>
      <c r="AO574" s="152"/>
      <c r="AP574" s="152"/>
      <c r="AQ574" s="153"/>
      <c r="AR574" s="153"/>
      <c r="AS574" s="153"/>
      <c r="AT574" s="152"/>
      <c r="AU574" s="152"/>
      <c r="AV574" s="185"/>
      <c r="AW574" s="148" t="s">
        <v>987</v>
      </c>
      <c r="AX574" s="43"/>
    </row>
    <row r="575" spans="1:50" s="74" customFormat="1" ht="69" customHeight="1" x14ac:dyDescent="0.2">
      <c r="A575" s="146"/>
      <c r="B575" s="121" t="s">
        <v>78</v>
      </c>
      <c r="C575" s="179"/>
      <c r="D575" s="118"/>
      <c r="E575" s="118"/>
      <c r="F575" s="118"/>
      <c r="G575" s="118"/>
      <c r="H575" s="118"/>
      <c r="I575" s="119"/>
      <c r="J575" s="120"/>
      <c r="K575" s="120"/>
      <c r="L575" s="222"/>
      <c r="M575" s="147"/>
      <c r="N575" s="147"/>
      <c r="O575" s="147"/>
      <c r="P575" s="147"/>
      <c r="Q575" s="147"/>
      <c r="R575" s="147"/>
      <c r="S575" s="147"/>
      <c r="T575" s="147"/>
      <c r="U575" s="147"/>
      <c r="V575" s="342"/>
      <c r="W575" s="342"/>
      <c r="X575" s="342"/>
      <c r="Y575" s="342"/>
      <c r="Z575" s="342"/>
      <c r="AA575" s="342"/>
      <c r="AB575" s="342"/>
      <c r="AC575" s="342"/>
      <c r="AD575" s="342"/>
      <c r="AE575" s="342"/>
      <c r="AF575" s="342"/>
      <c r="AG575" s="342"/>
      <c r="AH575" s="342"/>
      <c r="AI575" s="342"/>
      <c r="AJ575" s="343"/>
      <c r="AK575" s="344"/>
      <c r="AL575" s="344"/>
      <c r="AM575" s="344"/>
      <c r="AN575" s="344"/>
      <c r="AO575" s="344"/>
      <c r="AP575" s="344"/>
      <c r="AQ575" s="345"/>
      <c r="AR575" s="345"/>
      <c r="AS575" s="345"/>
      <c r="AT575" s="344"/>
      <c r="AU575" s="344"/>
      <c r="AV575" s="346"/>
      <c r="AW575" s="345"/>
      <c r="AX575" s="73"/>
    </row>
    <row r="576" spans="1:50" s="74" customFormat="1" ht="20.25" x14ac:dyDescent="0.2">
      <c r="A576" s="146"/>
      <c r="B576" s="135" t="s">
        <v>79</v>
      </c>
      <c r="C576" s="179"/>
      <c r="D576" s="118"/>
      <c r="E576" s="118"/>
      <c r="F576" s="118"/>
      <c r="G576" s="118"/>
      <c r="H576" s="118"/>
      <c r="I576" s="119"/>
      <c r="J576" s="120"/>
      <c r="K576" s="120"/>
      <c r="L576" s="222"/>
      <c r="M576" s="147"/>
      <c r="N576" s="147"/>
      <c r="O576" s="147"/>
      <c r="P576" s="147"/>
      <c r="Q576" s="147"/>
      <c r="R576" s="147"/>
      <c r="S576" s="147"/>
      <c r="T576" s="147"/>
      <c r="U576" s="147"/>
      <c r="V576" s="342"/>
      <c r="W576" s="342"/>
      <c r="X576" s="342"/>
      <c r="Y576" s="342"/>
      <c r="Z576" s="342"/>
      <c r="AA576" s="342"/>
      <c r="AB576" s="342"/>
      <c r="AC576" s="342"/>
      <c r="AD576" s="342"/>
      <c r="AE576" s="342"/>
      <c r="AF576" s="342"/>
      <c r="AG576" s="342"/>
      <c r="AH576" s="342"/>
      <c r="AI576" s="342"/>
      <c r="AJ576" s="343"/>
      <c r="AK576" s="344"/>
      <c r="AL576" s="344"/>
      <c r="AM576" s="344"/>
      <c r="AN576" s="344"/>
      <c r="AO576" s="344"/>
      <c r="AP576" s="344"/>
      <c r="AQ576" s="345"/>
      <c r="AR576" s="345"/>
      <c r="AS576" s="345"/>
      <c r="AT576" s="344"/>
      <c r="AU576" s="344"/>
      <c r="AV576" s="346"/>
      <c r="AW576" s="345"/>
      <c r="AX576" s="73"/>
    </row>
    <row r="577" spans="1:50" s="44" customFormat="1" ht="68.25" customHeight="1" x14ac:dyDescent="0.2">
      <c r="A577" s="146" t="s">
        <v>914</v>
      </c>
      <c r="B577" s="320" t="s">
        <v>796</v>
      </c>
      <c r="C577" s="319"/>
      <c r="D577" s="120" t="s">
        <v>81</v>
      </c>
      <c r="E577" s="120" t="s">
        <v>85</v>
      </c>
      <c r="F577" s="120" t="s">
        <v>342</v>
      </c>
      <c r="G577" s="120" t="s">
        <v>798</v>
      </c>
      <c r="H577" s="120" t="s">
        <v>66</v>
      </c>
      <c r="I577" s="119">
        <v>269852.03000000003</v>
      </c>
      <c r="J577" s="120" t="s">
        <v>55</v>
      </c>
      <c r="K577" s="120" t="s">
        <v>56</v>
      </c>
      <c r="L577" s="126" t="s">
        <v>82</v>
      </c>
      <c r="M577" s="147">
        <f>N577+O577</f>
        <v>134900</v>
      </c>
      <c r="N577" s="147">
        <v>0</v>
      </c>
      <c r="O577" s="147">
        <v>134900</v>
      </c>
      <c r="P577" s="252">
        <f>Q577+R577</f>
        <v>-134900</v>
      </c>
      <c r="Q577" s="252">
        <v>0</v>
      </c>
      <c r="R577" s="252">
        <v>-134900</v>
      </c>
      <c r="S577" s="147"/>
      <c r="T577" s="147"/>
      <c r="U577" s="147"/>
      <c r="V577" s="122">
        <f t="shared" ref="V577" si="684">W577+X577</f>
        <v>0</v>
      </c>
      <c r="W577" s="122">
        <f t="shared" ref="W577" si="685">N577+Q577+T577</f>
        <v>0</v>
      </c>
      <c r="X577" s="122">
        <f t="shared" ref="X577" si="686">O577+R577+U577</f>
        <v>0</v>
      </c>
      <c r="Y577" s="147">
        <f>Z577+AA577</f>
        <v>128770.5</v>
      </c>
      <c r="Z577" s="147">
        <v>0</v>
      </c>
      <c r="AA577" s="147">
        <v>128770.5</v>
      </c>
      <c r="AB577" s="147">
        <f>AC577+AD577</f>
        <v>-128770.5</v>
      </c>
      <c r="AC577" s="147">
        <v>0</v>
      </c>
      <c r="AD577" s="147">
        <v>-128770.5</v>
      </c>
      <c r="AE577" s="147"/>
      <c r="AF577" s="147"/>
      <c r="AG577" s="147"/>
      <c r="AH577" s="122">
        <f t="shared" ref="AH577" si="687">AI577+AJ577</f>
        <v>0</v>
      </c>
      <c r="AI577" s="122">
        <f t="shared" ref="AI577" si="688">Z577+AC577+AF577</f>
        <v>0</v>
      </c>
      <c r="AJ577" s="122">
        <f t="shared" ref="AJ577" si="689">AA577+AD577+AG577</f>
        <v>0</v>
      </c>
      <c r="AK577" s="152"/>
      <c r="AL577" s="152"/>
      <c r="AM577" s="152"/>
      <c r="AN577" s="152"/>
      <c r="AO577" s="152"/>
      <c r="AP577" s="152"/>
      <c r="AQ577" s="153"/>
      <c r="AR577" s="153"/>
      <c r="AS577" s="153"/>
      <c r="AT577" s="152"/>
      <c r="AU577" s="152"/>
      <c r="AV577" s="185"/>
      <c r="AW577" s="148" t="s">
        <v>986</v>
      </c>
      <c r="AX577" s="43"/>
    </row>
    <row r="578" spans="1:50" s="50" customFormat="1" ht="58.5" x14ac:dyDescent="0.2">
      <c r="A578" s="175"/>
      <c r="B578" s="248" t="s">
        <v>800</v>
      </c>
      <c r="C578" s="248"/>
      <c r="D578" s="107"/>
      <c r="E578" s="107"/>
      <c r="F578" s="107"/>
      <c r="G578" s="107"/>
      <c r="H578" s="107"/>
      <c r="I578" s="108"/>
      <c r="J578" s="109"/>
      <c r="K578" s="109"/>
      <c r="L578" s="110"/>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c r="AI578" s="323"/>
      <c r="AJ578" s="324"/>
      <c r="AK578" s="176"/>
      <c r="AL578" s="176"/>
      <c r="AM578" s="176"/>
      <c r="AN578" s="176"/>
      <c r="AO578" s="176"/>
      <c r="AP578" s="176"/>
      <c r="AQ578" s="177"/>
      <c r="AR578" s="177"/>
      <c r="AS578" s="177"/>
      <c r="AT578" s="176"/>
      <c r="AU578" s="176"/>
      <c r="AV578" s="178"/>
      <c r="AW578" s="177"/>
      <c r="AX578" s="49"/>
    </row>
    <row r="579" spans="1:50" s="74" customFormat="1" ht="63" customHeight="1" x14ac:dyDescent="0.2">
      <c r="A579" s="146"/>
      <c r="B579" s="121" t="s">
        <v>78</v>
      </c>
      <c r="C579" s="179"/>
      <c r="D579" s="118"/>
      <c r="E579" s="118"/>
      <c r="F579" s="118"/>
      <c r="G579" s="118"/>
      <c r="H579" s="118"/>
      <c r="I579" s="119"/>
      <c r="J579" s="120"/>
      <c r="K579" s="120"/>
      <c r="L579" s="222"/>
      <c r="M579" s="147"/>
      <c r="N579" s="147"/>
      <c r="O579" s="147"/>
      <c r="P579" s="147"/>
      <c r="Q579" s="147"/>
      <c r="R579" s="147"/>
      <c r="S579" s="147"/>
      <c r="T579" s="147"/>
      <c r="U579" s="147"/>
      <c r="V579" s="342"/>
      <c r="W579" s="342"/>
      <c r="X579" s="342"/>
      <c r="Y579" s="342"/>
      <c r="Z579" s="342"/>
      <c r="AA579" s="342"/>
      <c r="AB579" s="342"/>
      <c r="AC579" s="342"/>
      <c r="AD579" s="342"/>
      <c r="AE579" s="342"/>
      <c r="AF579" s="342"/>
      <c r="AG579" s="342"/>
      <c r="AH579" s="342"/>
      <c r="AI579" s="342"/>
      <c r="AJ579" s="343"/>
      <c r="AK579" s="344"/>
      <c r="AL579" s="344"/>
      <c r="AM579" s="344"/>
      <c r="AN579" s="344"/>
      <c r="AO579" s="344"/>
      <c r="AP579" s="344"/>
      <c r="AQ579" s="345"/>
      <c r="AR579" s="345"/>
      <c r="AS579" s="345"/>
      <c r="AT579" s="344"/>
      <c r="AU579" s="344"/>
      <c r="AV579" s="346"/>
      <c r="AW579" s="345"/>
      <c r="AX579" s="73"/>
    </row>
    <row r="580" spans="1:50" s="74" customFormat="1" ht="20.25" x14ac:dyDescent="0.2">
      <c r="A580" s="146"/>
      <c r="B580" s="135" t="s">
        <v>79</v>
      </c>
      <c r="C580" s="179"/>
      <c r="D580" s="118"/>
      <c r="E580" s="118"/>
      <c r="F580" s="118"/>
      <c r="G580" s="118"/>
      <c r="H580" s="118"/>
      <c r="I580" s="119"/>
      <c r="J580" s="120"/>
      <c r="K580" s="120"/>
      <c r="L580" s="222"/>
      <c r="M580" s="147"/>
      <c r="N580" s="147"/>
      <c r="O580" s="147"/>
      <c r="P580" s="147"/>
      <c r="Q580" s="147"/>
      <c r="R580" s="147"/>
      <c r="S580" s="147"/>
      <c r="T580" s="147"/>
      <c r="U580" s="147"/>
      <c r="V580" s="342"/>
      <c r="W580" s="342"/>
      <c r="X580" s="342"/>
      <c r="Y580" s="342"/>
      <c r="Z580" s="342"/>
      <c r="AA580" s="342"/>
      <c r="AB580" s="342"/>
      <c r="AC580" s="342"/>
      <c r="AD580" s="342"/>
      <c r="AE580" s="342"/>
      <c r="AF580" s="342"/>
      <c r="AG580" s="342"/>
      <c r="AH580" s="342"/>
      <c r="AI580" s="342"/>
      <c r="AJ580" s="343"/>
      <c r="AK580" s="344"/>
      <c r="AL580" s="344"/>
      <c r="AM580" s="344"/>
      <c r="AN580" s="344"/>
      <c r="AO580" s="344"/>
      <c r="AP580" s="344"/>
      <c r="AQ580" s="345"/>
      <c r="AR580" s="345"/>
      <c r="AS580" s="345"/>
      <c r="AT580" s="344"/>
      <c r="AU580" s="344"/>
      <c r="AV580" s="346"/>
      <c r="AW580" s="345"/>
      <c r="AX580" s="73"/>
    </row>
    <row r="581" spans="1:50" s="36" customFormat="1" ht="43.5" customHeight="1" x14ac:dyDescent="0.2">
      <c r="A581" s="104" t="s">
        <v>915</v>
      </c>
      <c r="B581" s="246" t="s">
        <v>802</v>
      </c>
      <c r="C581" s="220"/>
      <c r="D581" s="120" t="s">
        <v>81</v>
      </c>
      <c r="E581" s="120" t="s">
        <v>85</v>
      </c>
      <c r="F581" s="120" t="s">
        <v>87</v>
      </c>
      <c r="G581" s="120" t="s">
        <v>803</v>
      </c>
      <c r="H581" s="120" t="s">
        <v>66</v>
      </c>
      <c r="I581" s="120" t="s">
        <v>56</v>
      </c>
      <c r="J581" s="120" t="s">
        <v>56</v>
      </c>
      <c r="K581" s="120" t="s">
        <v>56</v>
      </c>
      <c r="L581" s="126">
        <v>2024</v>
      </c>
      <c r="M581" s="252">
        <f t="shared" ref="M581:M601" si="690">N581+O581</f>
        <v>4979.2</v>
      </c>
      <c r="N581" s="252">
        <v>0</v>
      </c>
      <c r="O581" s="252">
        <v>4979.2</v>
      </c>
      <c r="P581" s="252"/>
      <c r="Q581" s="252"/>
      <c r="R581" s="252"/>
      <c r="S581" s="252"/>
      <c r="T581" s="252"/>
      <c r="U581" s="252"/>
      <c r="V581" s="147">
        <f>W581+X581</f>
        <v>4979.2</v>
      </c>
      <c r="W581" s="122">
        <f t="shared" ref="W581:W582" si="691">N581+Q581+T581</f>
        <v>0</v>
      </c>
      <c r="X581" s="122">
        <f t="shared" ref="X581:X582" si="692">O581+R581+U581</f>
        <v>4979.2</v>
      </c>
      <c r="Y581" s="252"/>
      <c r="Z581" s="252"/>
      <c r="AA581" s="252"/>
      <c r="AB581" s="252"/>
      <c r="AC581" s="252"/>
      <c r="AD581" s="252"/>
      <c r="AE581" s="252"/>
      <c r="AF581" s="252"/>
      <c r="AG581" s="252"/>
      <c r="AH581" s="252"/>
      <c r="AI581" s="252"/>
      <c r="AJ581" s="253"/>
      <c r="AK581" s="113"/>
      <c r="AL581" s="113"/>
      <c r="AM581" s="113"/>
      <c r="AN581" s="113"/>
      <c r="AO581" s="113"/>
      <c r="AP581" s="113"/>
      <c r="AQ581" s="114"/>
      <c r="AR581" s="114"/>
      <c r="AS581" s="114"/>
      <c r="AT581" s="113"/>
      <c r="AU581" s="113"/>
      <c r="AV581" s="115"/>
      <c r="AW581" s="148" t="s">
        <v>58</v>
      </c>
      <c r="AX581" s="35"/>
    </row>
    <row r="582" spans="1:50" s="56" customFormat="1" ht="22.5" customHeight="1" x14ac:dyDescent="0.2">
      <c r="A582" s="104"/>
      <c r="B582" s="311" t="s">
        <v>99</v>
      </c>
      <c r="C582" s="312"/>
      <c r="D582" s="210"/>
      <c r="E582" s="210"/>
      <c r="F582" s="210"/>
      <c r="G582" s="210"/>
      <c r="H582" s="210"/>
      <c r="I582" s="209"/>
      <c r="J582" s="210"/>
      <c r="K582" s="210"/>
      <c r="L582" s="126"/>
      <c r="M582" s="260">
        <f t="shared" si="690"/>
        <v>4979.2</v>
      </c>
      <c r="N582" s="260">
        <v>0</v>
      </c>
      <c r="O582" s="260">
        <v>4979.2</v>
      </c>
      <c r="P582" s="260"/>
      <c r="Q582" s="260"/>
      <c r="R582" s="260"/>
      <c r="S582" s="260"/>
      <c r="T582" s="260"/>
      <c r="U582" s="260"/>
      <c r="V582" s="189">
        <f>W582+X582</f>
        <v>4979.2</v>
      </c>
      <c r="W582" s="136">
        <f t="shared" si="691"/>
        <v>0</v>
      </c>
      <c r="X582" s="136">
        <f t="shared" si="692"/>
        <v>4979.2</v>
      </c>
      <c r="Y582" s="260"/>
      <c r="Z582" s="260"/>
      <c r="AA582" s="260"/>
      <c r="AB582" s="260"/>
      <c r="AC582" s="260"/>
      <c r="AD582" s="260"/>
      <c r="AE582" s="260"/>
      <c r="AF582" s="260"/>
      <c r="AG582" s="260"/>
      <c r="AH582" s="260"/>
      <c r="AI582" s="260"/>
      <c r="AJ582" s="347"/>
      <c r="AK582" s="214"/>
      <c r="AL582" s="214"/>
      <c r="AM582" s="214"/>
      <c r="AN582" s="214"/>
      <c r="AO582" s="214"/>
      <c r="AP582" s="214"/>
      <c r="AQ582" s="215"/>
      <c r="AR582" s="215"/>
      <c r="AS582" s="215"/>
      <c r="AT582" s="214"/>
      <c r="AU582" s="214"/>
      <c r="AV582" s="216"/>
      <c r="AW582" s="215"/>
      <c r="AX582" s="55"/>
    </row>
    <row r="583" spans="1:50" s="50" customFormat="1" ht="78" x14ac:dyDescent="0.2">
      <c r="A583" s="175"/>
      <c r="B583" s="248" t="s">
        <v>804</v>
      </c>
      <c r="C583" s="248"/>
      <c r="D583" s="107"/>
      <c r="E583" s="107"/>
      <c r="F583" s="107"/>
      <c r="G583" s="107"/>
      <c r="H583" s="107"/>
      <c r="I583" s="108"/>
      <c r="J583" s="109"/>
      <c r="K583" s="109"/>
      <c r="L583" s="110"/>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c r="AI583" s="323"/>
      <c r="AJ583" s="324"/>
      <c r="AK583" s="176"/>
      <c r="AL583" s="176"/>
      <c r="AM583" s="176"/>
      <c r="AN583" s="176"/>
      <c r="AO583" s="176"/>
      <c r="AP583" s="176"/>
      <c r="AQ583" s="177"/>
      <c r="AR583" s="177"/>
      <c r="AS583" s="177"/>
      <c r="AT583" s="176"/>
      <c r="AU583" s="176"/>
      <c r="AV583" s="178"/>
      <c r="AW583" s="177"/>
      <c r="AX583" s="49"/>
    </row>
    <row r="584" spans="1:50" s="74" customFormat="1" ht="63" customHeight="1" x14ac:dyDescent="0.2">
      <c r="A584" s="146"/>
      <c r="B584" s="121" t="s">
        <v>78</v>
      </c>
      <c r="C584" s="179"/>
      <c r="D584" s="118"/>
      <c r="E584" s="118"/>
      <c r="F584" s="118"/>
      <c r="G584" s="118"/>
      <c r="H584" s="118"/>
      <c r="I584" s="119"/>
      <c r="J584" s="120"/>
      <c r="K584" s="120"/>
      <c r="L584" s="222"/>
      <c r="M584" s="147"/>
      <c r="N584" s="147"/>
      <c r="O584" s="147"/>
      <c r="P584" s="147"/>
      <c r="Q584" s="147"/>
      <c r="R584" s="147"/>
      <c r="S584" s="147"/>
      <c r="T584" s="147"/>
      <c r="U584" s="147"/>
      <c r="V584" s="342"/>
      <c r="W584" s="342"/>
      <c r="X584" s="342"/>
      <c r="Y584" s="342"/>
      <c r="Z584" s="342"/>
      <c r="AA584" s="342"/>
      <c r="AB584" s="342"/>
      <c r="AC584" s="342"/>
      <c r="AD584" s="342"/>
      <c r="AE584" s="342"/>
      <c r="AF584" s="342"/>
      <c r="AG584" s="342"/>
      <c r="AH584" s="342"/>
      <c r="AI584" s="342"/>
      <c r="AJ584" s="343"/>
      <c r="AK584" s="344"/>
      <c r="AL584" s="344"/>
      <c r="AM584" s="344"/>
      <c r="AN584" s="344"/>
      <c r="AO584" s="344"/>
      <c r="AP584" s="344"/>
      <c r="AQ584" s="345"/>
      <c r="AR584" s="345"/>
      <c r="AS584" s="345"/>
      <c r="AT584" s="344"/>
      <c r="AU584" s="344"/>
      <c r="AV584" s="346"/>
      <c r="AW584" s="345"/>
      <c r="AX584" s="73"/>
    </row>
    <row r="585" spans="1:50" s="74" customFormat="1" ht="20.25" x14ac:dyDescent="0.2">
      <c r="A585" s="146"/>
      <c r="B585" s="135" t="s">
        <v>79</v>
      </c>
      <c r="C585" s="179"/>
      <c r="D585" s="118"/>
      <c r="E585" s="118"/>
      <c r="F585" s="118"/>
      <c r="G585" s="118"/>
      <c r="H585" s="118"/>
      <c r="I585" s="119"/>
      <c r="J585" s="120"/>
      <c r="K585" s="120"/>
      <c r="L585" s="222"/>
      <c r="M585" s="147"/>
      <c r="N585" s="147"/>
      <c r="O585" s="147"/>
      <c r="P585" s="147"/>
      <c r="Q585" s="147"/>
      <c r="R585" s="147"/>
      <c r="S585" s="147"/>
      <c r="T585" s="147"/>
      <c r="U585" s="147"/>
      <c r="V585" s="342"/>
      <c r="W585" s="342"/>
      <c r="X585" s="342"/>
      <c r="Y585" s="342"/>
      <c r="Z585" s="342"/>
      <c r="AA585" s="342"/>
      <c r="AB585" s="342"/>
      <c r="AC585" s="342"/>
      <c r="AD585" s="342"/>
      <c r="AE585" s="342"/>
      <c r="AF585" s="342"/>
      <c r="AG585" s="342"/>
      <c r="AH585" s="342"/>
      <c r="AI585" s="342"/>
      <c r="AJ585" s="343"/>
      <c r="AK585" s="344"/>
      <c r="AL585" s="344"/>
      <c r="AM585" s="344"/>
      <c r="AN585" s="344"/>
      <c r="AO585" s="344"/>
      <c r="AP585" s="344"/>
      <c r="AQ585" s="345"/>
      <c r="AR585" s="345"/>
      <c r="AS585" s="345"/>
      <c r="AT585" s="344"/>
      <c r="AU585" s="344"/>
      <c r="AV585" s="346"/>
      <c r="AW585" s="345"/>
      <c r="AX585" s="73"/>
    </row>
    <row r="586" spans="1:50" s="36" customFormat="1" ht="37.5" x14ac:dyDescent="0.2">
      <c r="A586" s="104" t="s">
        <v>916</v>
      </c>
      <c r="B586" s="246" t="s">
        <v>882</v>
      </c>
      <c r="C586" s="220"/>
      <c r="D586" s="120" t="s">
        <v>81</v>
      </c>
      <c r="E586" s="120" t="s">
        <v>85</v>
      </c>
      <c r="F586" s="120" t="s">
        <v>126</v>
      </c>
      <c r="G586" s="120" t="s">
        <v>806</v>
      </c>
      <c r="H586" s="120" t="s">
        <v>66</v>
      </c>
      <c r="I586" s="120" t="s">
        <v>56</v>
      </c>
      <c r="J586" s="120" t="s">
        <v>56</v>
      </c>
      <c r="K586" s="120" t="s">
        <v>56</v>
      </c>
      <c r="L586" s="126">
        <v>2024</v>
      </c>
      <c r="M586" s="252">
        <f t="shared" si="690"/>
        <v>3045.9948599999998</v>
      </c>
      <c r="N586" s="252">
        <v>0</v>
      </c>
      <c r="O586" s="252">
        <v>3045.9948599999998</v>
      </c>
      <c r="P586" s="252"/>
      <c r="Q586" s="252"/>
      <c r="R586" s="252"/>
      <c r="S586" s="252"/>
      <c r="T586" s="252"/>
      <c r="U586" s="252"/>
      <c r="V586" s="147">
        <f>W586+X586</f>
        <v>3045.9948599999998</v>
      </c>
      <c r="W586" s="122">
        <f t="shared" ref="W586:W587" si="693">N586+Q586+T586</f>
        <v>0</v>
      </c>
      <c r="X586" s="122">
        <f t="shared" ref="X586:X587" si="694">O586+R586+U586</f>
        <v>3045.9948599999998</v>
      </c>
      <c r="Y586" s="252"/>
      <c r="Z586" s="252"/>
      <c r="AA586" s="252"/>
      <c r="AB586" s="252"/>
      <c r="AC586" s="252"/>
      <c r="AD586" s="252"/>
      <c r="AE586" s="252"/>
      <c r="AF586" s="252"/>
      <c r="AG586" s="252"/>
      <c r="AH586" s="252"/>
      <c r="AI586" s="252"/>
      <c r="AJ586" s="253"/>
      <c r="AK586" s="113"/>
      <c r="AL586" s="113"/>
      <c r="AM586" s="113"/>
      <c r="AN586" s="113"/>
      <c r="AO586" s="113"/>
      <c r="AP586" s="113"/>
      <c r="AQ586" s="114"/>
      <c r="AR586" s="114"/>
      <c r="AS586" s="114"/>
      <c r="AT586" s="113"/>
      <c r="AU586" s="113"/>
      <c r="AV586" s="115"/>
      <c r="AW586" s="148" t="s">
        <v>58</v>
      </c>
      <c r="AX586" s="35"/>
    </row>
    <row r="587" spans="1:50" s="56" customFormat="1" ht="23.25" customHeight="1" x14ac:dyDescent="0.2">
      <c r="A587" s="104"/>
      <c r="B587" s="311" t="s">
        <v>99</v>
      </c>
      <c r="C587" s="312"/>
      <c r="D587" s="210"/>
      <c r="E587" s="210"/>
      <c r="F587" s="210"/>
      <c r="G587" s="210"/>
      <c r="H587" s="210"/>
      <c r="I587" s="209"/>
      <c r="J587" s="210"/>
      <c r="K587" s="210"/>
      <c r="L587" s="126"/>
      <c r="M587" s="260">
        <f t="shared" si="690"/>
        <v>3046</v>
      </c>
      <c r="N587" s="260">
        <v>0</v>
      </c>
      <c r="O587" s="260">
        <v>3046</v>
      </c>
      <c r="P587" s="260"/>
      <c r="Q587" s="260"/>
      <c r="R587" s="260"/>
      <c r="S587" s="260"/>
      <c r="T587" s="260"/>
      <c r="U587" s="260"/>
      <c r="V587" s="189">
        <f>W587+X587</f>
        <v>3046</v>
      </c>
      <c r="W587" s="136">
        <f t="shared" si="693"/>
        <v>0</v>
      </c>
      <c r="X587" s="136">
        <f t="shared" si="694"/>
        <v>3046</v>
      </c>
      <c r="Y587" s="260"/>
      <c r="Z587" s="260"/>
      <c r="AA587" s="260"/>
      <c r="AB587" s="260"/>
      <c r="AC587" s="260"/>
      <c r="AD587" s="260"/>
      <c r="AE587" s="260"/>
      <c r="AF587" s="260"/>
      <c r="AG587" s="260"/>
      <c r="AH587" s="260"/>
      <c r="AI587" s="260"/>
      <c r="AJ587" s="347"/>
      <c r="AK587" s="214"/>
      <c r="AL587" s="214"/>
      <c r="AM587" s="214"/>
      <c r="AN587" s="214"/>
      <c r="AO587" s="214"/>
      <c r="AP587" s="214"/>
      <c r="AQ587" s="215"/>
      <c r="AR587" s="215"/>
      <c r="AS587" s="215"/>
      <c r="AT587" s="214"/>
      <c r="AU587" s="214"/>
      <c r="AV587" s="216"/>
      <c r="AW587" s="215"/>
      <c r="AX587" s="55"/>
    </row>
    <row r="588" spans="1:50" s="50" customFormat="1" ht="78" x14ac:dyDescent="0.2">
      <c r="A588" s="175"/>
      <c r="B588" s="248" t="s">
        <v>993</v>
      </c>
      <c r="C588" s="248"/>
      <c r="D588" s="107"/>
      <c r="E588" s="107"/>
      <c r="F588" s="107"/>
      <c r="G588" s="107"/>
      <c r="H588" s="107"/>
      <c r="I588" s="108"/>
      <c r="J588" s="109"/>
      <c r="K588" s="109"/>
      <c r="L588" s="110"/>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c r="AI588" s="323"/>
      <c r="AJ588" s="324"/>
      <c r="AK588" s="176"/>
      <c r="AL588" s="176"/>
      <c r="AM588" s="176"/>
      <c r="AN588" s="176"/>
      <c r="AO588" s="176"/>
      <c r="AP588" s="176"/>
      <c r="AQ588" s="177"/>
      <c r="AR588" s="177"/>
      <c r="AS588" s="177"/>
      <c r="AT588" s="176"/>
      <c r="AU588" s="176"/>
      <c r="AV588" s="178"/>
      <c r="AW588" s="177"/>
      <c r="AX588" s="49"/>
    </row>
    <row r="589" spans="1:50" s="56" customFormat="1" ht="57.75" customHeight="1" x14ac:dyDescent="0.2">
      <c r="A589" s="104"/>
      <c r="B589" s="348" t="s">
        <v>78</v>
      </c>
      <c r="C589" s="312"/>
      <c r="D589" s="210"/>
      <c r="E589" s="210"/>
      <c r="F589" s="210"/>
      <c r="G589" s="210"/>
      <c r="H589" s="210"/>
      <c r="I589" s="209"/>
      <c r="J589" s="210"/>
      <c r="K589" s="210"/>
      <c r="L589" s="126"/>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347"/>
      <c r="AK589" s="214"/>
      <c r="AL589" s="214"/>
      <c r="AM589" s="214"/>
      <c r="AN589" s="214"/>
      <c r="AO589" s="214"/>
      <c r="AP589" s="214"/>
      <c r="AQ589" s="215"/>
      <c r="AR589" s="215"/>
      <c r="AS589" s="215"/>
      <c r="AT589" s="214"/>
      <c r="AU589" s="214"/>
      <c r="AV589" s="216"/>
      <c r="AW589" s="215"/>
      <c r="AX589" s="55"/>
    </row>
    <row r="590" spans="1:50" s="56" customFormat="1" ht="23.25" customHeight="1" x14ac:dyDescent="0.2">
      <c r="A590" s="104"/>
      <c r="B590" s="349" t="s">
        <v>79</v>
      </c>
      <c r="C590" s="312"/>
      <c r="D590" s="210"/>
      <c r="E590" s="210"/>
      <c r="F590" s="210"/>
      <c r="G590" s="210"/>
      <c r="H590" s="210"/>
      <c r="I590" s="209"/>
      <c r="J590" s="210"/>
      <c r="K590" s="210"/>
      <c r="L590" s="126"/>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347"/>
      <c r="AK590" s="214"/>
      <c r="AL590" s="214"/>
      <c r="AM590" s="214"/>
      <c r="AN590" s="214"/>
      <c r="AO590" s="214"/>
      <c r="AP590" s="214"/>
      <c r="AQ590" s="215"/>
      <c r="AR590" s="215"/>
      <c r="AS590" s="215"/>
      <c r="AT590" s="214"/>
      <c r="AU590" s="214"/>
      <c r="AV590" s="216"/>
      <c r="AW590" s="215"/>
      <c r="AX590" s="55"/>
    </row>
    <row r="591" spans="1:50" s="56" customFormat="1" ht="77.25" customHeight="1" x14ac:dyDescent="0.2">
      <c r="A591" s="104" t="s">
        <v>917</v>
      </c>
      <c r="B591" s="298" t="s">
        <v>808</v>
      </c>
      <c r="C591" s="312"/>
      <c r="D591" s="207" t="s">
        <v>81</v>
      </c>
      <c r="E591" s="207" t="s">
        <v>110</v>
      </c>
      <c r="F591" s="207" t="s">
        <v>204</v>
      </c>
      <c r="G591" s="207" t="s">
        <v>995</v>
      </c>
      <c r="H591" s="207" t="s">
        <v>66</v>
      </c>
      <c r="I591" s="206">
        <v>14008.62</v>
      </c>
      <c r="J591" s="207" t="s">
        <v>55</v>
      </c>
      <c r="K591" s="207" t="s">
        <v>56</v>
      </c>
      <c r="L591" s="126">
        <v>2025</v>
      </c>
      <c r="M591" s="260"/>
      <c r="N591" s="260"/>
      <c r="O591" s="260"/>
      <c r="P591" s="260"/>
      <c r="Q591" s="260"/>
      <c r="R591" s="260"/>
      <c r="S591" s="260"/>
      <c r="T591" s="260"/>
      <c r="U591" s="260"/>
      <c r="V591" s="260"/>
      <c r="W591" s="260"/>
      <c r="X591" s="260"/>
      <c r="Y591" s="260"/>
      <c r="Z591" s="260"/>
      <c r="AA591" s="260"/>
      <c r="AB591" s="252">
        <f>AC591+AD591</f>
        <v>14008.6</v>
      </c>
      <c r="AC591" s="252">
        <v>0</v>
      </c>
      <c r="AD591" s="252">
        <v>14008.6</v>
      </c>
      <c r="AE591" s="252"/>
      <c r="AF591" s="252"/>
      <c r="AG591" s="252"/>
      <c r="AH591" s="252">
        <f>AI591+AJ591</f>
        <v>14008.6</v>
      </c>
      <c r="AI591" s="122">
        <f t="shared" ref="AI591" si="695">Z591+AC591+AF591</f>
        <v>0</v>
      </c>
      <c r="AJ591" s="122">
        <f t="shared" ref="AJ591" si="696">AA591+AD591+AG591</f>
        <v>14008.6</v>
      </c>
      <c r="AK591" s="214"/>
      <c r="AL591" s="214"/>
      <c r="AM591" s="214"/>
      <c r="AN591" s="214"/>
      <c r="AO591" s="214"/>
      <c r="AP591" s="214"/>
      <c r="AQ591" s="215"/>
      <c r="AR591" s="215"/>
      <c r="AS591" s="215"/>
      <c r="AT591" s="214"/>
      <c r="AU591" s="214"/>
      <c r="AV591" s="216"/>
      <c r="AW591" s="130" t="s">
        <v>977</v>
      </c>
      <c r="AX591" s="55"/>
    </row>
    <row r="592" spans="1:50" s="36" customFormat="1" ht="39" x14ac:dyDescent="0.2">
      <c r="A592" s="104"/>
      <c r="B592" s="105" t="s">
        <v>197</v>
      </c>
      <c r="C592" s="248"/>
      <c r="D592" s="107"/>
      <c r="E592" s="107"/>
      <c r="F592" s="107"/>
      <c r="G592" s="107"/>
      <c r="H592" s="107"/>
      <c r="I592" s="108"/>
      <c r="J592" s="109"/>
      <c r="K592" s="109"/>
      <c r="L592" s="126"/>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2"/>
      <c r="AK592" s="113"/>
      <c r="AL592" s="113"/>
      <c r="AM592" s="113"/>
      <c r="AN592" s="113"/>
      <c r="AO592" s="113"/>
      <c r="AP592" s="113"/>
      <c r="AQ592" s="114"/>
      <c r="AR592" s="114"/>
      <c r="AS592" s="114"/>
      <c r="AT592" s="113"/>
      <c r="AU592" s="113"/>
      <c r="AV592" s="115"/>
      <c r="AW592" s="114"/>
      <c r="AX592" s="35"/>
    </row>
    <row r="593" spans="1:50" s="36" customFormat="1" ht="65.25" customHeight="1" x14ac:dyDescent="0.2">
      <c r="A593" s="104"/>
      <c r="B593" s="249" t="s">
        <v>78</v>
      </c>
      <c r="C593" s="250"/>
      <c r="D593" s="175"/>
      <c r="E593" s="175"/>
      <c r="F593" s="175"/>
      <c r="G593" s="175"/>
      <c r="H593" s="175"/>
      <c r="I593" s="251"/>
      <c r="J593" s="104"/>
      <c r="K593" s="104"/>
      <c r="L593" s="126"/>
      <c r="M593" s="252"/>
      <c r="N593" s="252"/>
      <c r="O593" s="252"/>
      <c r="P593" s="252"/>
      <c r="Q593" s="252"/>
      <c r="R593" s="252"/>
      <c r="S593" s="252"/>
      <c r="T593" s="252"/>
      <c r="U593" s="252"/>
      <c r="V593" s="122"/>
      <c r="W593" s="252"/>
      <c r="X593" s="252"/>
      <c r="Y593" s="252"/>
      <c r="Z593" s="252"/>
      <c r="AA593" s="252"/>
      <c r="AB593" s="252"/>
      <c r="AC593" s="252"/>
      <c r="AD593" s="252"/>
      <c r="AE593" s="252"/>
      <c r="AF593" s="252"/>
      <c r="AG593" s="252"/>
      <c r="AH593" s="122"/>
      <c r="AI593" s="252"/>
      <c r="AJ593" s="253"/>
      <c r="AK593" s="113"/>
      <c r="AL593" s="113"/>
      <c r="AM593" s="113"/>
      <c r="AN593" s="113"/>
      <c r="AO593" s="113"/>
      <c r="AP593" s="113"/>
      <c r="AQ593" s="114"/>
      <c r="AR593" s="114"/>
      <c r="AS593" s="114"/>
      <c r="AT593" s="113"/>
      <c r="AU593" s="113"/>
      <c r="AV593" s="115"/>
      <c r="AW593" s="114"/>
      <c r="AX593" s="35"/>
    </row>
    <row r="594" spans="1:50" s="36" customFormat="1" x14ac:dyDescent="0.2">
      <c r="A594" s="104"/>
      <c r="B594" s="133" t="s">
        <v>79</v>
      </c>
      <c r="C594" s="179"/>
      <c r="D594" s="118"/>
      <c r="E594" s="118"/>
      <c r="F594" s="118"/>
      <c r="G594" s="118"/>
      <c r="H594" s="118"/>
      <c r="I594" s="119"/>
      <c r="J594" s="120"/>
      <c r="K594" s="120"/>
      <c r="L594" s="126"/>
      <c r="M594" s="252"/>
      <c r="N594" s="252"/>
      <c r="O594" s="252"/>
      <c r="P594" s="252"/>
      <c r="Q594" s="252"/>
      <c r="R594" s="252"/>
      <c r="S594" s="252"/>
      <c r="T594" s="252"/>
      <c r="U594" s="252"/>
      <c r="V594" s="122"/>
      <c r="W594" s="252"/>
      <c r="X594" s="252"/>
      <c r="Y594" s="252"/>
      <c r="Z594" s="252"/>
      <c r="AA594" s="252"/>
      <c r="AB594" s="252"/>
      <c r="AC594" s="252"/>
      <c r="AD594" s="252"/>
      <c r="AE594" s="252"/>
      <c r="AF594" s="252"/>
      <c r="AG594" s="252"/>
      <c r="AH594" s="122"/>
      <c r="AI594" s="252"/>
      <c r="AJ594" s="253"/>
      <c r="AK594" s="113"/>
      <c r="AL594" s="113"/>
      <c r="AM594" s="113"/>
      <c r="AN594" s="113"/>
      <c r="AO594" s="113"/>
      <c r="AP594" s="113"/>
      <c r="AQ594" s="114"/>
      <c r="AR594" s="114"/>
      <c r="AS594" s="114"/>
      <c r="AT594" s="113"/>
      <c r="AU594" s="113"/>
      <c r="AV594" s="115"/>
      <c r="AW594" s="114"/>
      <c r="AX594" s="35"/>
    </row>
    <row r="595" spans="1:50" s="50" customFormat="1" ht="93.75" x14ac:dyDescent="0.2">
      <c r="A595" s="104" t="s">
        <v>327</v>
      </c>
      <c r="B595" s="217" t="s">
        <v>810</v>
      </c>
      <c r="C595" s="218"/>
      <c r="D595" s="120" t="s">
        <v>81</v>
      </c>
      <c r="E595" s="120" t="s">
        <v>85</v>
      </c>
      <c r="F595" s="207" t="s">
        <v>87</v>
      </c>
      <c r="G595" s="104" t="s">
        <v>324</v>
      </c>
      <c r="H595" s="207" t="s">
        <v>66</v>
      </c>
      <c r="I595" s="120" t="s">
        <v>56</v>
      </c>
      <c r="J595" s="120" t="s">
        <v>56</v>
      </c>
      <c r="K595" s="120" t="s">
        <v>56</v>
      </c>
      <c r="L595" s="126">
        <v>2024</v>
      </c>
      <c r="M595" s="252"/>
      <c r="N595" s="252"/>
      <c r="O595" s="252"/>
      <c r="P595" s="252">
        <f t="shared" ref="P595:P596" si="697">Q595+R595</f>
        <v>2744.5</v>
      </c>
      <c r="Q595" s="252">
        <v>0</v>
      </c>
      <c r="R595" s="252">
        <v>2744.5</v>
      </c>
      <c r="S595" s="252"/>
      <c r="T595" s="252"/>
      <c r="U595" s="252"/>
      <c r="V595" s="147">
        <f t="shared" ref="V595:V596" si="698">W595+X595</f>
        <v>2744.5</v>
      </c>
      <c r="W595" s="122">
        <f t="shared" ref="W595:W596" si="699">N595+Q595+T595</f>
        <v>0</v>
      </c>
      <c r="X595" s="122">
        <f t="shared" ref="X595:X596" si="700">O595+R595+U595</f>
        <v>2744.5</v>
      </c>
      <c r="Y595" s="252"/>
      <c r="Z595" s="252"/>
      <c r="AA595" s="252"/>
      <c r="AB595" s="252"/>
      <c r="AC595" s="252"/>
      <c r="AD595" s="252"/>
      <c r="AE595" s="252"/>
      <c r="AF595" s="252"/>
      <c r="AG595" s="252"/>
      <c r="AH595" s="252"/>
      <c r="AI595" s="252"/>
      <c r="AJ595" s="253"/>
      <c r="AK595" s="176"/>
      <c r="AL595" s="176"/>
      <c r="AM595" s="176"/>
      <c r="AN595" s="176"/>
      <c r="AO595" s="176"/>
      <c r="AP595" s="176"/>
      <c r="AQ595" s="177"/>
      <c r="AR595" s="177"/>
      <c r="AS595" s="177"/>
      <c r="AT595" s="176"/>
      <c r="AU595" s="176"/>
      <c r="AV595" s="178"/>
      <c r="AW595" s="130" t="s">
        <v>988</v>
      </c>
      <c r="AX595" s="49"/>
    </row>
    <row r="596" spans="1:50" s="56" customFormat="1" ht="23.25" customHeight="1" x14ac:dyDescent="0.2">
      <c r="A596" s="104"/>
      <c r="B596" s="311" t="s">
        <v>99</v>
      </c>
      <c r="C596" s="312"/>
      <c r="D596" s="210"/>
      <c r="E596" s="210"/>
      <c r="F596" s="210"/>
      <c r="G596" s="210"/>
      <c r="H596" s="210"/>
      <c r="I596" s="209"/>
      <c r="J596" s="210"/>
      <c r="K596" s="210"/>
      <c r="L596" s="126"/>
      <c r="M596" s="260"/>
      <c r="N596" s="260"/>
      <c r="O596" s="260"/>
      <c r="P596" s="260">
        <f t="shared" si="697"/>
        <v>2744.5</v>
      </c>
      <c r="Q596" s="260">
        <v>0</v>
      </c>
      <c r="R596" s="260">
        <v>2744.5</v>
      </c>
      <c r="S596" s="260"/>
      <c r="T596" s="260"/>
      <c r="U596" s="260"/>
      <c r="V596" s="189">
        <f t="shared" si="698"/>
        <v>2744.5</v>
      </c>
      <c r="W596" s="136">
        <f t="shared" si="699"/>
        <v>0</v>
      </c>
      <c r="X596" s="136">
        <f t="shared" si="700"/>
        <v>2744.5</v>
      </c>
      <c r="Y596" s="260"/>
      <c r="Z596" s="260"/>
      <c r="AA596" s="260"/>
      <c r="AB596" s="260"/>
      <c r="AC596" s="260"/>
      <c r="AD596" s="260"/>
      <c r="AE596" s="260"/>
      <c r="AF596" s="260"/>
      <c r="AG596" s="260"/>
      <c r="AH596" s="260"/>
      <c r="AI596" s="260"/>
      <c r="AJ596" s="347"/>
      <c r="AK596" s="214"/>
      <c r="AL596" s="214"/>
      <c r="AM596" s="214"/>
      <c r="AN596" s="214"/>
      <c r="AO596" s="214"/>
      <c r="AP596" s="214"/>
      <c r="AQ596" s="215"/>
      <c r="AR596" s="215"/>
      <c r="AS596" s="215"/>
      <c r="AT596" s="214"/>
      <c r="AU596" s="214"/>
      <c r="AV596" s="216"/>
      <c r="AW596" s="215"/>
      <c r="AX596" s="55"/>
    </row>
    <row r="597" spans="1:50" s="36" customFormat="1" ht="78" x14ac:dyDescent="0.2">
      <c r="A597" s="104"/>
      <c r="B597" s="248" t="s">
        <v>454</v>
      </c>
      <c r="C597" s="248"/>
      <c r="D597" s="107"/>
      <c r="E597" s="107"/>
      <c r="F597" s="107"/>
      <c r="G597" s="107"/>
      <c r="H597" s="107"/>
      <c r="I597" s="108"/>
      <c r="J597" s="109"/>
      <c r="K597" s="109"/>
      <c r="L597" s="126"/>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2"/>
      <c r="AK597" s="113"/>
      <c r="AL597" s="113"/>
      <c r="AM597" s="113"/>
      <c r="AN597" s="113"/>
      <c r="AO597" s="113"/>
      <c r="AP597" s="113"/>
      <c r="AQ597" s="114"/>
      <c r="AR597" s="114"/>
      <c r="AS597" s="114"/>
      <c r="AT597" s="113"/>
      <c r="AU597" s="113"/>
      <c r="AV597" s="115"/>
      <c r="AW597" s="114"/>
      <c r="AX597" s="35"/>
    </row>
    <row r="598" spans="1:50" s="36" customFormat="1" ht="65.25" customHeight="1" x14ac:dyDescent="0.2">
      <c r="A598" s="104"/>
      <c r="B598" s="249" t="s">
        <v>78</v>
      </c>
      <c r="C598" s="250"/>
      <c r="D598" s="175"/>
      <c r="E598" s="175"/>
      <c r="F598" s="175"/>
      <c r="G598" s="175"/>
      <c r="H598" s="175"/>
      <c r="I598" s="251"/>
      <c r="J598" s="104"/>
      <c r="K598" s="104"/>
      <c r="L598" s="126"/>
      <c r="M598" s="252"/>
      <c r="N598" s="252"/>
      <c r="O598" s="252"/>
      <c r="P598" s="252"/>
      <c r="Q598" s="252"/>
      <c r="R598" s="252"/>
      <c r="S598" s="252"/>
      <c r="T598" s="252"/>
      <c r="U598" s="252"/>
      <c r="V598" s="122"/>
      <c r="W598" s="252"/>
      <c r="X598" s="252"/>
      <c r="Y598" s="252"/>
      <c r="Z598" s="252"/>
      <c r="AA598" s="252"/>
      <c r="AB598" s="252"/>
      <c r="AC598" s="252"/>
      <c r="AD598" s="252"/>
      <c r="AE598" s="252"/>
      <c r="AF598" s="252"/>
      <c r="AG598" s="252"/>
      <c r="AH598" s="122"/>
      <c r="AI598" s="252"/>
      <c r="AJ598" s="253"/>
      <c r="AK598" s="113"/>
      <c r="AL598" s="113"/>
      <c r="AM598" s="113"/>
      <c r="AN598" s="113"/>
      <c r="AO598" s="113"/>
      <c r="AP598" s="113"/>
      <c r="AQ598" s="114"/>
      <c r="AR598" s="114"/>
      <c r="AS598" s="114"/>
      <c r="AT598" s="113"/>
      <c r="AU598" s="113"/>
      <c r="AV598" s="115"/>
      <c r="AW598" s="114"/>
      <c r="AX598" s="35"/>
    </row>
    <row r="599" spans="1:50" s="36" customFormat="1" x14ac:dyDescent="0.2">
      <c r="A599" s="104"/>
      <c r="B599" s="133" t="s">
        <v>79</v>
      </c>
      <c r="C599" s="179"/>
      <c r="D599" s="118"/>
      <c r="E599" s="118"/>
      <c r="F599" s="118"/>
      <c r="G599" s="118"/>
      <c r="H599" s="118"/>
      <c r="I599" s="119"/>
      <c r="J599" s="120"/>
      <c r="K599" s="120"/>
      <c r="L599" s="126"/>
      <c r="M599" s="252"/>
      <c r="N599" s="252"/>
      <c r="O599" s="252"/>
      <c r="P599" s="252"/>
      <c r="Q599" s="252"/>
      <c r="R599" s="252"/>
      <c r="S599" s="252"/>
      <c r="T599" s="252"/>
      <c r="U599" s="252"/>
      <c r="V599" s="122"/>
      <c r="W599" s="252"/>
      <c r="X599" s="252"/>
      <c r="Y599" s="252"/>
      <c r="Z599" s="252"/>
      <c r="AA599" s="252"/>
      <c r="AB599" s="252"/>
      <c r="AC599" s="252"/>
      <c r="AD599" s="252"/>
      <c r="AE599" s="252"/>
      <c r="AF599" s="252"/>
      <c r="AG599" s="252"/>
      <c r="AH599" s="122"/>
      <c r="AI599" s="252"/>
      <c r="AJ599" s="253"/>
      <c r="AK599" s="113"/>
      <c r="AL599" s="113"/>
      <c r="AM599" s="113"/>
      <c r="AN599" s="113"/>
      <c r="AO599" s="113"/>
      <c r="AP599" s="113"/>
      <c r="AQ599" s="114"/>
      <c r="AR599" s="114"/>
      <c r="AS599" s="114"/>
      <c r="AT599" s="113"/>
      <c r="AU599" s="113"/>
      <c r="AV599" s="115"/>
      <c r="AW599" s="114"/>
      <c r="AX599" s="35"/>
    </row>
    <row r="600" spans="1:50" s="36" customFormat="1" ht="56.25" x14ac:dyDescent="0.2">
      <c r="A600" s="104" t="s">
        <v>918</v>
      </c>
      <c r="B600" s="350" t="s">
        <v>812</v>
      </c>
      <c r="C600" s="351"/>
      <c r="D600" s="104" t="s">
        <v>81</v>
      </c>
      <c r="E600" s="104" t="s">
        <v>85</v>
      </c>
      <c r="F600" s="104" t="s">
        <v>87</v>
      </c>
      <c r="G600" s="104" t="s">
        <v>813</v>
      </c>
      <c r="H600" s="104" t="s">
        <v>814</v>
      </c>
      <c r="I600" s="120" t="s">
        <v>56</v>
      </c>
      <c r="J600" s="120" t="s">
        <v>56</v>
      </c>
      <c r="K600" s="120" t="s">
        <v>56</v>
      </c>
      <c r="L600" s="290" t="s">
        <v>98</v>
      </c>
      <c r="M600" s="122">
        <f t="shared" si="690"/>
        <v>33232.400000000001</v>
      </c>
      <c r="N600" s="122">
        <v>0</v>
      </c>
      <c r="O600" s="122">
        <v>33232.400000000001</v>
      </c>
      <c r="P600" s="122">
        <f t="shared" ref="P600" si="701">Q600+R600</f>
        <v>-27035.8</v>
      </c>
      <c r="Q600" s="122">
        <v>0</v>
      </c>
      <c r="R600" s="122">
        <v>-27035.8</v>
      </c>
      <c r="S600" s="122">
        <f t="shared" ref="S600:S601" si="702">T600+U600</f>
        <v>0</v>
      </c>
      <c r="T600" s="122">
        <v>0</v>
      </c>
      <c r="U600" s="122">
        <v>0</v>
      </c>
      <c r="V600" s="147">
        <f t="shared" ref="V600:V601" si="703">W600+X600</f>
        <v>6196.6000000000022</v>
      </c>
      <c r="W600" s="122">
        <f t="shared" ref="W600:W601" si="704">N600+Q600+T600</f>
        <v>0</v>
      </c>
      <c r="X600" s="122">
        <f t="shared" ref="X600:X601" si="705">O600+R600+U600</f>
        <v>6196.6000000000022</v>
      </c>
      <c r="Y600" s="122">
        <f t="shared" ref="Y600:Y601" si="706">Z600+AA600</f>
        <v>82305.100000000006</v>
      </c>
      <c r="Z600" s="122">
        <v>0</v>
      </c>
      <c r="AA600" s="123">
        <v>82305.100000000006</v>
      </c>
      <c r="AB600" s="122">
        <f t="shared" ref="AB600:AB601" si="707">AC600+AD600</f>
        <v>500000</v>
      </c>
      <c r="AC600" s="122">
        <v>0</v>
      </c>
      <c r="AD600" s="122">
        <v>500000</v>
      </c>
      <c r="AE600" s="122">
        <f t="shared" ref="AE600:AE601" si="708">AF600+AG600</f>
        <v>-339719.1</v>
      </c>
      <c r="AF600" s="122">
        <v>0</v>
      </c>
      <c r="AG600" s="122">
        <v>-339719.1</v>
      </c>
      <c r="AH600" s="122">
        <f t="shared" ref="AH600:AH601" si="709">AI600+AJ600</f>
        <v>242586</v>
      </c>
      <c r="AI600" s="122">
        <f t="shared" ref="AI600:AI601" si="710">Z600+AC600+AF600</f>
        <v>0</v>
      </c>
      <c r="AJ600" s="122">
        <f t="shared" ref="AJ600:AJ601" si="711">AA600+AD600+AG600</f>
        <v>242586</v>
      </c>
      <c r="AK600" s="122">
        <f t="shared" ref="AK600:AK601" si="712">AL600+AM600</f>
        <v>100000</v>
      </c>
      <c r="AL600" s="122">
        <v>0</v>
      </c>
      <c r="AM600" s="123">
        <v>100000</v>
      </c>
      <c r="AN600" s="122">
        <f t="shared" ref="AN600:AN601" si="713">AO600+AP600</f>
        <v>200000</v>
      </c>
      <c r="AO600" s="122">
        <v>0</v>
      </c>
      <c r="AP600" s="122">
        <v>200000</v>
      </c>
      <c r="AQ600" s="123">
        <f>AR600+AS600</f>
        <v>0</v>
      </c>
      <c r="AR600" s="123">
        <v>0</v>
      </c>
      <c r="AS600" s="123">
        <v>0</v>
      </c>
      <c r="AT600" s="122">
        <f t="shared" ref="AT600:AT601" si="714">AU600+AV600</f>
        <v>300000</v>
      </c>
      <c r="AU600" s="122">
        <f t="shared" ref="AU600:AU601" si="715">AL600+AO600+AR600</f>
        <v>0</v>
      </c>
      <c r="AV600" s="123">
        <f t="shared" ref="AV600:AV601" si="716">AM600+AP600+AS600</f>
        <v>300000</v>
      </c>
      <c r="AW600" s="130" t="s">
        <v>815</v>
      </c>
      <c r="AX600" s="35"/>
    </row>
    <row r="601" spans="1:50" s="40" customFormat="1" ht="21" customHeight="1" x14ac:dyDescent="0.2">
      <c r="A601" s="104"/>
      <c r="B601" s="311" t="s">
        <v>99</v>
      </c>
      <c r="C601" s="352"/>
      <c r="D601" s="353"/>
      <c r="E601" s="353"/>
      <c r="F601" s="353"/>
      <c r="G601" s="353"/>
      <c r="H601" s="353"/>
      <c r="I601" s="354"/>
      <c r="J601" s="353"/>
      <c r="K601" s="353"/>
      <c r="L601" s="355"/>
      <c r="M601" s="136">
        <f t="shared" si="690"/>
        <v>33232.400000000001</v>
      </c>
      <c r="N601" s="136">
        <v>0</v>
      </c>
      <c r="O601" s="136">
        <v>33232.400000000001</v>
      </c>
      <c r="P601" s="136">
        <f>-Q601+R601</f>
        <v>-27035.8</v>
      </c>
      <c r="Q601" s="136">
        <v>0</v>
      </c>
      <c r="R601" s="136">
        <v>-27035.8</v>
      </c>
      <c r="S601" s="136">
        <f t="shared" si="702"/>
        <v>0</v>
      </c>
      <c r="T601" s="136">
        <v>0</v>
      </c>
      <c r="U601" s="136">
        <v>0</v>
      </c>
      <c r="V601" s="189">
        <f t="shared" si="703"/>
        <v>6196.6000000000022</v>
      </c>
      <c r="W601" s="136">
        <f t="shared" si="704"/>
        <v>0</v>
      </c>
      <c r="X601" s="136">
        <f t="shared" si="705"/>
        <v>6196.6000000000022</v>
      </c>
      <c r="Y601" s="136">
        <f t="shared" si="706"/>
        <v>82305.100000000006</v>
      </c>
      <c r="Z601" s="136">
        <v>0</v>
      </c>
      <c r="AA601" s="137">
        <v>82305.100000000006</v>
      </c>
      <c r="AB601" s="136">
        <f t="shared" si="707"/>
        <v>500000</v>
      </c>
      <c r="AC601" s="136">
        <v>0</v>
      </c>
      <c r="AD601" s="136">
        <v>500000</v>
      </c>
      <c r="AE601" s="136">
        <f t="shared" si="708"/>
        <v>-339719.1</v>
      </c>
      <c r="AF601" s="136">
        <v>0</v>
      </c>
      <c r="AG601" s="136">
        <v>-339719.1</v>
      </c>
      <c r="AH601" s="136">
        <f t="shared" si="709"/>
        <v>242586</v>
      </c>
      <c r="AI601" s="136">
        <f t="shared" si="710"/>
        <v>0</v>
      </c>
      <c r="AJ601" s="136">
        <f t="shared" si="711"/>
        <v>242586</v>
      </c>
      <c r="AK601" s="136">
        <f t="shared" si="712"/>
        <v>100000</v>
      </c>
      <c r="AL601" s="136">
        <v>0</v>
      </c>
      <c r="AM601" s="137">
        <v>100000</v>
      </c>
      <c r="AN601" s="136">
        <f t="shared" si="713"/>
        <v>200000</v>
      </c>
      <c r="AO601" s="136">
        <v>0</v>
      </c>
      <c r="AP601" s="136">
        <v>200000</v>
      </c>
      <c r="AQ601" s="137">
        <f>AR600+AS600</f>
        <v>0</v>
      </c>
      <c r="AR601" s="137">
        <v>0</v>
      </c>
      <c r="AS601" s="137">
        <v>0</v>
      </c>
      <c r="AT601" s="136">
        <f t="shared" si="714"/>
        <v>300000</v>
      </c>
      <c r="AU601" s="136">
        <f t="shared" si="715"/>
        <v>0</v>
      </c>
      <c r="AV601" s="137">
        <f t="shared" si="716"/>
        <v>300000</v>
      </c>
      <c r="AW601" s="261"/>
      <c r="AX601" s="39"/>
    </row>
    <row r="602" spans="1:50" s="83" customFormat="1" ht="21" customHeight="1" x14ac:dyDescent="0.2">
      <c r="A602" s="75"/>
      <c r="B602" s="76"/>
      <c r="C602" s="77"/>
      <c r="D602" s="78"/>
      <c r="E602" s="78"/>
      <c r="F602" s="78"/>
      <c r="G602" s="78"/>
      <c r="H602" s="78"/>
      <c r="I602" s="79"/>
      <c r="J602" s="78"/>
      <c r="K602" s="78"/>
      <c r="L602" s="80"/>
      <c r="M602" s="81"/>
      <c r="N602" s="81"/>
      <c r="O602" s="81"/>
      <c r="P602" s="81"/>
      <c r="Q602" s="81"/>
      <c r="R602" s="81"/>
      <c r="S602" s="81"/>
      <c r="T602" s="81"/>
      <c r="U602" s="81"/>
      <c r="V602" s="81"/>
      <c r="W602" s="81"/>
      <c r="X602" s="81"/>
      <c r="Y602" s="81"/>
      <c r="Z602" s="81"/>
      <c r="AA602" s="81"/>
      <c r="AB602" s="81"/>
      <c r="AC602" s="81"/>
      <c r="AD602" s="81"/>
      <c r="AE602" s="81"/>
      <c r="AF602" s="81"/>
      <c r="AG602" s="81"/>
      <c r="AH602" s="357"/>
      <c r="AI602" s="357"/>
      <c r="AJ602" s="357"/>
      <c r="AK602" s="81"/>
      <c r="AL602" s="81"/>
      <c r="AM602" s="81"/>
      <c r="AN602" s="81"/>
      <c r="AO602" s="81"/>
      <c r="AP602" s="81"/>
      <c r="AQ602" s="81"/>
      <c r="AR602" s="81"/>
      <c r="AS602" s="81"/>
      <c r="AT602" s="81"/>
      <c r="AU602" s="81"/>
      <c r="AV602" s="81"/>
      <c r="AW602" s="91"/>
      <c r="AX602" s="82"/>
    </row>
    <row r="603" spans="1:50" x14ac:dyDescent="0.3">
      <c r="AH603" s="5"/>
    </row>
  </sheetData>
  <mergeCells count="64">
    <mergeCell ref="AW206:AW207"/>
    <mergeCell ref="AB4:AD4"/>
    <mergeCell ref="AB5:AB6"/>
    <mergeCell ref="AC5:AD5"/>
    <mergeCell ref="AN4:AP4"/>
    <mergeCell ref="AN5:AN6"/>
    <mergeCell ref="AO5:AP5"/>
    <mergeCell ref="AU5:AV5"/>
    <mergeCell ref="AW121:AW139"/>
    <mergeCell ref="AW154:AW162"/>
    <mergeCell ref="AW203:AW205"/>
    <mergeCell ref="AW140:AW141"/>
    <mergeCell ref="AW142:AW149"/>
    <mergeCell ref="AW150:AW151"/>
    <mergeCell ref="AW163:AW168"/>
    <mergeCell ref="AQ5:AQ6"/>
    <mergeCell ref="AR5:AS5"/>
    <mergeCell ref="AT5:AT6"/>
    <mergeCell ref="AH5:AH6"/>
    <mergeCell ref="AI5:AJ5"/>
    <mergeCell ref="AK5:AK6"/>
    <mergeCell ref="AL5:AM5"/>
    <mergeCell ref="Y5:Y6"/>
    <mergeCell ref="Z5:AA5"/>
    <mergeCell ref="AE5:AE6"/>
    <mergeCell ref="AF5:AG5"/>
    <mergeCell ref="M5:M6"/>
    <mergeCell ref="N5:O5"/>
    <mergeCell ref="S5:S6"/>
    <mergeCell ref="T5:U5"/>
    <mergeCell ref="J3:J6"/>
    <mergeCell ref="K3:K6"/>
    <mergeCell ref="L3:L6"/>
    <mergeCell ref="M3:X3"/>
    <mergeCell ref="V5:V6"/>
    <mergeCell ref="W5:X5"/>
    <mergeCell ref="P4:R4"/>
    <mergeCell ref="P5:P6"/>
    <mergeCell ref="Q5:R5"/>
    <mergeCell ref="B3:B6"/>
    <mergeCell ref="C3:C6"/>
    <mergeCell ref="D3:H4"/>
    <mergeCell ref="I3:I6"/>
    <mergeCell ref="D5:D6"/>
    <mergeCell ref="E5:E6"/>
    <mergeCell ref="F5:F6"/>
    <mergeCell ref="G5:G6"/>
    <mergeCell ref="H5:H6"/>
    <mergeCell ref="AW208:AW215"/>
    <mergeCell ref="AW3:AW5"/>
    <mergeCell ref="A1:AV1"/>
    <mergeCell ref="B2:AV2"/>
    <mergeCell ref="Y4:AA4"/>
    <mergeCell ref="AE4:AG4"/>
    <mergeCell ref="AH4:AJ4"/>
    <mergeCell ref="AK4:AM4"/>
    <mergeCell ref="AT4:AV4"/>
    <mergeCell ref="Y3:AJ3"/>
    <mergeCell ref="AK3:AV3"/>
    <mergeCell ref="M4:O4"/>
    <mergeCell ref="S4:U4"/>
    <mergeCell ref="V4:X4"/>
    <mergeCell ref="AQ4:AS4"/>
    <mergeCell ref="A3:A6"/>
  </mergeCells>
  <pageMargins left="0.35433070866141736" right="0" top="0.78740157480314954" bottom="0.35433070866141736" header="0.51181102362204722" footer="0.15748031496062992"/>
  <pageSetup paperSize="8" scale="17"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РАИП предл ГРБС</vt:lpstr>
      <vt:lpstr>'РАИП предл ГРБС'!Print_Titles</vt:lpstr>
      <vt:lpstr>'РАИП предл ГРБС'!Область_печати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Кузьмина Екатерина Геннадьевна</dc:creator>
  <cp:lastModifiedBy>Бельцов Дмитрий Владимирович</cp:lastModifiedBy>
  <cp:revision>1</cp:revision>
  <cp:lastPrinted>2024-09-18T12:06:21Z</cp:lastPrinted>
  <dcterms:created xsi:type="dcterms:W3CDTF">2006-09-16T00:00:00Z</dcterms:created>
  <dcterms:modified xsi:type="dcterms:W3CDTF">2024-09-25T07:30:39Z</dcterms:modified>
</cp:coreProperties>
</file>