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49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оперативка!$A$2:$Y$239</definedName>
  </definedNames>
  <calcPr calcId="145621"/>
</workbook>
</file>

<file path=xl/calcChain.xml><?xml version="1.0" encoding="utf-8"?>
<calcChain xmlns="http://schemas.openxmlformats.org/spreadsheetml/2006/main">
  <c r="D156" i="1" l="1"/>
  <c r="D157" i="1"/>
  <c r="D203" i="1"/>
  <c r="D204" i="1"/>
  <c r="E103" i="1" l="1"/>
  <c r="E104" i="1" s="1"/>
  <c r="F103" i="1"/>
  <c r="F104" i="1" s="1"/>
  <c r="H170" i="1" l="1"/>
  <c r="H173" i="1"/>
  <c r="J173" i="1" l="1"/>
  <c r="J128" i="1"/>
  <c r="D207" i="1"/>
  <c r="D208" i="1"/>
  <c r="D209" i="1"/>
  <c r="F128" i="1" l="1"/>
  <c r="K145" i="1" l="1"/>
  <c r="P128" i="1" l="1"/>
  <c r="U159" i="1" l="1"/>
  <c r="T155" i="1" l="1"/>
  <c r="T145" i="1"/>
  <c r="M128" i="1" l="1"/>
  <c r="N129" i="1" l="1"/>
  <c r="E155" i="1"/>
  <c r="E128" i="1"/>
  <c r="E129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D131" i="1" l="1"/>
  <c r="X190" i="1" l="1"/>
  <c r="M173" i="1"/>
  <c r="M129" i="1"/>
  <c r="O129" i="1"/>
  <c r="K227" i="1"/>
  <c r="K173" i="1"/>
  <c r="P129" i="1"/>
  <c r="Q129" i="1"/>
  <c r="R128" i="1" l="1"/>
  <c r="R129" i="1"/>
  <c r="R126" i="1"/>
  <c r="G159" i="1"/>
  <c r="K129" i="1"/>
  <c r="P126" i="1"/>
  <c r="C143" i="1" l="1"/>
  <c r="F129" i="1"/>
  <c r="S129" i="1" l="1"/>
  <c r="T129" i="1"/>
  <c r="I128" i="1" l="1"/>
  <c r="W128" i="1" l="1"/>
  <c r="W129" i="1"/>
  <c r="X127" i="1" l="1"/>
  <c r="B129" i="1" l="1"/>
  <c r="B128" i="1"/>
  <c r="B127" i="1"/>
  <c r="B126" i="1"/>
  <c r="C133" i="1" l="1"/>
  <c r="D133" i="1" s="1"/>
  <c r="F201" i="1" l="1"/>
  <c r="G201" i="1"/>
  <c r="H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U129" i="1" l="1"/>
  <c r="T128" i="1" l="1"/>
  <c r="J129" i="1"/>
  <c r="J127" i="1"/>
  <c r="J126" i="1"/>
  <c r="H128" i="1" l="1"/>
  <c r="B155" i="1" l="1"/>
  <c r="C157" i="1" l="1"/>
  <c r="C135" i="1"/>
  <c r="D135" i="1" s="1"/>
  <c r="C136" i="1"/>
  <c r="D136" i="1" s="1"/>
  <c r="C137" i="1"/>
  <c r="D137" i="1" s="1"/>
  <c r="C139" i="1"/>
  <c r="C145" i="1" s="1"/>
  <c r="C142" i="1"/>
  <c r="C146" i="1"/>
  <c r="D146" i="1" s="1"/>
  <c r="C147" i="1"/>
  <c r="D147" i="1" s="1"/>
  <c r="C148" i="1"/>
  <c r="D148" i="1" s="1"/>
  <c r="C150" i="1"/>
  <c r="D150" i="1" s="1"/>
  <c r="C152" i="1"/>
  <c r="D152" i="1" s="1"/>
  <c r="C153" i="1"/>
  <c r="C134" i="1"/>
  <c r="D134" i="1" s="1"/>
  <c r="D153" i="1" l="1"/>
  <c r="C155" i="1"/>
  <c r="O127" i="1" l="1"/>
  <c r="P127" i="1"/>
  <c r="Q127" i="1"/>
  <c r="R127" i="1"/>
  <c r="Y129" i="1" l="1"/>
  <c r="Y127" i="1"/>
  <c r="V127" i="1" l="1"/>
  <c r="S128" i="1" l="1"/>
  <c r="S127" i="1"/>
  <c r="S126" i="1"/>
  <c r="I129" i="1" l="1"/>
  <c r="O128" i="1" l="1"/>
  <c r="T127" i="1" l="1"/>
  <c r="K128" i="1" l="1"/>
  <c r="X128" i="1"/>
  <c r="Y128" i="1" l="1"/>
  <c r="Y126" i="1"/>
  <c r="W127" i="1"/>
  <c r="W126" i="1"/>
  <c r="Q126" i="1"/>
  <c r="K126" i="1" l="1"/>
  <c r="K127" i="1"/>
  <c r="N127" i="1" l="1"/>
  <c r="N126" i="1"/>
  <c r="F126" i="1" l="1"/>
  <c r="F127" i="1"/>
  <c r="C158" i="1" l="1"/>
  <c r="C160" i="1"/>
  <c r="D160" i="1" s="1"/>
  <c r="C161" i="1"/>
  <c r="D161" i="1" s="1"/>
  <c r="C162" i="1"/>
  <c r="D162" i="1" s="1"/>
  <c r="C168" i="1"/>
  <c r="C169" i="1"/>
  <c r="C171" i="1"/>
  <c r="C172" i="1"/>
  <c r="C174" i="1"/>
  <c r="D174" i="1" s="1"/>
  <c r="C175" i="1"/>
  <c r="D175" i="1" s="1"/>
  <c r="C177" i="1"/>
  <c r="D177" i="1" s="1"/>
  <c r="C178" i="1"/>
  <c r="D178" i="1" s="1"/>
  <c r="C180" i="1"/>
  <c r="D180" i="1" s="1"/>
  <c r="C181" i="1"/>
  <c r="D181" i="1" s="1"/>
  <c r="C183" i="1"/>
  <c r="D183" i="1" s="1"/>
  <c r="C184" i="1"/>
  <c r="D184" i="1" s="1"/>
  <c r="C186" i="1"/>
  <c r="D186" i="1" s="1"/>
  <c r="C187" i="1"/>
  <c r="D187" i="1" s="1"/>
  <c r="C188" i="1"/>
  <c r="C189" i="1"/>
  <c r="C191" i="1"/>
  <c r="D191" i="1" s="1"/>
  <c r="C192" i="1"/>
  <c r="D192" i="1" s="1"/>
  <c r="O126" i="1"/>
  <c r="V129" i="1"/>
  <c r="V126" i="1"/>
  <c r="H129" i="1" l="1"/>
  <c r="L127" i="1" l="1"/>
  <c r="L126" i="1"/>
  <c r="X129" i="1" l="1"/>
  <c r="C115" i="1"/>
  <c r="D115" i="1" s="1"/>
  <c r="H127" i="1" l="1"/>
  <c r="U126" i="1" l="1"/>
  <c r="U127" i="1"/>
  <c r="I127" i="1"/>
  <c r="I126" i="1"/>
  <c r="T126" i="1"/>
  <c r="G129" i="1" l="1"/>
  <c r="G127" i="1"/>
  <c r="G126" i="1"/>
  <c r="P227" i="1" l="1"/>
  <c r="H126" i="1" l="1"/>
  <c r="M127" i="1" l="1"/>
  <c r="M126" i="1"/>
  <c r="S227" i="1" l="1"/>
  <c r="E127" i="1" l="1"/>
  <c r="E126" i="1"/>
  <c r="X126" i="1" l="1"/>
  <c r="J227" i="1" l="1"/>
  <c r="C221" i="1" l="1"/>
  <c r="O196" i="1" l="1"/>
  <c r="C224" i="1" l="1"/>
  <c r="D224" i="1" s="1"/>
  <c r="E223" i="1" l="1"/>
  <c r="Y195" i="1" l="1"/>
  <c r="T195" i="1"/>
  <c r="P195" i="1"/>
  <c r="G196" i="1"/>
  <c r="G195" i="1"/>
  <c r="M195" i="1"/>
  <c r="Y196" i="1" l="1"/>
  <c r="P196" i="1"/>
  <c r="M196" i="1"/>
  <c r="C80" i="1" l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D99" i="1" s="1"/>
  <c r="C100" i="1"/>
  <c r="D100" i="1" s="1"/>
  <c r="C101" i="1"/>
  <c r="D101" i="1" s="1"/>
  <c r="C102" i="1"/>
  <c r="D102" i="1" s="1"/>
  <c r="C106" i="1"/>
  <c r="D106" i="1" s="1"/>
  <c r="C107" i="1"/>
  <c r="D107" i="1" s="1"/>
  <c r="C108" i="1"/>
  <c r="D108" i="1" s="1"/>
  <c r="C109" i="1"/>
  <c r="D109" i="1" s="1"/>
  <c r="C110" i="1"/>
  <c r="D110" i="1" s="1"/>
  <c r="C111" i="1"/>
  <c r="D111" i="1" s="1"/>
  <c r="C113" i="1"/>
  <c r="D113" i="1" s="1"/>
  <c r="C114" i="1"/>
  <c r="D114" i="1" s="1"/>
  <c r="C116" i="1"/>
  <c r="D116" i="1" s="1"/>
  <c r="C117" i="1"/>
  <c r="C118" i="1"/>
  <c r="D118" i="1" s="1"/>
  <c r="C119" i="1"/>
  <c r="D119" i="1" s="1"/>
  <c r="C121" i="1"/>
  <c r="D121" i="1" s="1"/>
  <c r="C122" i="1"/>
  <c r="D122" i="1" s="1"/>
  <c r="C123" i="1"/>
  <c r="C124" i="1"/>
  <c r="D124" i="1" s="1"/>
  <c r="C125" i="1"/>
  <c r="C193" i="1"/>
  <c r="D193" i="1" s="1"/>
  <c r="C194" i="1"/>
  <c r="D194" i="1" s="1"/>
  <c r="C79" i="1"/>
  <c r="C129" i="1" l="1"/>
  <c r="D129" i="1" s="1"/>
  <c r="D123" i="1"/>
  <c r="D117" i="1"/>
  <c r="D125" i="1"/>
  <c r="C127" i="1"/>
  <c r="D127" i="1" s="1"/>
  <c r="C128" i="1"/>
  <c r="D128" i="1" s="1"/>
  <c r="C131" i="1"/>
  <c r="C126" i="1"/>
  <c r="C130" i="1"/>
  <c r="D130" i="1" s="1"/>
  <c r="C196" i="1"/>
  <c r="D196" i="1" s="1"/>
  <c r="E62" i="1"/>
  <c r="D126" i="1" l="1"/>
  <c r="V223" i="1"/>
  <c r="O219" i="1" l="1"/>
  <c r="U223" i="1"/>
  <c r="U219" i="1"/>
  <c r="L223" i="1" l="1"/>
  <c r="L219" i="1"/>
  <c r="J223" i="1" l="1"/>
  <c r="P219" i="1" l="1"/>
  <c r="N219" i="1"/>
  <c r="V219" i="1"/>
  <c r="V59" i="1"/>
  <c r="F219" i="1" l="1"/>
  <c r="M219" i="1" l="1"/>
  <c r="R219" i="1" l="1"/>
  <c r="K219" i="1"/>
  <c r="E44" i="1" l="1"/>
  <c r="C41" i="1"/>
  <c r="Q219" i="1" l="1"/>
  <c r="E219" i="1"/>
  <c r="O223" i="1" l="1"/>
  <c r="S219" i="1" l="1"/>
  <c r="N223" i="1"/>
  <c r="H223" i="1" l="1"/>
  <c r="H219" i="1"/>
  <c r="J219" i="1" l="1"/>
  <c r="I223" i="1" l="1"/>
  <c r="T219" i="1" l="1"/>
  <c r="W223" i="1"/>
  <c r="W219" i="1"/>
  <c r="P223" i="1" l="1"/>
  <c r="R223" i="1"/>
  <c r="V55" i="1"/>
  <c r="S223" i="1" l="1"/>
  <c r="Q223" i="1"/>
  <c r="K223" i="1" l="1"/>
  <c r="I219" i="1" l="1"/>
  <c r="X219" i="1"/>
  <c r="X223" i="1"/>
  <c r="F223" i="1"/>
  <c r="G223" i="1"/>
  <c r="M223" i="1"/>
  <c r="T223" i="1"/>
  <c r="Y223" i="1"/>
  <c r="U59" i="1" l="1"/>
  <c r="S62" i="1" l="1"/>
  <c r="L62" i="1"/>
  <c r="L58" i="1" l="1"/>
  <c r="E63" i="1" l="1"/>
  <c r="N59" i="1"/>
  <c r="C210" i="1" l="1"/>
  <c r="D210" i="1" s="1"/>
  <c r="F59" i="1" l="1"/>
  <c r="Y218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N62" i="1" l="1"/>
  <c r="B92" i="1" l="1"/>
  <c r="D92" i="1" s="1"/>
  <c r="J49" i="1" l="1"/>
  <c r="G49" i="1" l="1"/>
  <c r="S49" i="1"/>
  <c r="C49" i="1" l="1"/>
  <c r="D77" i="1"/>
  <c r="Q62" i="1" l="1"/>
  <c r="R62" i="1"/>
  <c r="T62" i="1"/>
  <c r="U62" i="1"/>
  <c r="H62" i="1"/>
  <c r="G62" i="1"/>
  <c r="F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6" i="1" l="1"/>
  <c r="D86" i="1" s="1"/>
  <c r="D62" i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E130" i="1" l="1"/>
  <c r="J164" i="1" l="1"/>
  <c r="J165" i="1"/>
  <c r="I185" i="1" l="1"/>
  <c r="N112" i="1" l="1"/>
  <c r="T185" i="1" l="1"/>
  <c r="W137" i="1" l="1"/>
  <c r="W103" i="1"/>
  <c r="W105" i="1" s="1"/>
  <c r="K185" i="1" l="1"/>
  <c r="V138" i="1" l="1"/>
  <c r="T137" i="1" l="1"/>
  <c r="T138" i="1"/>
  <c r="Q176" i="1" l="1"/>
  <c r="I176" i="1" l="1"/>
  <c r="B105" i="1" l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O148" i="1" l="1"/>
  <c r="H131" i="1" l="1"/>
  <c r="H105" i="1"/>
  <c r="Q165" i="1" l="1"/>
  <c r="E164" i="1"/>
  <c r="N176" i="1" l="1"/>
  <c r="H138" i="1"/>
  <c r="O103" i="1" l="1"/>
  <c r="Q103" i="1"/>
  <c r="Q163" i="1"/>
  <c r="V103" i="1" l="1"/>
  <c r="J185" i="1" l="1"/>
  <c r="G163" i="1" l="1"/>
  <c r="O149" i="1"/>
  <c r="Q105" i="1" l="1"/>
  <c r="M103" i="1"/>
  <c r="M104" i="1" l="1"/>
  <c r="M112" i="1"/>
  <c r="B156" i="1"/>
  <c r="H164" i="1" l="1"/>
  <c r="H167" i="1" s="1"/>
  <c r="I163" i="1" l="1"/>
  <c r="C163" i="1" s="1"/>
  <c r="D163" i="1" s="1"/>
  <c r="E149" i="1" l="1"/>
  <c r="E105" i="1" l="1"/>
  <c r="E156" i="1"/>
  <c r="W138" i="1"/>
  <c r="E165" i="1" l="1"/>
  <c r="E167" i="1"/>
  <c r="E185" i="1"/>
  <c r="Y164" i="1" l="1"/>
  <c r="Y167" i="1" s="1"/>
  <c r="Y165" i="1"/>
  <c r="Y185" i="1"/>
  <c r="Y166" i="1" l="1"/>
  <c r="L164" i="1" l="1"/>
  <c r="L167" i="1" s="1"/>
  <c r="G164" i="1"/>
  <c r="G167" i="1" s="1"/>
  <c r="F164" i="1" l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F167" i="1" l="1"/>
  <c r="X164" i="1"/>
  <c r="X167" i="1" s="1"/>
  <c r="Q164" i="1" l="1"/>
  <c r="Q167" i="1" s="1"/>
  <c r="R105" i="1"/>
  <c r="M105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4" i="1" l="1"/>
  <c r="D164" i="1" s="1"/>
  <c r="C165" i="1"/>
  <c r="D165" i="1" s="1"/>
  <c r="P167" i="1"/>
  <c r="C167" i="1" s="1"/>
  <c r="D167" i="1" s="1"/>
  <c r="T131" i="1" l="1"/>
  <c r="U185" i="1" l="1"/>
  <c r="X182" i="1"/>
  <c r="L185" i="1"/>
  <c r="R130" i="1" l="1"/>
  <c r="R176" i="1" l="1"/>
  <c r="M131" i="1" l="1"/>
  <c r="G131" i="1"/>
  <c r="S131" i="1" l="1"/>
  <c r="X131" i="1"/>
  <c r="X103" i="1" l="1"/>
  <c r="X105" i="1" s="1"/>
  <c r="Y103" i="1"/>
  <c r="Y105" i="1" s="1"/>
  <c r="G185" i="1" l="1"/>
  <c r="R185" i="1" l="1"/>
  <c r="E166" i="1" l="1"/>
  <c r="B18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C166" i="1" l="1"/>
  <c r="D166" i="1" s="1"/>
  <c r="T103" i="1" l="1"/>
  <c r="T105" i="1" s="1"/>
  <c r="S176" i="1" l="1"/>
  <c r="T199" i="1" l="1"/>
  <c r="O199" i="1" l="1"/>
  <c r="G182" i="1" l="1"/>
  <c r="T176" i="1" l="1"/>
  <c r="G130" i="1" l="1"/>
  <c r="X130" i="1"/>
  <c r="C207" i="1" l="1"/>
  <c r="C206" i="1"/>
  <c r="R199" i="1" l="1"/>
  <c r="S199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Q104" i="1"/>
  <c r="N104" i="1"/>
  <c r="N105" i="1"/>
  <c r="J104" i="1"/>
  <c r="J105" i="1"/>
  <c r="F105" i="1"/>
  <c r="U104" i="1"/>
  <c r="U105" i="1"/>
  <c r="S104" i="1"/>
  <c r="S105" i="1"/>
  <c r="V104" i="1"/>
  <c r="V105" i="1"/>
  <c r="U176" i="1"/>
  <c r="C176" i="1" s="1"/>
  <c r="D176" i="1" s="1"/>
  <c r="D103" i="1" l="1"/>
  <c r="C104" i="1"/>
  <c r="C105" i="1"/>
  <c r="D105" i="1" s="1"/>
  <c r="H199" i="1" l="1"/>
  <c r="B199" i="1" l="1"/>
  <c r="C198" i="1" l="1"/>
  <c r="D198" i="1" s="1"/>
  <c r="C197" i="1"/>
  <c r="D197" i="1" s="1"/>
  <c r="C199" i="1" l="1"/>
  <c r="D199" i="1" s="1"/>
  <c r="W199" i="1" l="1"/>
  <c r="Q179" i="1" l="1"/>
  <c r="C179" i="1" s="1"/>
  <c r="C190" i="1" l="1"/>
  <c r="C170" i="1" l="1"/>
  <c r="E145" i="1" l="1"/>
  <c r="F138" i="1" l="1"/>
  <c r="G138" i="1"/>
  <c r="I138" i="1"/>
  <c r="J138" i="1"/>
  <c r="L138" i="1"/>
  <c r="M138" i="1"/>
  <c r="N138" i="1"/>
  <c r="P138" i="1"/>
  <c r="R138" i="1"/>
  <c r="S138" i="1"/>
  <c r="U138" i="1"/>
  <c r="X138" i="1"/>
  <c r="Y138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C149" i="1" l="1"/>
  <c r="D149" i="1" s="1"/>
  <c r="C138" i="1"/>
  <c r="D138" i="1" s="1"/>
  <c r="Y156" i="1"/>
  <c r="T156" i="1"/>
  <c r="W156" i="1"/>
  <c r="P156" i="1"/>
  <c r="O156" i="1"/>
  <c r="V156" i="1"/>
  <c r="N156" i="1"/>
  <c r="J156" i="1"/>
  <c r="F156" i="1"/>
  <c r="X156" i="1"/>
  <c r="L156" i="1"/>
  <c r="S156" i="1"/>
  <c r="K156" i="1"/>
  <c r="I156" i="1"/>
  <c r="B201" i="1"/>
  <c r="C203" i="1"/>
  <c r="C140" i="1" l="1"/>
  <c r="C141" i="1"/>
  <c r="C156" i="1"/>
  <c r="K155" i="1"/>
  <c r="P229" i="1" l="1"/>
  <c r="D155" i="1" l="1"/>
  <c r="C212" i="1" l="1"/>
  <c r="D212" i="1" s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E218" i="1"/>
  <c r="L233" i="1" l="1"/>
  <c r="L235" i="1" s="1"/>
  <c r="E233" i="1"/>
  <c r="E235" i="1" s="1"/>
  <c r="X233" i="1"/>
  <c r="X235" i="1" s="1"/>
  <c r="H233" i="1"/>
  <c r="H235" i="1" s="1"/>
  <c r="O233" i="1"/>
  <c r="O235" i="1" s="1"/>
  <c r="F233" i="1"/>
  <c r="F235" i="1" s="1"/>
  <c r="B229" i="1"/>
  <c r="I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H227" i="1"/>
  <c r="C225" i="1"/>
  <c r="D225" i="1" s="1"/>
  <c r="C226" i="1"/>
  <c r="D226" i="1" s="1"/>
  <c r="B222" i="1"/>
  <c r="D221" i="1"/>
  <c r="C220" i="1"/>
  <c r="D220" i="1" s="1"/>
  <c r="Y219" i="1"/>
  <c r="G219" i="1"/>
  <c r="B218" i="1"/>
  <c r="C217" i="1"/>
  <c r="D217" i="1" s="1"/>
  <c r="C216" i="1"/>
  <c r="C213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C209" i="1"/>
  <c r="C208" i="1"/>
  <c r="S205" i="1"/>
  <c r="K205" i="1"/>
  <c r="C204" i="1"/>
  <c r="C202" i="1"/>
  <c r="C200" i="1"/>
  <c r="D200" i="1" s="1"/>
  <c r="X185" i="1"/>
  <c r="C185" i="1" s="1"/>
  <c r="D185" i="1" s="1"/>
  <c r="U182" i="1"/>
  <c r="C182" i="1" s="1"/>
  <c r="B182" i="1"/>
  <c r="B179" i="1"/>
  <c r="D179" i="1" s="1"/>
  <c r="I173" i="1"/>
  <c r="C173" i="1" s="1"/>
  <c r="C159" i="1"/>
  <c r="Y154" i="1"/>
  <c r="X154" i="1"/>
  <c r="W154" i="1"/>
  <c r="U154" i="1"/>
  <c r="T154" i="1"/>
  <c r="S154" i="1"/>
  <c r="R154" i="1"/>
  <c r="O154" i="1"/>
  <c r="M154" i="1"/>
  <c r="C154" i="1" s="1"/>
  <c r="B154" i="1"/>
  <c r="C151" i="1"/>
  <c r="D151" i="1" s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C144" i="1" s="1"/>
  <c r="B144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 s="1"/>
  <c r="B120" i="1"/>
  <c r="E112" i="1"/>
  <c r="C112" i="1" s="1"/>
  <c r="B112" i="1"/>
  <c r="B104" i="1"/>
  <c r="D104" i="1" s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120" i="1" l="1"/>
  <c r="D112" i="1"/>
  <c r="D182" i="1"/>
  <c r="D154" i="1"/>
  <c r="D144" i="1"/>
  <c r="C201" i="1"/>
  <c r="D201" i="1" s="1"/>
  <c r="C227" i="1"/>
  <c r="D227" i="1" s="1"/>
  <c r="C218" i="1"/>
  <c r="D218" i="1" s="1"/>
  <c r="D216" i="1"/>
  <c r="C223" i="1"/>
  <c r="D223" i="1" s="1"/>
  <c r="C219" i="1"/>
  <c r="D219" i="1" s="1"/>
  <c r="D58" i="1"/>
  <c r="C59" i="1"/>
  <c r="D59" i="1" s="1"/>
  <c r="D54" i="1"/>
  <c r="C26" i="1"/>
  <c r="D26" i="1" s="1"/>
  <c r="C22" i="1"/>
  <c r="D22" i="1" s="1"/>
  <c r="C205" i="1"/>
  <c r="C17" i="1"/>
  <c r="D17" i="1" s="1"/>
  <c r="C9" i="1"/>
  <c r="D9" i="1" s="1"/>
  <c r="C24" i="1"/>
  <c r="D24" i="1" s="1"/>
  <c r="C29" i="1"/>
  <c r="D29" i="1" s="1"/>
  <c r="D7" i="1"/>
  <c r="C13" i="1"/>
  <c r="D13" i="1" s="1"/>
  <c r="C32" i="1"/>
  <c r="D32" i="1" s="1"/>
  <c r="C36" i="1"/>
  <c r="D36" i="1" s="1"/>
  <c r="C34" i="1"/>
  <c r="D34" i="1" s="1"/>
  <c r="D230" i="1"/>
  <c r="C39" i="1"/>
  <c r="D39" i="1" s="1"/>
  <c r="D228" i="1"/>
  <c r="D231" i="1"/>
  <c r="C55" i="1"/>
  <c r="D55" i="1" s="1"/>
  <c r="C222" i="1"/>
  <c r="D222" i="1" s="1"/>
  <c r="C211" i="1"/>
  <c r="D211" i="1" s="1"/>
  <c r="C233" i="1" l="1"/>
  <c r="C235" i="1" s="1"/>
  <c r="D235" i="1" l="1"/>
  <c r="D233" i="1"/>
  <c r="C195" i="1" l="1"/>
  <c r="D195" i="1" s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<sst xmlns="http://schemas.openxmlformats.org/spreadsheetml/2006/main" count="275" uniqueCount="219">
  <si>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</si>
  <si>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</si>
  <si>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</si>
  <si>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</si>
  <si>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</si>
  <si>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</si>
  <si>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</si>
  <si>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</si>
  <si>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</si>
  <si>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</si>
  <si>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</si>
  <si>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</si>
  <si>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</si>
  <si>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</si>
  <si>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</si>
  <si>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</si>
  <si>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</si>
  <si>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</si>
  <si>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</si>
  <si>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</si>
  <si>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</si>
  <si>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</si>
  <si>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</si>
  <si>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</si>
  <si>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</si>
  <si>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</si>
  <si>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</si>
  <si>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</si>
  <si>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</si>
  <si>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</si>
  <si>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</si>
  <si>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</si>
  <si>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</si>
  <si>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</si>
  <si>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</si>
  <si>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</si>
  <si>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</si>
  <si>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</si>
  <si>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</si>
  <si>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</si>
  <si>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</si>
  <si>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</si>
  <si>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</si>
  <si>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</si>
  <si>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</si>
  <si>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</si>
  <si>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</si>
  <si>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</si>
  <si>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</si>
  <si>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</si>
  <si>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</si>
  <si>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</si>
  <si>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</si>
  <si>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</si>
  <si>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</si>
  <si>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</si>
  <si>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</si>
  <si>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</si>
  <si>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</si>
  <si>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</si>
  <si>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</si>
  <si>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</si>
  <si>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</si>
  <si>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</si>
  <si>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</si>
  <si>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</si>
  <si>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</si>
  <si>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</si>
  <si>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</si>
  <si>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</si>
  <si>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</si>
  <si>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</si>
  <si>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</si>
  <si>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</si>
  <si>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</si>
  <si>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</si>
  <si>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</si>
  <si>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</si>
  <si>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</si>
  <si>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</si>
  <si>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</si>
  <si>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</si>
  <si>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</si>
  <si>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</si>
  <si>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</si>
  <si>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</si>
  <si>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</si>
  <si>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</si>
  <si>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</si>
  <si>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</si>
  <si>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</si>
  <si>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</si>
  <si>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</si>
  <si>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</si>
  <si>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</si>
  <si>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</si>
  <si>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</si>
  <si>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</si>
  <si>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</si>
  <si>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</si>
  <si>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</si>
  <si>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</si>
  <si>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</si>
  <si>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</si>
  <si>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</si>
  <si>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</si>
  <si>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</si>
  <si>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</si>
  <si>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</si>
  <si>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</si>
  <si>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</si>
  <si>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</si>
  <si>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</si>
  <si>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</si>
  <si>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</si>
  <si>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</si>
  <si>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</si>
  <si>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</si>
  <si>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</si>
  <si>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</si>
  <si>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</si>
  <si>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</si>
  <si>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</si>
  <si>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</si>
  <si>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</si>
  <si>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</si>
  <si>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</si>
  <si>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</si>
  <si>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</si>
  <si>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</si>
  <si>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</si>
  <si>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</si>
  <si>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</si>
  <si>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</si>
  <si>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</si>
  <si>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</si>
  <si>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</si>
  <si>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</si>
  <si>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</si>
  <si>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</si>
  <si>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</si>
  <si>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</si>
  <si>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</si>
  <si>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</si>
  <si>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</si>
  <si>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</si>
  <si>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</si>
  <si>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</si>
  <si>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</si>
  <si>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</si>
  <si>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</si>
  <si>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</si>
  <si>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</si>
  <si>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</si>
  <si>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</si>
  <si>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</si>
  <si>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</si>
  <si>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</si>
  <si>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</si>
  <si>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</si>
  <si>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</si>
  <si>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</si>
  <si>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</si>
  <si>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</si>
  <si>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</si>
  <si>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</si>
  <si>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</si>
  <si>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</si>
  <si>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</si>
  <si>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</si>
  <si>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</si>
  <si>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</si>
  <si>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</si>
  <si>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</si>
  <si>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</si>
  <si>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</si>
  <si>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</si>
  <si>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</si>
  <si>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</si>
  <si>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</si>
  <si>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</si>
  <si>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</si>
  <si>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</si>
  <si>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</si>
  <si>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</si>
  <si>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</si>
  <si>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</si>
  <si>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</si>
  <si>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</si>
  <si>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</si>
  <si>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</si>
  <si>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</si>
  <si>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</si>
  <si>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</si>
  <si>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</si>
  <si>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</si>
  <si>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</si>
  <si>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</si>
  <si>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</si>
  <si>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</si>
  <si>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</si>
  <si>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</si>
  <si>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</si>
  <si>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</si>
  <si>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</si>
  <si>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</si>
  <si>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</si>
  <si>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</si>
  <si>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</si>
  <si>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</si>
  <si>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</si>
  <si>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</si>
  <si>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</si>
  <si>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</si>
  <si>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</si>
  <si>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</si>
  <si>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 xml:space="preserve">Скошено многолетних трав, га                                           </t>
  </si>
  <si>
    <r>
      <t>Укосная площадь многолетних трав, га</t>
    </r>
    <r>
      <rPr>
        <i/>
        <sz val="17"/>
        <rFont val="Times New Roman"/>
        <family val="1"/>
        <charset val="204"/>
      </rPr>
      <t xml:space="preserve"> (на 2023 г. данные 4-сх)</t>
    </r>
  </si>
  <si>
    <t>Информация о сельскохозяйственных работах по состоянию на 9 августа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</si>
</sst>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87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8" fillId="2" borderId="3" xfId="2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23" fillId="2" borderId="9" xfId="0" applyFont="1" applyFill="1" applyBorder="1" applyAlignment="1">
      <alignment horizontal="center" textRotation="90" wrapText="1"/>
    </xf>
    <xf numFmtId="0" fontId="23" fillId="2" borderId="10" xfId="0" applyFont="1" applyFill="1" applyBorder="1" applyAlignment="1">
      <alignment horizontal="center" textRotation="90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zoomScale="60" zoomScaleNormal="70" zoomScalePageLayoutView="82" workbookViewId="0">
      <pane xSplit="3" ySplit="6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D155" sqref="D155:D157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89" customWidth="1"/>
    <col min="9" max="9" width="14" style="89" customWidth="1"/>
    <col min="10" max="11" width="13.7109375" style="89" customWidth="1"/>
    <col min="12" max="12" width="13.7109375" style="1" customWidth="1"/>
    <col min="13" max="16" width="13.7109375" style="89" customWidth="1"/>
    <col min="17" max="17" width="13.5703125" style="89" customWidth="1"/>
    <col min="18" max="25" width="13.7109375" style="89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33"/>
    </row>
    <row r="2" spans="1:26" s="3" customFormat="1" ht="29.25" customHeight="1" thickBot="1" x14ac:dyDescent="0.3">
      <c r="A2" s="167" t="s">
        <v>218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</row>
    <row r="3" spans="1:26" s="3" customFormat="1" ht="3.75" hidden="1" customHeight="1" thickBot="1" x14ac:dyDescent="0.3">
      <c r="A3" s="4"/>
      <c r="B3" s="4"/>
      <c r="C3" s="4"/>
      <c r="D3" s="4"/>
      <c r="E3" s="90"/>
      <c r="F3" s="90"/>
      <c r="G3" s="90" t="s">
        <v>1</v>
      </c>
      <c r="H3" s="90"/>
      <c r="I3" s="90"/>
      <c r="J3" s="90"/>
      <c r="K3" s="90"/>
      <c r="L3" s="4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112" t="s">
        <v>2</v>
      </c>
      <c r="Y3" s="112"/>
    </row>
    <row r="4" spans="1:26" s="2" customFormat="1" ht="17.25" customHeight="1" thickBot="1" x14ac:dyDescent="0.35">
      <c r="A4" s="168" t="s">
        <v>3</v>
      </c>
      <c r="B4" s="171" t="s">
        <v>210</v>
      </c>
      <c r="C4" s="174" t="s">
        <v>211</v>
      </c>
      <c r="D4" s="174" t="s">
        <v>212</v>
      </c>
      <c r="E4" s="177" t="s">
        <v>4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9"/>
      <c r="Z4" s="2" t="s">
        <v>0</v>
      </c>
    </row>
    <row r="5" spans="1:26" s="2" customFormat="1" ht="87" customHeight="1" x14ac:dyDescent="0.25">
      <c r="A5" s="169"/>
      <c r="B5" s="172"/>
      <c r="C5" s="175"/>
      <c r="D5" s="175"/>
      <c r="E5" s="180" t="s">
        <v>5</v>
      </c>
      <c r="F5" s="180" t="s">
        <v>6</v>
      </c>
      <c r="G5" s="180" t="s">
        <v>7</v>
      </c>
      <c r="H5" s="180" t="s">
        <v>8</v>
      </c>
      <c r="I5" s="180" t="s">
        <v>9</v>
      </c>
      <c r="J5" s="180" t="s">
        <v>10</v>
      </c>
      <c r="K5" s="180" t="s">
        <v>11</v>
      </c>
      <c r="L5" s="185" t="s">
        <v>12</v>
      </c>
      <c r="M5" s="180" t="s">
        <v>13</v>
      </c>
      <c r="N5" s="180" t="s">
        <v>14</v>
      </c>
      <c r="O5" s="180" t="s">
        <v>15</v>
      </c>
      <c r="P5" s="180" t="s">
        <v>16</v>
      </c>
      <c r="Q5" s="180" t="s">
        <v>17</v>
      </c>
      <c r="R5" s="180" t="s">
        <v>18</v>
      </c>
      <c r="S5" s="180" t="s">
        <v>19</v>
      </c>
      <c r="T5" s="180" t="s">
        <v>20</v>
      </c>
      <c r="U5" s="180" t="s">
        <v>21</v>
      </c>
      <c r="V5" s="180" t="s">
        <v>22</v>
      </c>
      <c r="W5" s="180" t="s">
        <v>23</v>
      </c>
      <c r="X5" s="180" t="s">
        <v>24</v>
      </c>
      <c r="Y5" s="180" t="s">
        <v>25</v>
      </c>
    </row>
    <row r="6" spans="1:26" s="2" customFormat="1" ht="69.75" customHeight="1" thickBot="1" x14ac:dyDescent="0.3">
      <c r="A6" s="170"/>
      <c r="B6" s="173"/>
      <c r="C6" s="176"/>
      <c r="D6" s="176"/>
      <c r="E6" s="181"/>
      <c r="F6" s="181"/>
      <c r="G6" s="181"/>
      <c r="H6" s="181"/>
      <c r="I6" s="181"/>
      <c r="J6" s="181"/>
      <c r="K6" s="181"/>
      <c r="L6" s="186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</row>
    <row r="7" spans="1:26" s="2" customFormat="1" ht="30" hidden="1" customHeight="1" x14ac:dyDescent="0.25">
      <c r="A7" s="6" t="s">
        <v>26</v>
      </c>
      <c r="B7" s="7">
        <v>48111</v>
      </c>
      <c r="C7" s="7">
        <f>SUM(E7:Y7)</f>
        <v>48111</v>
      </c>
      <c r="D7" s="14">
        <f t="shared" ref="D7:D41" si="0">C7/B7</f>
        <v>1</v>
      </c>
      <c r="E7" s="9">
        <v>2068</v>
      </c>
      <c r="F7" s="9">
        <v>1426</v>
      </c>
      <c r="G7" s="9">
        <v>3311</v>
      </c>
      <c r="H7" s="9">
        <v>3013</v>
      </c>
      <c r="I7" s="9">
        <v>1381</v>
      </c>
      <c r="J7" s="9">
        <v>3235</v>
      </c>
      <c r="K7" s="9">
        <v>2215</v>
      </c>
      <c r="L7" s="9">
        <v>2793</v>
      </c>
      <c r="M7" s="9">
        <v>2281</v>
      </c>
      <c r="N7" s="9">
        <v>692</v>
      </c>
      <c r="O7" s="9">
        <v>1579</v>
      </c>
      <c r="P7" s="9">
        <v>1997</v>
      </c>
      <c r="Q7" s="9">
        <v>2796</v>
      </c>
      <c r="R7" s="9">
        <v>3011</v>
      </c>
      <c r="S7" s="9">
        <v>3199</v>
      </c>
      <c r="T7" s="9">
        <v>2334</v>
      </c>
      <c r="U7" s="9">
        <v>2066</v>
      </c>
      <c r="V7" s="9">
        <v>685</v>
      </c>
      <c r="W7" s="9">
        <v>1885</v>
      </c>
      <c r="X7" s="9">
        <v>3999</v>
      </c>
      <c r="Y7" s="9">
        <v>2145</v>
      </c>
    </row>
    <row r="8" spans="1:26" s="11" customFormat="1" ht="30" hidden="1" customHeight="1" x14ac:dyDescent="0.2">
      <c r="A8" s="10" t="s">
        <v>27</v>
      </c>
      <c r="B8" s="7">
        <v>49567</v>
      </c>
      <c r="C8" s="7">
        <f>SUM(E8:Y8)</f>
        <v>54734.5</v>
      </c>
      <c r="D8" s="14">
        <f t="shared" si="0"/>
        <v>1.1042528295035003</v>
      </c>
      <c r="E8" s="9">
        <v>3726</v>
      </c>
      <c r="F8" s="9">
        <v>1536</v>
      </c>
      <c r="G8" s="9">
        <v>3338</v>
      </c>
      <c r="H8" s="9">
        <v>3013</v>
      </c>
      <c r="I8" s="9">
        <v>1381</v>
      </c>
      <c r="J8" s="9">
        <v>3791</v>
      </c>
      <c r="K8" s="9">
        <v>2220</v>
      </c>
      <c r="L8" s="9">
        <v>2813.5</v>
      </c>
      <c r="M8" s="9">
        <v>3160</v>
      </c>
      <c r="N8" s="9">
        <v>830</v>
      </c>
      <c r="O8" s="9">
        <v>1728</v>
      </c>
      <c r="P8" s="9">
        <v>1997</v>
      </c>
      <c r="Q8" s="9">
        <v>4261</v>
      </c>
      <c r="R8" s="9">
        <v>3011</v>
      </c>
      <c r="S8" s="9">
        <v>3310</v>
      </c>
      <c r="T8" s="9">
        <v>2315</v>
      </c>
      <c r="U8" s="9">
        <v>2066</v>
      </c>
      <c r="V8" s="9">
        <v>685</v>
      </c>
      <c r="W8" s="9">
        <v>2207</v>
      </c>
      <c r="X8" s="9">
        <v>4285</v>
      </c>
      <c r="Y8" s="9">
        <v>3061</v>
      </c>
    </row>
    <row r="9" spans="1:26" s="11" customFormat="1" ht="30" hidden="1" customHeight="1" x14ac:dyDescent="0.2">
      <c r="A9" s="12" t="s">
        <v>28</v>
      </c>
      <c r="B9" s="13">
        <f t="shared" ref="B9:Y9" si="1">B8/B7</f>
        <v>1.0302633493379891</v>
      </c>
      <c r="C9" s="13">
        <f t="shared" si="1"/>
        <v>1.1376712186402278</v>
      </c>
      <c r="D9" s="14">
        <f t="shared" si="0"/>
        <v>1.1042528295035003</v>
      </c>
      <c r="E9" s="134">
        <f t="shared" si="1"/>
        <v>1.8017408123791103</v>
      </c>
      <c r="F9" s="134">
        <f t="shared" si="1"/>
        <v>1.0771388499298737</v>
      </c>
      <c r="G9" s="134">
        <f t="shared" si="1"/>
        <v>1.0081546360616127</v>
      </c>
      <c r="H9" s="134">
        <f t="shared" si="1"/>
        <v>1</v>
      </c>
      <c r="I9" s="134">
        <f t="shared" si="1"/>
        <v>1</v>
      </c>
      <c r="J9" s="134">
        <f t="shared" si="1"/>
        <v>1.1718701700154559</v>
      </c>
      <c r="K9" s="134">
        <f t="shared" si="1"/>
        <v>1.0022573363431151</v>
      </c>
      <c r="L9" s="134">
        <f t="shared" si="1"/>
        <v>1.0073397780164697</v>
      </c>
      <c r="M9" s="134">
        <f t="shared" si="1"/>
        <v>1.3853572994300745</v>
      </c>
      <c r="N9" s="134">
        <f t="shared" si="1"/>
        <v>1.199421965317919</v>
      </c>
      <c r="O9" s="134">
        <f t="shared" si="1"/>
        <v>1.0943635212159595</v>
      </c>
      <c r="P9" s="134">
        <f t="shared" si="1"/>
        <v>1</v>
      </c>
      <c r="Q9" s="134">
        <f t="shared" si="1"/>
        <v>1.5239628040057225</v>
      </c>
      <c r="R9" s="134">
        <f t="shared" si="1"/>
        <v>1</v>
      </c>
      <c r="S9" s="134">
        <f t="shared" si="1"/>
        <v>1.0346983432322601</v>
      </c>
      <c r="T9" s="134">
        <f t="shared" si="1"/>
        <v>0.99185946872322195</v>
      </c>
      <c r="U9" s="134">
        <f t="shared" si="1"/>
        <v>1</v>
      </c>
      <c r="V9" s="134">
        <f t="shared" si="1"/>
        <v>1</v>
      </c>
      <c r="W9" s="134">
        <f t="shared" si="1"/>
        <v>1.1708222811671087</v>
      </c>
      <c r="X9" s="134">
        <f t="shared" si="1"/>
        <v>1.0715178794698674</v>
      </c>
      <c r="Y9" s="134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7">
        <v>47750</v>
      </c>
      <c r="C10" s="7">
        <f>SUM(E10:Y10)</f>
        <v>53686.400000000001</v>
      </c>
      <c r="D10" s="14">
        <f t="shared" si="0"/>
        <v>1.1243225130890053</v>
      </c>
      <c r="E10" s="9">
        <v>3726</v>
      </c>
      <c r="F10" s="9">
        <v>1472</v>
      </c>
      <c r="G10" s="9">
        <v>3338</v>
      </c>
      <c r="H10" s="9">
        <v>2862</v>
      </c>
      <c r="I10" s="9">
        <v>1381</v>
      </c>
      <c r="J10" s="9">
        <v>3791</v>
      </c>
      <c r="K10" s="9">
        <v>2139</v>
      </c>
      <c r="L10" s="9">
        <v>2671</v>
      </c>
      <c r="M10" s="9">
        <v>3160</v>
      </c>
      <c r="N10" s="9">
        <v>810</v>
      </c>
      <c r="O10" s="9">
        <v>1688</v>
      </c>
      <c r="P10" s="9">
        <v>1997</v>
      </c>
      <c r="Q10" s="9">
        <v>4251</v>
      </c>
      <c r="R10" s="9">
        <v>3011</v>
      </c>
      <c r="S10" s="9">
        <v>3310.4</v>
      </c>
      <c r="T10" s="9">
        <v>2081</v>
      </c>
      <c r="U10" s="9">
        <v>2005</v>
      </c>
      <c r="V10" s="9">
        <v>440</v>
      </c>
      <c r="W10" s="9">
        <v>2207</v>
      </c>
      <c r="X10" s="9">
        <v>4285</v>
      </c>
      <c r="Y10" s="9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34">
        <f>E10/E8</f>
        <v>1</v>
      </c>
      <c r="F11" s="134">
        <f>F10/F8</f>
        <v>0.95833333333333337</v>
      </c>
      <c r="G11" s="134">
        <f t="shared" ref="G11:Y11" si="2">G10/G8</f>
        <v>1</v>
      </c>
      <c r="H11" s="134">
        <v>0.99</v>
      </c>
      <c r="I11" s="134">
        <f t="shared" si="2"/>
        <v>1</v>
      </c>
      <c r="J11" s="134">
        <f t="shared" si="2"/>
        <v>1</v>
      </c>
      <c r="K11" s="134">
        <v>1</v>
      </c>
      <c r="L11" s="134">
        <v>0.99</v>
      </c>
      <c r="M11" s="134">
        <f t="shared" si="2"/>
        <v>1</v>
      </c>
      <c r="N11" s="134">
        <f t="shared" si="2"/>
        <v>0.97590361445783136</v>
      </c>
      <c r="O11" s="134">
        <v>0.98</v>
      </c>
      <c r="P11" s="134">
        <f t="shared" si="2"/>
        <v>1</v>
      </c>
      <c r="Q11" s="134">
        <v>0.998</v>
      </c>
      <c r="R11" s="134">
        <f t="shared" si="2"/>
        <v>1</v>
      </c>
      <c r="S11" s="134">
        <f t="shared" si="2"/>
        <v>1.0001208459214501</v>
      </c>
      <c r="T11" s="134">
        <v>0.93</v>
      </c>
      <c r="U11" s="134">
        <v>1</v>
      </c>
      <c r="V11" s="134">
        <v>1</v>
      </c>
      <c r="W11" s="134">
        <f t="shared" si="2"/>
        <v>1</v>
      </c>
      <c r="X11" s="134">
        <f t="shared" si="2"/>
        <v>1</v>
      </c>
      <c r="Y11" s="134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35">
        <v>110</v>
      </c>
      <c r="F12" s="135">
        <v>830</v>
      </c>
      <c r="G12" s="135">
        <v>3010</v>
      </c>
      <c r="H12" s="135">
        <v>2395</v>
      </c>
      <c r="I12" s="135">
        <v>873</v>
      </c>
      <c r="J12" s="135">
        <v>3250</v>
      </c>
      <c r="K12" s="135">
        <v>780</v>
      </c>
      <c r="L12" s="135">
        <v>681</v>
      </c>
      <c r="M12" s="135">
        <v>725</v>
      </c>
      <c r="N12" s="135">
        <v>525</v>
      </c>
      <c r="O12" s="135">
        <v>860</v>
      </c>
      <c r="P12" s="135">
        <v>920</v>
      </c>
      <c r="Q12" s="135">
        <v>1513</v>
      </c>
      <c r="R12" s="135"/>
      <c r="S12" s="135">
        <v>1662</v>
      </c>
      <c r="T12" s="135">
        <v>675</v>
      </c>
      <c r="U12" s="135">
        <v>1620</v>
      </c>
      <c r="V12" s="135">
        <v>534</v>
      </c>
      <c r="W12" s="135">
        <v>1349</v>
      </c>
      <c r="X12" s="135">
        <v>4370</v>
      </c>
      <c r="Y12" s="135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4">
        <v>268.39999999999998</v>
      </c>
      <c r="F16" s="114">
        <v>181.8</v>
      </c>
      <c r="G16" s="114">
        <v>597.6</v>
      </c>
      <c r="H16" s="114">
        <v>1396.4</v>
      </c>
      <c r="I16" s="114">
        <v>363.2</v>
      </c>
      <c r="J16" s="114">
        <v>496.3</v>
      </c>
      <c r="K16" s="114">
        <v>781</v>
      </c>
      <c r="L16" s="114">
        <v>850.5</v>
      </c>
      <c r="M16" s="114">
        <v>782.1</v>
      </c>
      <c r="N16" s="114">
        <v>210</v>
      </c>
      <c r="O16" s="114">
        <v>484.8</v>
      </c>
      <c r="P16" s="114">
        <v>248.3</v>
      </c>
      <c r="Q16" s="114">
        <v>516.20000000000005</v>
      </c>
      <c r="R16" s="114">
        <v>356</v>
      </c>
      <c r="S16" s="114">
        <v>868</v>
      </c>
      <c r="T16" s="114">
        <v>561.20000000000005</v>
      </c>
      <c r="U16" s="114">
        <v>219.8</v>
      </c>
      <c r="V16" s="114">
        <v>145.1</v>
      </c>
      <c r="W16" s="114">
        <v>605.70000000000005</v>
      </c>
      <c r="X16" s="114">
        <v>1368.7</v>
      </c>
      <c r="Y16" s="114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8">
        <v>7600</v>
      </c>
      <c r="F20" s="88">
        <v>1982</v>
      </c>
      <c r="G20" s="88">
        <v>4437</v>
      </c>
      <c r="H20" s="88">
        <v>4816</v>
      </c>
      <c r="I20" s="88">
        <v>3156</v>
      </c>
      <c r="J20" s="88">
        <v>5900</v>
      </c>
      <c r="K20" s="88">
        <v>2436</v>
      </c>
      <c r="L20" s="88">
        <v>2915</v>
      </c>
      <c r="M20" s="88">
        <v>4229</v>
      </c>
      <c r="N20" s="88">
        <v>1458.5</v>
      </c>
      <c r="O20" s="88">
        <v>2125</v>
      </c>
      <c r="P20" s="88">
        <v>5235</v>
      </c>
      <c r="Q20" s="88">
        <v>3645</v>
      </c>
      <c r="R20" s="88">
        <v>5112</v>
      </c>
      <c r="S20" s="88">
        <v>6843</v>
      </c>
      <c r="T20" s="88">
        <v>3550</v>
      </c>
      <c r="U20" s="88">
        <v>1693</v>
      </c>
      <c r="V20" s="88">
        <v>691</v>
      </c>
      <c r="W20" s="88">
        <v>6400</v>
      </c>
      <c r="X20" s="88">
        <v>5492</v>
      </c>
      <c r="Y20" s="88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7">
        <f t="shared" ref="E22:Y22" si="5">E21/E20</f>
        <v>0</v>
      </c>
      <c r="F22" s="87">
        <f t="shared" si="5"/>
        <v>0</v>
      </c>
      <c r="G22" s="87">
        <f t="shared" si="5"/>
        <v>0</v>
      </c>
      <c r="H22" s="87">
        <f t="shared" si="5"/>
        <v>0</v>
      </c>
      <c r="I22" s="87">
        <f t="shared" si="5"/>
        <v>0</v>
      </c>
      <c r="J22" s="87">
        <f t="shared" si="5"/>
        <v>0</v>
      </c>
      <c r="K22" s="87">
        <f t="shared" si="5"/>
        <v>0</v>
      </c>
      <c r="L22" s="87">
        <f t="shared" si="5"/>
        <v>0</v>
      </c>
      <c r="M22" s="87">
        <f t="shared" si="5"/>
        <v>0</v>
      </c>
      <c r="N22" s="87">
        <f t="shared" si="5"/>
        <v>0</v>
      </c>
      <c r="O22" s="87">
        <f t="shared" si="5"/>
        <v>0</v>
      </c>
      <c r="P22" s="87">
        <f t="shared" si="5"/>
        <v>0</v>
      </c>
      <c r="Q22" s="87">
        <f t="shared" si="5"/>
        <v>0</v>
      </c>
      <c r="R22" s="87">
        <f t="shared" si="5"/>
        <v>0</v>
      </c>
      <c r="S22" s="87">
        <f t="shared" si="5"/>
        <v>0</v>
      </c>
      <c r="T22" s="87">
        <f t="shared" si="5"/>
        <v>0</v>
      </c>
      <c r="U22" s="87">
        <f t="shared" si="5"/>
        <v>0</v>
      </c>
      <c r="V22" s="87">
        <f t="shared" si="5"/>
        <v>0</v>
      </c>
      <c r="W22" s="87">
        <f t="shared" si="5"/>
        <v>0</v>
      </c>
      <c r="X22" s="87">
        <f t="shared" si="5"/>
        <v>0</v>
      </c>
      <c r="Y22" s="87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6" customFormat="1" ht="30" hidden="1" customHeight="1" x14ac:dyDescent="0.2">
      <c r="A27" s="84" t="s">
        <v>184</v>
      </c>
      <c r="B27" s="85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7">
        <f t="shared" si="9"/>
        <v>1</v>
      </c>
      <c r="F29" s="87">
        <f t="shared" si="9"/>
        <v>0.72149344096871848</v>
      </c>
      <c r="G29" s="87">
        <f t="shared" si="9"/>
        <v>1</v>
      </c>
      <c r="H29" s="87">
        <f t="shared" si="9"/>
        <v>0.20307308970099669</v>
      </c>
      <c r="I29" s="87">
        <f t="shared" si="9"/>
        <v>0.93346007604562742</v>
      </c>
      <c r="J29" s="87">
        <f t="shared" si="9"/>
        <v>0.86881355932203386</v>
      </c>
      <c r="K29" s="87">
        <f t="shared" si="9"/>
        <v>0.99589490968801309</v>
      </c>
      <c r="L29" s="87">
        <f t="shared" si="9"/>
        <v>1</v>
      </c>
      <c r="M29" s="87">
        <f t="shared" si="9"/>
        <v>0.11302908489004493</v>
      </c>
      <c r="N29" s="87">
        <f t="shared" si="9"/>
        <v>1.0003428179636613</v>
      </c>
      <c r="O29" s="87">
        <f t="shared" si="9"/>
        <v>0.94117647058823528</v>
      </c>
      <c r="P29" s="87">
        <f t="shared" si="9"/>
        <v>0.96829035339063996</v>
      </c>
      <c r="Q29" s="87">
        <f t="shared" si="9"/>
        <v>0.95884773662551437</v>
      </c>
      <c r="R29" s="87">
        <f t="shared" si="9"/>
        <v>0</v>
      </c>
      <c r="S29" s="87">
        <f t="shared" si="9"/>
        <v>1</v>
      </c>
      <c r="T29" s="87">
        <f t="shared" si="9"/>
        <v>1</v>
      </c>
      <c r="U29" s="87">
        <f t="shared" si="9"/>
        <v>0.59066745422327227</v>
      </c>
      <c r="V29" s="87">
        <f t="shared" si="9"/>
        <v>0.98552821997105644</v>
      </c>
      <c r="W29" s="87">
        <f t="shared" si="9"/>
        <v>1</v>
      </c>
      <c r="X29" s="87">
        <f t="shared" si="9"/>
        <v>1</v>
      </c>
      <c r="Y29" s="87">
        <f t="shared" si="9"/>
        <v>1</v>
      </c>
    </row>
    <row r="30" spans="1:26" s="11" customFormat="1" ht="30" hidden="1" customHeight="1" x14ac:dyDescent="0.2">
      <c r="A30" s="10" t="s">
        <v>213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7">
        <f>B31/B30</f>
        <v>0</v>
      </c>
      <c r="C32" s="22">
        <f t="shared" si="8"/>
        <v>0</v>
      </c>
      <c r="D32" s="14" t="e">
        <f t="shared" si="0"/>
        <v>#DIV/0!</v>
      </c>
      <c r="E32" s="87">
        <f>E31/E30</f>
        <v>0</v>
      </c>
      <c r="F32" s="87">
        <f t="shared" ref="F32:Y32" si="10">F31/F30</f>
        <v>0</v>
      </c>
      <c r="G32" s="87">
        <f t="shared" si="10"/>
        <v>0</v>
      </c>
      <c r="H32" s="87">
        <f t="shared" si="10"/>
        <v>0</v>
      </c>
      <c r="I32" s="87">
        <f t="shared" si="10"/>
        <v>0</v>
      </c>
      <c r="J32" s="87">
        <f t="shared" si="10"/>
        <v>0</v>
      </c>
      <c r="K32" s="87">
        <f t="shared" si="10"/>
        <v>0</v>
      </c>
      <c r="L32" s="87">
        <f t="shared" si="10"/>
        <v>0</v>
      </c>
      <c r="M32" s="87">
        <f t="shared" si="10"/>
        <v>0</v>
      </c>
      <c r="N32" s="87">
        <f t="shared" si="10"/>
        <v>0</v>
      </c>
      <c r="O32" s="87">
        <f t="shared" si="10"/>
        <v>0</v>
      </c>
      <c r="P32" s="87">
        <f>P31/Q30</f>
        <v>0</v>
      </c>
      <c r="Q32" s="87">
        <f>Q31/R30</f>
        <v>0</v>
      </c>
      <c r="R32" s="87">
        <f>R31/S30</f>
        <v>0</v>
      </c>
      <c r="S32" s="87">
        <f>S31/T30</f>
        <v>0</v>
      </c>
      <c r="T32" s="87">
        <f t="shared" si="10"/>
        <v>0</v>
      </c>
      <c r="U32" s="87">
        <f t="shared" si="10"/>
        <v>0</v>
      </c>
      <c r="V32" s="87">
        <f t="shared" si="10"/>
        <v>0</v>
      </c>
      <c r="W32" s="87">
        <f t="shared" si="10"/>
        <v>0</v>
      </c>
      <c r="X32" s="87">
        <f t="shared" si="10"/>
        <v>0</v>
      </c>
      <c r="Y32" s="87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7">
        <f t="shared" si="12"/>
        <v>0.3427265803503427</v>
      </c>
      <c r="F36" s="87">
        <f t="shared" si="12"/>
        <v>0.71439336850037682</v>
      </c>
      <c r="G36" s="87">
        <f t="shared" si="12"/>
        <v>0.84695147241808377</v>
      </c>
      <c r="H36" s="87">
        <f t="shared" si="12"/>
        <v>0.40746017355264863</v>
      </c>
      <c r="I36" s="87">
        <f t="shared" si="12"/>
        <v>0.26930894308943087</v>
      </c>
      <c r="J36" s="87">
        <f t="shared" si="12"/>
        <v>0.80649717514124297</v>
      </c>
      <c r="K36" s="87">
        <f t="shared" si="12"/>
        <v>0.87356321839080464</v>
      </c>
      <c r="L36" s="87">
        <f t="shared" si="12"/>
        <v>0.82304785894206545</v>
      </c>
      <c r="M36" s="87">
        <f t="shared" si="12"/>
        <v>0.37468982630272951</v>
      </c>
      <c r="N36" s="87">
        <f t="shared" si="12"/>
        <v>0.75131894484412465</v>
      </c>
      <c r="O36" s="87">
        <f t="shared" si="12"/>
        <v>0.70854044283777673</v>
      </c>
      <c r="P36" s="87">
        <f>P35/Q30</f>
        <v>0.61972990777338599</v>
      </c>
      <c r="Q36" s="87">
        <f>Q35/R30</f>
        <v>1.1366683857658586</v>
      </c>
      <c r="R36" s="87">
        <f>R35/S30</f>
        <v>0.5235814419225634</v>
      </c>
      <c r="S36" s="87">
        <f>S35/T30</f>
        <v>0.66561043802423114</v>
      </c>
      <c r="T36" s="87">
        <f t="shared" si="12"/>
        <v>0.78546132339235786</v>
      </c>
      <c r="U36" s="87">
        <f t="shared" si="12"/>
        <v>0.59113300492610843</v>
      </c>
      <c r="V36" s="87">
        <f t="shared" si="12"/>
        <v>0.26510234648027958</v>
      </c>
      <c r="W36" s="87">
        <f t="shared" si="12"/>
        <v>0.72366717665058256</v>
      </c>
      <c r="X36" s="87">
        <f t="shared" si="12"/>
        <v>0.99484906564446574</v>
      </c>
      <c r="Y36" s="87">
        <f t="shared" si="12"/>
        <v>0.9873495834618945</v>
      </c>
      <c r="Z36" s="87"/>
      <c r="AA36" s="87"/>
      <c r="AB36" s="87"/>
      <c r="AC36" s="87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7" t="e">
        <f>E38/E37</f>
        <v>#DIV/0!</v>
      </c>
      <c r="F39" s="87" t="e">
        <f t="shared" ref="F39:Y39" si="13">F38/F37</f>
        <v>#DIV/0!</v>
      </c>
      <c r="G39" s="87" t="e">
        <f t="shared" si="13"/>
        <v>#DIV/0!</v>
      </c>
      <c r="H39" s="87" t="e">
        <f t="shared" si="13"/>
        <v>#DIV/0!</v>
      </c>
      <c r="I39" s="87" t="e">
        <f t="shared" si="13"/>
        <v>#DIV/0!</v>
      </c>
      <c r="J39" s="87" t="e">
        <f t="shared" si="13"/>
        <v>#DIV/0!</v>
      </c>
      <c r="K39" s="87" t="e">
        <f t="shared" si="13"/>
        <v>#DIV/0!</v>
      </c>
      <c r="L39" s="87" t="e">
        <f t="shared" si="13"/>
        <v>#DIV/0!</v>
      </c>
      <c r="M39" s="87" t="e">
        <f t="shared" si="13"/>
        <v>#DIV/0!</v>
      </c>
      <c r="N39" s="87" t="e">
        <f t="shared" si="13"/>
        <v>#DIV/0!</v>
      </c>
      <c r="O39" s="87" t="e">
        <f t="shared" si="13"/>
        <v>#DIV/0!</v>
      </c>
      <c r="P39" s="87" t="e">
        <f t="shared" si="13"/>
        <v>#DIV/0!</v>
      </c>
      <c r="Q39" s="87" t="e">
        <f t="shared" si="13"/>
        <v>#DIV/0!</v>
      </c>
      <c r="R39" s="87" t="e">
        <f t="shared" si="13"/>
        <v>#DIV/0!</v>
      </c>
      <c r="S39" s="87" t="e">
        <f t="shared" si="13"/>
        <v>#DIV/0!</v>
      </c>
      <c r="T39" s="87" t="e">
        <f t="shared" si="13"/>
        <v>#DIV/0!</v>
      </c>
      <c r="U39" s="87" t="e">
        <f t="shared" si="13"/>
        <v>#DIV/0!</v>
      </c>
      <c r="V39" s="87" t="e">
        <f t="shared" si="13"/>
        <v>#DIV/0!</v>
      </c>
      <c r="W39" s="87" t="e">
        <f t="shared" si="13"/>
        <v>#DIV/0!</v>
      </c>
      <c r="X39" s="87" t="e">
        <f t="shared" si="13"/>
        <v>#DIV/0!</v>
      </c>
      <c r="Y39" s="87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29" customFormat="1" ht="30" hidden="1" customHeight="1" x14ac:dyDescent="0.25">
      <c r="A41" s="126" t="s">
        <v>158</v>
      </c>
      <c r="B41" s="127">
        <v>214000</v>
      </c>
      <c r="C41" s="127">
        <f>SUM(E41:Y41)</f>
        <v>222813.5</v>
      </c>
      <c r="D41" s="14">
        <f t="shared" si="0"/>
        <v>1.0411845794392522</v>
      </c>
      <c r="E41" s="9">
        <v>16100</v>
      </c>
      <c r="F41" s="137">
        <v>7260</v>
      </c>
      <c r="G41" s="137">
        <v>15601</v>
      </c>
      <c r="H41" s="137">
        <v>13502</v>
      </c>
      <c r="I41" s="137">
        <v>6156</v>
      </c>
      <c r="J41" s="137">
        <v>15698</v>
      </c>
      <c r="K41" s="137">
        <v>7757</v>
      </c>
      <c r="L41" s="137">
        <v>11282</v>
      </c>
      <c r="M41" s="137">
        <v>10636</v>
      </c>
      <c r="N41" s="137">
        <v>3724</v>
      </c>
      <c r="O41" s="137">
        <v>6680</v>
      </c>
      <c r="P41" s="137">
        <v>9900</v>
      </c>
      <c r="Q41" s="137">
        <v>13435</v>
      </c>
      <c r="R41" s="137">
        <v>12998</v>
      </c>
      <c r="S41" s="137">
        <v>11222</v>
      </c>
      <c r="T41" s="137">
        <v>9728</v>
      </c>
      <c r="U41" s="137">
        <v>9102</v>
      </c>
      <c r="V41" s="137">
        <v>4626.5</v>
      </c>
      <c r="W41" s="137">
        <v>8736</v>
      </c>
      <c r="X41" s="137">
        <v>18395</v>
      </c>
      <c r="Y41" s="137">
        <v>10275</v>
      </c>
      <c r="Z41" s="128"/>
    </row>
    <row r="42" spans="1:29" s="2" customFormat="1" ht="30" hidden="1" customHeight="1" x14ac:dyDescent="0.25">
      <c r="A42" s="29" t="s">
        <v>215</v>
      </c>
      <c r="B42" s="22">
        <v>218554</v>
      </c>
      <c r="C42" s="22">
        <f>SUM(E42:Y42)</f>
        <v>223108.45</v>
      </c>
      <c r="D42" s="14">
        <f>C42/B42</f>
        <v>1.0208390146142372</v>
      </c>
      <c r="E42" s="50">
        <v>16095</v>
      </c>
      <c r="F42" s="7">
        <v>7260</v>
      </c>
      <c r="G42" s="7">
        <v>15602</v>
      </c>
      <c r="H42" s="7">
        <v>13688</v>
      </c>
      <c r="I42" s="7">
        <v>6216</v>
      </c>
      <c r="J42" s="7">
        <v>15700</v>
      </c>
      <c r="K42" s="7">
        <v>7757</v>
      </c>
      <c r="L42" s="7">
        <v>11281.95</v>
      </c>
      <c r="M42" s="7">
        <v>10659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183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hidden="1" customHeight="1" x14ac:dyDescent="0.25">
      <c r="A44" s="17" t="s">
        <v>52</v>
      </c>
      <c r="B44" s="30">
        <v>1.036</v>
      </c>
      <c r="C44" s="30">
        <f>C42/C41</f>
        <v>1.0013237528246719</v>
      </c>
      <c r="D44" s="14">
        <f t="shared" ref="D44:D108" si="14">C44/B44</f>
        <v>0.96652871894273351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1.0137757369278626</v>
      </c>
      <c r="I44" s="30">
        <f t="shared" si="15"/>
        <v>1.0097465886939572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1.0021624670928921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157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31">
        <v>6670</v>
      </c>
      <c r="H45" s="31">
        <v>4141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24">
        <v>6991</v>
      </c>
      <c r="H46" s="24">
        <v>8392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24">
        <f>115+470</f>
        <v>585</v>
      </c>
      <c r="H49" s="24">
        <v>697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hidden="1" customHeight="1" outlineLevel="1" x14ac:dyDescent="0.25">
      <c r="A51" s="16" t="s">
        <v>159</v>
      </c>
      <c r="B51" s="22">
        <v>166833</v>
      </c>
      <c r="C51" s="22">
        <f t="shared" si="16"/>
        <v>236615</v>
      </c>
      <c r="D51" s="14">
        <f t="shared" si="14"/>
        <v>1.4182745619871369</v>
      </c>
      <c r="E51" s="31">
        <v>14400</v>
      </c>
      <c r="F51" s="31">
        <v>7808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10098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8263</v>
      </c>
      <c r="V51" s="31">
        <v>4035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hidden="1" customHeight="1" outlineLevel="1" x14ac:dyDescent="0.25">
      <c r="A52" s="16" t="s">
        <v>160</v>
      </c>
      <c r="B52" s="22">
        <v>105348</v>
      </c>
      <c r="C52" s="22">
        <f t="shared" si="16"/>
        <v>180487.9</v>
      </c>
      <c r="D52" s="14">
        <f t="shared" si="14"/>
        <v>1.713254167141284</v>
      </c>
      <c r="E52" s="31"/>
      <c r="F52" s="31">
        <v>7808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7895</v>
      </c>
      <c r="V52" s="31">
        <v>4035</v>
      </c>
      <c r="W52" s="31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6" t="s">
        <v>59</v>
      </c>
      <c r="B53" s="127">
        <v>5500</v>
      </c>
      <c r="C53" s="127">
        <f>SUM(E53:Y53)</f>
        <v>5134</v>
      </c>
      <c r="D53" s="14">
        <f t="shared" si="14"/>
        <v>0.93345454545454543</v>
      </c>
      <c r="E53" s="138">
        <v>180</v>
      </c>
      <c r="F53" s="138">
        <v>130</v>
      </c>
      <c r="G53" s="31">
        <v>802</v>
      </c>
      <c r="H53" s="31">
        <v>367</v>
      </c>
      <c r="I53" s="138">
        <v>10</v>
      </c>
      <c r="J53" s="138">
        <v>150</v>
      </c>
      <c r="K53" s="31">
        <v>505</v>
      </c>
      <c r="L53" s="31">
        <v>767</v>
      </c>
      <c r="M53" s="31">
        <v>250</v>
      </c>
      <c r="N53" s="138">
        <v>30</v>
      </c>
      <c r="O53" s="138">
        <v>180</v>
      </c>
      <c r="P53" s="138">
        <v>291</v>
      </c>
      <c r="Q53" s="138">
        <v>12</v>
      </c>
      <c r="R53" s="138">
        <v>400</v>
      </c>
      <c r="S53" s="138">
        <v>154</v>
      </c>
      <c r="T53" s="31">
        <v>60</v>
      </c>
      <c r="U53" s="31">
        <v>105</v>
      </c>
      <c r="V53" s="31">
        <v>20</v>
      </c>
      <c r="W53" s="31">
        <v>355</v>
      </c>
      <c r="X53" s="138">
        <v>366</v>
      </c>
      <c r="Y53" s="139"/>
      <c r="Z53" s="19"/>
    </row>
    <row r="54" spans="1:26" s="2" customFormat="1" ht="28.5" hidden="1" customHeight="1" x14ac:dyDescent="0.25">
      <c r="A54" s="29" t="s">
        <v>60</v>
      </c>
      <c r="B54" s="22">
        <v>5579</v>
      </c>
      <c r="C54" s="22">
        <f t="shared" si="16"/>
        <v>5161.1499999999996</v>
      </c>
      <c r="D54" s="14">
        <f t="shared" si="14"/>
        <v>0.92510306506542384</v>
      </c>
      <c r="E54" s="140">
        <v>180</v>
      </c>
      <c r="F54" s="140">
        <v>150</v>
      </c>
      <c r="G54" s="141">
        <v>802</v>
      </c>
      <c r="H54" s="141">
        <v>359</v>
      </c>
      <c r="I54" s="141">
        <v>52</v>
      </c>
      <c r="J54" s="141">
        <v>150</v>
      </c>
      <c r="K54" s="141">
        <v>566</v>
      </c>
      <c r="L54" s="141">
        <v>709</v>
      </c>
      <c r="M54" s="141">
        <v>244.25</v>
      </c>
      <c r="N54" s="140">
        <v>30</v>
      </c>
      <c r="O54" s="141">
        <v>217.5</v>
      </c>
      <c r="P54" s="141">
        <v>315</v>
      </c>
      <c r="Q54" s="141">
        <v>13</v>
      </c>
      <c r="R54" s="140">
        <v>401.5</v>
      </c>
      <c r="S54" s="141">
        <v>156.5</v>
      </c>
      <c r="T54" s="141">
        <v>60</v>
      </c>
      <c r="U54" s="141">
        <v>95</v>
      </c>
      <c r="V54" s="141">
        <v>41.4</v>
      </c>
      <c r="W54" s="141">
        <v>253</v>
      </c>
      <c r="X54" s="141">
        <v>366</v>
      </c>
      <c r="Y54" s="141"/>
      <c r="Z54" s="19"/>
    </row>
    <row r="55" spans="1:26" s="129" customFormat="1" ht="30" hidden="1" customHeight="1" x14ac:dyDescent="0.25">
      <c r="A55" s="17" t="s">
        <v>52</v>
      </c>
      <c r="B55" s="30">
        <v>1.0109999999999999</v>
      </c>
      <c r="C55" s="14">
        <f>C54/C53</f>
        <v>1.0052882742500973</v>
      </c>
      <c r="D55" s="14">
        <f t="shared" si="14"/>
        <v>0.99435041963412196</v>
      </c>
      <c r="E55" s="142">
        <f t="shared" ref="E55:X55" si="17">E54/E53</f>
        <v>1</v>
      </c>
      <c r="F55" s="142">
        <f t="shared" si="17"/>
        <v>1.1538461538461537</v>
      </c>
      <c r="G55" s="32">
        <f t="shared" si="17"/>
        <v>1</v>
      </c>
      <c r="H55" s="32">
        <f t="shared" si="17"/>
        <v>0.97820163487738421</v>
      </c>
      <c r="I55" s="142">
        <f t="shared" si="17"/>
        <v>5.2</v>
      </c>
      <c r="J55" s="142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42">
        <f t="shared" si="17"/>
        <v>1</v>
      </c>
      <c r="O55" s="32">
        <f t="shared" si="17"/>
        <v>1.2083333333333333</v>
      </c>
      <c r="P55" s="32">
        <f t="shared" si="17"/>
        <v>1.0824742268041236</v>
      </c>
      <c r="Q55" s="142">
        <f t="shared" si="17"/>
        <v>1.0833333333333333</v>
      </c>
      <c r="R55" s="142">
        <f t="shared" si="17"/>
        <v>1.0037499999999999</v>
      </c>
      <c r="S55" s="142">
        <f t="shared" si="17"/>
        <v>1.0162337662337662</v>
      </c>
      <c r="T55" s="32">
        <f t="shared" si="17"/>
        <v>1</v>
      </c>
      <c r="U55" s="32">
        <f t="shared" si="17"/>
        <v>0.90476190476190477</v>
      </c>
      <c r="V55" s="32">
        <f t="shared" si="17"/>
        <v>2.0699999999999998</v>
      </c>
      <c r="W55" s="32">
        <f t="shared" si="17"/>
        <v>0.71267605633802822</v>
      </c>
      <c r="X55" s="142">
        <f t="shared" si="17"/>
        <v>1</v>
      </c>
      <c r="Y55" s="143"/>
      <c r="Z55" s="130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38"/>
      <c r="G56" s="31">
        <v>690</v>
      </c>
      <c r="H56" s="31"/>
      <c r="I56" s="31"/>
      <c r="J56" s="31"/>
      <c r="K56" s="31"/>
      <c r="L56" s="31"/>
      <c r="M56" s="31"/>
      <c r="N56" s="138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x14ac:dyDescent="0.25">
      <c r="A57" s="126" t="s">
        <v>152</v>
      </c>
      <c r="B57" s="127">
        <v>900</v>
      </c>
      <c r="C57" s="127">
        <f>SUM(E57:Y57)</f>
        <v>902</v>
      </c>
      <c r="D57" s="118">
        <f t="shared" si="14"/>
        <v>1.0022222222222221</v>
      </c>
      <c r="E57" s="138">
        <v>25</v>
      </c>
      <c r="F57" s="138">
        <v>100</v>
      </c>
      <c r="G57" s="31">
        <v>82</v>
      </c>
      <c r="H57" s="139"/>
      <c r="I57" s="138">
        <v>16</v>
      </c>
      <c r="J57" s="138">
        <v>10</v>
      </c>
      <c r="K57" s="31">
        <v>118</v>
      </c>
      <c r="L57" s="31">
        <v>75</v>
      </c>
      <c r="M57" s="31">
        <v>50</v>
      </c>
      <c r="N57" s="138">
        <v>4</v>
      </c>
      <c r="O57" s="138">
        <v>35</v>
      </c>
      <c r="P57" s="138">
        <v>97</v>
      </c>
      <c r="Q57" s="139"/>
      <c r="R57" s="138">
        <v>6</v>
      </c>
      <c r="S57" s="138">
        <v>36</v>
      </c>
      <c r="T57" s="31">
        <v>28</v>
      </c>
      <c r="U57" s="31">
        <v>5</v>
      </c>
      <c r="V57" s="31">
        <v>10</v>
      </c>
      <c r="W57" s="31">
        <v>95</v>
      </c>
      <c r="X57" s="138">
        <v>90</v>
      </c>
      <c r="Y57" s="138">
        <v>20</v>
      </c>
      <c r="Z57" s="19"/>
    </row>
    <row r="58" spans="1:26" s="2" customFormat="1" ht="28.5" hidden="1" customHeight="1" x14ac:dyDescent="0.25">
      <c r="A58" s="29" t="s">
        <v>153</v>
      </c>
      <c r="B58" s="25">
        <v>939</v>
      </c>
      <c r="C58" s="25">
        <f t="shared" si="16"/>
        <v>842.19500000000005</v>
      </c>
      <c r="D58" s="14">
        <f t="shared" si="14"/>
        <v>0.89690628328008526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103</v>
      </c>
      <c r="Q58" s="25"/>
      <c r="R58" s="144">
        <v>0.59499999999999997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hidden="1" customHeight="1" x14ac:dyDescent="0.25">
      <c r="A59" s="17" t="s">
        <v>52</v>
      </c>
      <c r="B59" s="8">
        <v>1.1180000000000001</v>
      </c>
      <c r="C59" s="8">
        <f>C58/C57</f>
        <v>0.93369733924611975</v>
      </c>
      <c r="D59" s="14">
        <f t="shared" si="14"/>
        <v>0.83514967732211065</v>
      </c>
      <c r="E59" s="87">
        <f>E58/E57</f>
        <v>1</v>
      </c>
      <c r="F59" s="87">
        <f t="shared" ref="F59:T59" si="18">F58/F57</f>
        <v>0.67500000000000004</v>
      </c>
      <c r="G59" s="87">
        <f t="shared" si="18"/>
        <v>1</v>
      </c>
      <c r="H59" s="87"/>
      <c r="I59" s="87">
        <f t="shared" si="18"/>
        <v>0.6875</v>
      </c>
      <c r="J59" s="87">
        <f>J58/J57</f>
        <v>1</v>
      </c>
      <c r="K59" s="87">
        <f t="shared" si="18"/>
        <v>1</v>
      </c>
      <c r="L59" s="87">
        <f t="shared" si="18"/>
        <v>1.0533333333333332</v>
      </c>
      <c r="M59" s="87">
        <f t="shared" si="18"/>
        <v>1</v>
      </c>
      <c r="N59" s="87">
        <f t="shared" si="18"/>
        <v>1</v>
      </c>
      <c r="O59" s="87">
        <f t="shared" si="18"/>
        <v>1.3714285714285714</v>
      </c>
      <c r="P59" s="87">
        <f t="shared" si="18"/>
        <v>1.0618556701030928</v>
      </c>
      <c r="Q59" s="87"/>
      <c r="R59" s="87">
        <f t="shared" si="18"/>
        <v>9.9166666666666667E-2</v>
      </c>
      <c r="S59" s="87">
        <f t="shared" si="18"/>
        <v>0.86111111111111116</v>
      </c>
      <c r="T59" s="87">
        <f t="shared" si="18"/>
        <v>0.32142857142857145</v>
      </c>
      <c r="U59" s="87">
        <f t="shared" ref="U59:Y59" si="19">U58/U57</f>
        <v>1.6</v>
      </c>
      <c r="V59" s="87">
        <f t="shared" si="19"/>
        <v>0.11000000000000001</v>
      </c>
      <c r="W59" s="87">
        <f t="shared" si="19"/>
        <v>1</v>
      </c>
      <c r="X59" s="87">
        <f t="shared" si="19"/>
        <v>1.0444444444444445</v>
      </c>
      <c r="Y59" s="87">
        <f t="shared" si="19"/>
        <v>0.3</v>
      </c>
      <c r="Z59" s="19"/>
    </row>
    <row r="60" spans="1:26" s="2" customFormat="1" ht="30" hidden="1" customHeight="1" x14ac:dyDescent="0.25">
      <c r="A60" s="12" t="s">
        <v>185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hidden="1" customHeight="1" x14ac:dyDescent="0.25">
      <c r="A62" s="17" t="s">
        <v>186</v>
      </c>
      <c r="B62" s="25">
        <v>34794</v>
      </c>
      <c r="C62" s="25">
        <f>SUM(E62:Y62)</f>
        <v>31781.67</v>
      </c>
      <c r="D62" s="14">
        <f>C62/B62</f>
        <v>0.91342386618382476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1926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733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2350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hidden="1" customHeight="1" x14ac:dyDescent="0.25">
      <c r="A63" s="17" t="s">
        <v>187</v>
      </c>
      <c r="B63" s="25">
        <v>40858</v>
      </c>
      <c r="C63" s="25">
        <f>SUM(E63:Y63)</f>
        <v>35498.85</v>
      </c>
      <c r="D63" s="14">
        <f t="shared" si="14"/>
        <v>0.86883474472563504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2689</v>
      </c>
      <c r="I63" s="31">
        <f t="shared" si="21"/>
        <v>1927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hidden="1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hidden="1" customHeight="1" x14ac:dyDescent="0.25">
      <c r="A67" s="17" t="s">
        <v>65</v>
      </c>
      <c r="B67" s="25">
        <v>13582</v>
      </c>
      <c r="C67" s="22">
        <f>SUM(E67:Y67)</f>
        <v>14656.67</v>
      </c>
      <c r="D67" s="14">
        <f t="shared" si="14"/>
        <v>1.0791245766455604</v>
      </c>
      <c r="E67" s="33">
        <v>3100</v>
      </c>
      <c r="F67" s="33">
        <v>300</v>
      </c>
      <c r="G67" s="33">
        <v>150</v>
      </c>
      <c r="H67" s="33">
        <v>231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323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33"/>
      <c r="H68" s="33">
        <v>1172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33">
        <v>850</v>
      </c>
      <c r="H69" s="33">
        <v>809</v>
      </c>
      <c r="I69" s="33">
        <v>539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1554</v>
      </c>
      <c r="V70" s="33"/>
      <c r="W70" s="33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33">
        <v>1840</v>
      </c>
      <c r="H71" s="33">
        <v>701</v>
      </c>
      <c r="I71" s="33">
        <v>720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33"/>
      <c r="H72" s="33">
        <v>1179</v>
      </c>
      <c r="I72" s="33">
        <v>668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45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46"/>
      <c r="Q73" s="146"/>
      <c r="R73" s="43">
        <v>14</v>
      </c>
      <c r="S73" s="33">
        <v>110</v>
      </c>
      <c r="T73" s="33"/>
      <c r="U73" s="33">
        <v>496</v>
      </c>
      <c r="V73" s="33"/>
      <c r="W73" s="33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22"/>
      <c r="H74" s="88"/>
      <c r="I74" s="88"/>
      <c r="J74" s="33"/>
      <c r="K74" s="33"/>
      <c r="L74" s="33"/>
      <c r="M74" s="33"/>
      <c r="N74" s="33"/>
      <c r="O74" s="33"/>
      <c r="P74" s="146">
        <v>160</v>
      </c>
      <c r="Q74" s="146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46">
        <v>70</v>
      </c>
      <c r="Q75" s="146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46"/>
      <c r="Q76" s="146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46"/>
      <c r="Q77" s="146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46"/>
      <c r="Q78" s="146"/>
      <c r="R78" s="33"/>
      <c r="S78" s="33"/>
      <c r="T78" s="33"/>
      <c r="U78" s="33"/>
      <c r="V78" s="33"/>
      <c r="W78" s="33"/>
      <c r="X78" s="33"/>
      <c r="Y78" s="33"/>
    </row>
    <row r="79" spans="1:26" ht="30" hidden="1" customHeight="1" x14ac:dyDescent="0.25">
      <c r="A79" s="29" t="s">
        <v>77</v>
      </c>
      <c r="B79" s="22">
        <v>123</v>
      </c>
      <c r="C79" s="18">
        <f>SUM(E79:Y79)</f>
        <v>132.98000000000002</v>
      </c>
      <c r="D79" s="14">
        <f t="shared" si="14"/>
        <v>1.081138211382114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46"/>
      <c r="Q79" s="146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18">
        <f t="shared" ref="C80:C125" si="23"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47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18">
        <f t="shared" si="23"/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18">
        <f t="shared" si="23"/>
        <v>0</v>
      </c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18">
        <f t="shared" si="23"/>
        <v>0</v>
      </c>
      <c r="D83" s="14" t="e">
        <f t="shared" si="14"/>
        <v>#DIV/0!</v>
      </c>
      <c r="E83" s="148"/>
      <c r="F83" s="148"/>
      <c r="G83" s="148"/>
      <c r="H83" s="148"/>
      <c r="I83" s="148"/>
      <c r="J83" s="148"/>
      <c r="K83" s="148"/>
      <c r="L83" s="148"/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8"/>
      <c r="Y83" s="148"/>
    </row>
    <row r="84" spans="1:26" ht="30" hidden="1" customHeight="1" x14ac:dyDescent="0.25">
      <c r="A84" s="12"/>
      <c r="B84" s="30"/>
      <c r="C84" s="18">
        <f t="shared" si="23"/>
        <v>0</v>
      </c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customHeight="1" x14ac:dyDescent="0.25">
      <c r="A85" s="12"/>
      <c r="B85" s="30"/>
      <c r="C85" s="18">
        <f t="shared" si="23"/>
        <v>0</v>
      </c>
      <c r="D85" s="14" t="e">
        <f t="shared" si="14"/>
        <v>#DIV/0!</v>
      </c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</row>
    <row r="86" spans="1:26" s="38" customFormat="1" ht="26.25" hidden="1" customHeight="1" x14ac:dyDescent="0.25">
      <c r="A86" s="12" t="s">
        <v>80</v>
      </c>
      <c r="B86" s="37">
        <v>2851</v>
      </c>
      <c r="C86" s="18">
        <f t="shared" si="23"/>
        <v>22181.75</v>
      </c>
      <c r="D86" s="14">
        <f t="shared" si="14"/>
        <v>7.7803402314977204</v>
      </c>
      <c r="E86" s="149">
        <f>(E42-E87)</f>
        <v>1385</v>
      </c>
      <c r="F86" s="149">
        <f t="shared" ref="F86:Y86" si="24">(F42-F87)</f>
        <v>1000</v>
      </c>
      <c r="G86" s="149">
        <f t="shared" si="24"/>
        <v>101</v>
      </c>
      <c r="H86" s="149">
        <f t="shared" si="24"/>
        <v>2400</v>
      </c>
      <c r="I86" s="149">
        <f t="shared" si="24"/>
        <v>221</v>
      </c>
      <c r="J86" s="149">
        <f t="shared" si="24"/>
        <v>0</v>
      </c>
      <c r="K86" s="149">
        <f t="shared" si="24"/>
        <v>580</v>
      </c>
      <c r="L86" s="149">
        <f t="shared" si="24"/>
        <v>216.95000000000073</v>
      </c>
      <c r="M86" s="149">
        <f t="shared" si="24"/>
        <v>1969</v>
      </c>
      <c r="N86" s="149">
        <f t="shared" si="24"/>
        <v>1014</v>
      </c>
      <c r="O86" s="149">
        <f t="shared" si="24"/>
        <v>1167</v>
      </c>
      <c r="P86" s="149">
        <f t="shared" si="24"/>
        <v>1589</v>
      </c>
      <c r="Q86" s="149">
        <f t="shared" si="24"/>
        <v>1581</v>
      </c>
      <c r="R86" s="149">
        <f t="shared" si="24"/>
        <v>566</v>
      </c>
      <c r="S86" s="149">
        <f t="shared" si="24"/>
        <v>1420</v>
      </c>
      <c r="T86" s="149">
        <f t="shared" si="24"/>
        <v>2518.3000000000002</v>
      </c>
      <c r="U86" s="149">
        <f t="shared" si="24"/>
        <v>0</v>
      </c>
      <c r="V86" s="149">
        <f t="shared" si="24"/>
        <v>919.5</v>
      </c>
      <c r="W86" s="149">
        <f t="shared" si="24"/>
        <v>2839</v>
      </c>
      <c r="X86" s="149">
        <f t="shared" si="24"/>
        <v>240</v>
      </c>
      <c r="Y86" s="149">
        <f t="shared" si="24"/>
        <v>455</v>
      </c>
    </row>
    <row r="87" spans="1:26" ht="30" hidden="1" customHeight="1" x14ac:dyDescent="0.25">
      <c r="A87" s="12" t="s">
        <v>81</v>
      </c>
      <c r="B87" s="22"/>
      <c r="C87" s="18">
        <f t="shared" si="23"/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18">
        <f t="shared" si="23"/>
        <v>0</v>
      </c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18">
        <f t="shared" si="23"/>
        <v>0</v>
      </c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18">
        <f t="shared" si="23"/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50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18">
        <f t="shared" si="23"/>
        <v>0</v>
      </c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300724</v>
      </c>
      <c r="C92" s="18">
        <f t="shared" si="23"/>
        <v>0</v>
      </c>
      <c r="D92" s="14">
        <f t="shared" si="14"/>
        <v>0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18">
        <f t="shared" si="23"/>
        <v>0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166</v>
      </c>
      <c r="B94" s="72"/>
      <c r="C94" s="18">
        <f t="shared" si="23"/>
        <v>0</v>
      </c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18">
        <f t="shared" si="23"/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18">
        <f t="shared" si="23"/>
        <v>0</v>
      </c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149</v>
      </c>
      <c r="B97" s="35"/>
      <c r="C97" s="18">
        <f t="shared" si="23"/>
        <v>0</v>
      </c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150</v>
      </c>
      <c r="B98" s="35"/>
      <c r="C98" s="18">
        <f t="shared" si="23"/>
        <v>0</v>
      </c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18">
        <f t="shared" si="23"/>
        <v>0</v>
      </c>
      <c r="D99" s="14" t="e">
        <f t="shared" si="14"/>
        <v>#DIV/0!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</row>
    <row r="100" spans="1:26" s="44" customFormat="1" ht="33" hidden="1" customHeight="1" outlineLevel="1" x14ac:dyDescent="0.2">
      <c r="A100" s="12" t="s">
        <v>89</v>
      </c>
      <c r="B100" s="35"/>
      <c r="C100" s="18">
        <f t="shared" si="23"/>
        <v>0</v>
      </c>
      <c r="D100" s="14" t="e">
        <f t="shared" si="14"/>
        <v>#DIV/0!</v>
      </c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18">
        <f t="shared" si="23"/>
        <v>297778</v>
      </c>
      <c r="D101" s="14">
        <f t="shared" si="14"/>
        <v>0.98202996435014034</v>
      </c>
      <c r="E101" s="9">
        <v>27051</v>
      </c>
      <c r="F101" s="9">
        <v>8592</v>
      </c>
      <c r="G101" s="9">
        <v>16608</v>
      </c>
      <c r="H101" s="9">
        <v>18040</v>
      </c>
      <c r="I101" s="9">
        <v>9286</v>
      </c>
      <c r="J101" s="9">
        <v>20173</v>
      </c>
      <c r="K101" s="9">
        <v>9188</v>
      </c>
      <c r="L101" s="9">
        <v>14049</v>
      </c>
      <c r="M101" s="9">
        <v>14503</v>
      </c>
      <c r="N101" s="9">
        <v>4987</v>
      </c>
      <c r="O101" s="9">
        <v>8673</v>
      </c>
      <c r="P101" s="9">
        <v>15015</v>
      </c>
      <c r="Q101" s="9">
        <v>16799</v>
      </c>
      <c r="R101" s="9">
        <v>18066</v>
      </c>
      <c r="S101" s="9">
        <v>18065</v>
      </c>
      <c r="T101" s="9">
        <v>12834</v>
      </c>
      <c r="U101" s="9">
        <v>10003</v>
      </c>
      <c r="V101" s="9">
        <v>5278</v>
      </c>
      <c r="W101" s="9">
        <v>15463</v>
      </c>
      <c r="X101" s="9">
        <v>23407</v>
      </c>
      <c r="Y101" s="9">
        <v>11698</v>
      </c>
    </row>
    <row r="102" spans="1:26" s="109" customFormat="1" ht="30" customHeight="1" collapsed="1" x14ac:dyDescent="0.2">
      <c r="A102" s="124" t="s">
        <v>91</v>
      </c>
      <c r="B102" s="103">
        <v>38958</v>
      </c>
      <c r="C102" s="22">
        <f t="shared" si="23"/>
        <v>94651.8</v>
      </c>
      <c r="D102" s="14">
        <f t="shared" si="14"/>
        <v>2.4295857076851997</v>
      </c>
      <c r="E102" s="88">
        <v>5430</v>
      </c>
      <c r="F102" s="88">
        <v>2513</v>
      </c>
      <c r="G102" s="88">
        <v>7904</v>
      </c>
      <c r="H102" s="88">
        <v>6070</v>
      </c>
      <c r="I102" s="88">
        <v>2839</v>
      </c>
      <c r="J102" s="88">
        <v>7471</v>
      </c>
      <c r="K102" s="88">
        <v>2926</v>
      </c>
      <c r="L102" s="88">
        <v>5852</v>
      </c>
      <c r="M102" s="88">
        <v>4639.3</v>
      </c>
      <c r="N102" s="88">
        <v>1284.5</v>
      </c>
      <c r="O102" s="88">
        <v>1747</v>
      </c>
      <c r="P102" s="88">
        <v>4186</v>
      </c>
      <c r="Q102" s="88">
        <v>3327</v>
      </c>
      <c r="R102" s="88">
        <v>3635</v>
      </c>
      <c r="S102" s="88">
        <v>5265</v>
      </c>
      <c r="T102" s="88">
        <v>3508</v>
      </c>
      <c r="U102" s="88">
        <v>4423</v>
      </c>
      <c r="V102" s="88">
        <v>790</v>
      </c>
      <c r="W102" s="88">
        <v>3532</v>
      </c>
      <c r="X102" s="88">
        <v>13850</v>
      </c>
      <c r="Y102" s="88">
        <v>3460</v>
      </c>
      <c r="Z102" s="123"/>
    </row>
    <row r="103" spans="1:26" s="11" customFormat="1" ht="30" hidden="1" customHeight="1" x14ac:dyDescent="0.2">
      <c r="A103" s="10" t="s">
        <v>201</v>
      </c>
      <c r="B103" s="22"/>
      <c r="C103" s="22">
        <f t="shared" si="23"/>
        <v>297758</v>
      </c>
      <c r="D103" s="14" t="e">
        <f t="shared" si="14"/>
        <v>#DIV/0!</v>
      </c>
      <c r="E103" s="88">
        <f>E101-E100</f>
        <v>27051</v>
      </c>
      <c r="F103" s="88">
        <f>F101-F100-F99</f>
        <v>8592</v>
      </c>
      <c r="G103" s="88">
        <f t="shared" ref="G103:U103" si="25">G101-G100</f>
        <v>16608</v>
      </c>
      <c r="H103" s="88">
        <v>18910</v>
      </c>
      <c r="I103" s="88">
        <f t="shared" si="25"/>
        <v>9286</v>
      </c>
      <c r="J103" s="88">
        <f t="shared" si="25"/>
        <v>20173</v>
      </c>
      <c r="K103" s="88">
        <f t="shared" si="25"/>
        <v>9188</v>
      </c>
      <c r="L103" s="88">
        <f t="shared" si="25"/>
        <v>14049</v>
      </c>
      <c r="M103" s="88">
        <f>M101-M100</f>
        <v>14503</v>
      </c>
      <c r="N103" s="88">
        <f t="shared" si="25"/>
        <v>4987</v>
      </c>
      <c r="O103" s="88">
        <f>O101-O100-O99</f>
        <v>8673</v>
      </c>
      <c r="P103" s="88">
        <f t="shared" si="25"/>
        <v>15015</v>
      </c>
      <c r="Q103" s="88">
        <f>Q101-Q99-Q100</f>
        <v>16799</v>
      </c>
      <c r="R103" s="88">
        <v>17176</v>
      </c>
      <c r="S103" s="88">
        <f t="shared" si="25"/>
        <v>18065</v>
      </c>
      <c r="T103" s="88">
        <f>T101-T100</f>
        <v>12834</v>
      </c>
      <c r="U103" s="88">
        <f t="shared" si="25"/>
        <v>10003</v>
      </c>
      <c r="V103" s="88">
        <f>V101-V100-V99</f>
        <v>5278</v>
      </c>
      <c r="W103" s="88">
        <f>W101-W100-W99</f>
        <v>15463</v>
      </c>
      <c r="X103" s="88">
        <f>X101-X100</f>
        <v>23407</v>
      </c>
      <c r="Y103" s="88">
        <f>Y101-Y100</f>
        <v>11698</v>
      </c>
    </row>
    <row r="104" spans="1:26" s="11" customFormat="1" ht="30" customHeight="1" x14ac:dyDescent="0.2">
      <c r="A104" s="12" t="s">
        <v>172</v>
      </c>
      <c r="B104" s="26">
        <f>B102/B101</f>
        <v>0.12847800492700187</v>
      </c>
      <c r="C104" s="166">
        <f>C102/C103</f>
        <v>0.31788163542205417</v>
      </c>
      <c r="D104" s="14">
        <f t="shared" si="14"/>
        <v>2.4742105514688442</v>
      </c>
      <c r="E104" s="27">
        <f>E102/E103</f>
        <v>0.20073195075967618</v>
      </c>
      <c r="F104" s="27">
        <f>F102/F103</f>
        <v>0.29248137802607077</v>
      </c>
      <c r="G104" s="27">
        <f t="shared" ref="G104:Y104" si="26">G102/G103</f>
        <v>0.47591522157996147</v>
      </c>
      <c r="H104" s="27">
        <f t="shared" si="26"/>
        <v>0.32099418297197252</v>
      </c>
      <c r="I104" s="27">
        <f t="shared" si="26"/>
        <v>0.30572905449063104</v>
      </c>
      <c r="J104" s="27">
        <f t="shared" si="26"/>
        <v>0.37034650275120212</v>
      </c>
      <c r="K104" s="27">
        <f t="shared" si="26"/>
        <v>0.31845885938180235</v>
      </c>
      <c r="L104" s="27">
        <f t="shared" si="26"/>
        <v>0.41654210264075736</v>
      </c>
      <c r="M104" s="27">
        <f>M102/M103</f>
        <v>0.31988554092256777</v>
      </c>
      <c r="N104" s="27">
        <f t="shared" si="26"/>
        <v>0.25756968117104473</v>
      </c>
      <c r="O104" s="27">
        <f t="shared" si="26"/>
        <v>0.20142972443214574</v>
      </c>
      <c r="P104" s="27">
        <f t="shared" si="26"/>
        <v>0.27878787878787881</v>
      </c>
      <c r="Q104" s="27">
        <f t="shared" si="26"/>
        <v>0.19804750282754927</v>
      </c>
      <c r="R104" s="27">
        <f t="shared" si="26"/>
        <v>0.21163251047973916</v>
      </c>
      <c r="S104" s="27">
        <f t="shared" si="26"/>
        <v>0.29144755051203985</v>
      </c>
      <c r="T104" s="27">
        <f t="shared" si="26"/>
        <v>0.2733364500545426</v>
      </c>
      <c r="U104" s="27">
        <f t="shared" si="26"/>
        <v>0.4421673497950615</v>
      </c>
      <c r="V104" s="27">
        <f t="shared" si="26"/>
        <v>0.14967790829859795</v>
      </c>
      <c r="W104" s="27">
        <f t="shared" si="26"/>
        <v>0.22841621936234882</v>
      </c>
      <c r="X104" s="27">
        <f>X102/X103</f>
        <v>0.59170333660870678</v>
      </c>
      <c r="Y104" s="27">
        <f t="shared" si="26"/>
        <v>0.29577705590699266</v>
      </c>
    </row>
    <row r="105" spans="1:26" s="82" customFormat="1" ht="31.9" hidden="1" customHeight="1" x14ac:dyDescent="0.2">
      <c r="A105" s="80" t="s">
        <v>96</v>
      </c>
      <c r="B105" s="83">
        <f>B101-B102</f>
        <v>264269</v>
      </c>
      <c r="C105" s="22">
        <f t="shared" si="23"/>
        <v>203106.2</v>
      </c>
      <c r="D105" s="14">
        <f t="shared" si="14"/>
        <v>0.768558552081402</v>
      </c>
      <c r="E105" s="117">
        <f>E103-E102</f>
        <v>21621</v>
      </c>
      <c r="F105" s="117">
        <f t="shared" ref="F105:L105" si="27">F103-F102</f>
        <v>6079</v>
      </c>
      <c r="G105" s="117">
        <f t="shared" si="27"/>
        <v>8704</v>
      </c>
      <c r="H105" s="117">
        <f>H103-H102</f>
        <v>12840</v>
      </c>
      <c r="I105" s="117">
        <f>I103-I102</f>
        <v>6447</v>
      </c>
      <c r="J105" s="117">
        <f t="shared" si="27"/>
        <v>12702</v>
      </c>
      <c r="K105" s="117">
        <f t="shared" si="27"/>
        <v>6262</v>
      </c>
      <c r="L105" s="117">
        <f t="shared" si="27"/>
        <v>8197</v>
      </c>
      <c r="M105" s="117">
        <f>M103-M102</f>
        <v>9863.7000000000007</v>
      </c>
      <c r="N105" s="117">
        <f>N103-N102</f>
        <v>3702.5</v>
      </c>
      <c r="O105" s="117">
        <f t="shared" ref="O105:Y105" si="28">O103-O102</f>
        <v>6926</v>
      </c>
      <c r="P105" s="117">
        <f t="shared" si="28"/>
        <v>10829</v>
      </c>
      <c r="Q105" s="117">
        <f>Q103-Q102</f>
        <v>13472</v>
      </c>
      <c r="R105" s="117">
        <f t="shared" si="28"/>
        <v>13541</v>
      </c>
      <c r="S105" s="117">
        <f t="shared" si="28"/>
        <v>12800</v>
      </c>
      <c r="T105" s="117">
        <f t="shared" si="28"/>
        <v>9326</v>
      </c>
      <c r="U105" s="117">
        <f t="shared" si="28"/>
        <v>5580</v>
      </c>
      <c r="V105" s="117">
        <f t="shared" si="28"/>
        <v>4488</v>
      </c>
      <c r="W105" s="117">
        <f>W103-W102</f>
        <v>11931</v>
      </c>
      <c r="X105" s="117">
        <f t="shared" si="28"/>
        <v>9557</v>
      </c>
      <c r="Y105" s="117">
        <f t="shared" si="28"/>
        <v>8238</v>
      </c>
      <c r="Z105" s="120"/>
    </row>
    <row r="106" spans="1:26" s="11" customFormat="1" ht="30" customHeight="1" x14ac:dyDescent="0.2">
      <c r="A106" s="10" t="s">
        <v>92</v>
      </c>
      <c r="B106" s="88">
        <v>30535</v>
      </c>
      <c r="C106" s="88">
        <f t="shared" si="23"/>
        <v>50310.3</v>
      </c>
      <c r="D106" s="14">
        <f t="shared" si="14"/>
        <v>1.6476273129196006</v>
      </c>
      <c r="E106" s="9">
        <v>4900</v>
      </c>
      <c r="F106" s="9">
        <v>1724</v>
      </c>
      <c r="G106" s="9">
        <v>3054</v>
      </c>
      <c r="H106" s="9">
        <v>3509</v>
      </c>
      <c r="I106" s="9">
        <v>1321</v>
      </c>
      <c r="J106" s="9">
        <v>4627</v>
      </c>
      <c r="K106" s="9">
        <v>885</v>
      </c>
      <c r="L106" s="9">
        <v>2354</v>
      </c>
      <c r="M106" s="9">
        <v>2115.3000000000002</v>
      </c>
      <c r="N106" s="9">
        <v>1028.5</v>
      </c>
      <c r="O106" s="9">
        <v>707</v>
      </c>
      <c r="P106" s="9">
        <v>3376</v>
      </c>
      <c r="Q106" s="9">
        <v>2277</v>
      </c>
      <c r="R106" s="9">
        <v>2526</v>
      </c>
      <c r="S106" s="9">
        <v>3814</v>
      </c>
      <c r="T106" s="9">
        <v>1608.5</v>
      </c>
      <c r="U106" s="9">
        <v>1450</v>
      </c>
      <c r="V106" s="9">
        <v>465</v>
      </c>
      <c r="W106" s="9">
        <v>2392</v>
      </c>
      <c r="X106" s="9">
        <v>5397</v>
      </c>
      <c r="Y106" s="9">
        <v>780</v>
      </c>
    </row>
    <row r="107" spans="1:26" s="11" customFormat="1" ht="30" customHeight="1" x14ac:dyDescent="0.2">
      <c r="A107" s="10" t="s">
        <v>93</v>
      </c>
      <c r="B107" s="88">
        <v>4023</v>
      </c>
      <c r="C107" s="88">
        <f t="shared" si="23"/>
        <v>4907</v>
      </c>
      <c r="D107" s="14">
        <f t="shared" si="14"/>
        <v>1.2197365150385284</v>
      </c>
      <c r="E107" s="9">
        <v>100</v>
      </c>
      <c r="F107" s="9">
        <v>30</v>
      </c>
      <c r="G107" s="9"/>
      <c r="H107" s="9">
        <v>271</v>
      </c>
      <c r="I107" s="9">
        <v>50</v>
      </c>
      <c r="J107" s="9">
        <v>200</v>
      </c>
      <c r="K107" s="9">
        <v>895</v>
      </c>
      <c r="L107" s="9"/>
      <c r="M107" s="9">
        <v>83</v>
      </c>
      <c r="N107" s="9"/>
      <c r="O107" s="9">
        <v>404</v>
      </c>
      <c r="P107" s="9">
        <v>48</v>
      </c>
      <c r="Q107" s="9"/>
      <c r="R107" s="9">
        <v>230</v>
      </c>
      <c r="S107" s="9">
        <v>195</v>
      </c>
      <c r="T107" s="9">
        <v>27</v>
      </c>
      <c r="U107" s="9"/>
      <c r="V107" s="9"/>
      <c r="W107" s="9">
        <v>524</v>
      </c>
      <c r="X107" s="9">
        <v>940</v>
      </c>
      <c r="Y107" s="9">
        <v>910</v>
      </c>
    </row>
    <row r="108" spans="1:26" s="11" customFormat="1" ht="30" customHeight="1" x14ac:dyDescent="0.2">
      <c r="A108" s="10" t="s">
        <v>94</v>
      </c>
      <c r="B108" s="88">
        <v>2269</v>
      </c>
      <c r="C108" s="88">
        <f t="shared" si="23"/>
        <v>24070</v>
      </c>
      <c r="D108" s="14">
        <f t="shared" si="14"/>
        <v>10.608197443807844</v>
      </c>
      <c r="E108" s="9">
        <v>250</v>
      </c>
      <c r="F108" s="9">
        <v>420</v>
      </c>
      <c r="G108" s="9">
        <v>4330</v>
      </c>
      <c r="H108" s="9">
        <v>1799</v>
      </c>
      <c r="I108" s="9">
        <v>926</v>
      </c>
      <c r="J108" s="9">
        <v>1968</v>
      </c>
      <c r="K108" s="9">
        <v>575</v>
      </c>
      <c r="L108" s="9"/>
      <c r="M108" s="9">
        <v>618</v>
      </c>
      <c r="N108" s="9">
        <v>256</v>
      </c>
      <c r="O108" s="9">
        <v>433</v>
      </c>
      <c r="P108" s="9">
        <v>360</v>
      </c>
      <c r="Q108" s="9">
        <v>383</v>
      </c>
      <c r="R108" s="9">
        <v>588</v>
      </c>
      <c r="S108" s="9">
        <v>791</v>
      </c>
      <c r="T108" s="9">
        <v>782</v>
      </c>
      <c r="U108" s="9">
        <v>2205</v>
      </c>
      <c r="V108" s="9">
        <v>325</v>
      </c>
      <c r="W108" s="9">
        <v>490</v>
      </c>
      <c r="X108" s="9">
        <v>5301</v>
      </c>
      <c r="Y108" s="9">
        <v>1270</v>
      </c>
    </row>
    <row r="109" spans="1:26" s="11" customFormat="1" ht="30" hidden="1" customHeight="1" x14ac:dyDescent="0.2">
      <c r="A109" s="10" t="s">
        <v>95</v>
      </c>
      <c r="B109" s="22"/>
      <c r="C109" s="22">
        <f t="shared" si="23"/>
        <v>0</v>
      </c>
      <c r="D109" s="14" t="e">
        <f t="shared" ref="D109:D125" si="29">C109/B109</f>
        <v>#DIV/0!</v>
      </c>
      <c r="E109" s="136"/>
      <c r="F109" s="136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</row>
    <row r="110" spans="1:26" s="11" customFormat="1" ht="30" hidden="1" customHeight="1" x14ac:dyDescent="0.2">
      <c r="A110" s="10" t="s">
        <v>205</v>
      </c>
      <c r="B110" s="22"/>
      <c r="C110" s="22">
        <f t="shared" si="23"/>
        <v>0</v>
      </c>
      <c r="D110" s="14" t="e">
        <f t="shared" si="29"/>
        <v>#DIV/0!</v>
      </c>
      <c r="E110" s="151"/>
      <c r="F110" s="151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</row>
    <row r="111" spans="1:26" s="109" customFormat="1" ht="30" customHeight="1" x14ac:dyDescent="0.2">
      <c r="A111" s="124" t="s">
        <v>97</v>
      </c>
      <c r="B111" s="125">
        <v>38110</v>
      </c>
      <c r="C111" s="22">
        <f t="shared" si="23"/>
        <v>94442.8</v>
      </c>
      <c r="D111" s="14">
        <f t="shared" si="29"/>
        <v>2.4781632117554446</v>
      </c>
      <c r="E111" s="88">
        <v>5430</v>
      </c>
      <c r="F111" s="88">
        <v>2513</v>
      </c>
      <c r="G111" s="88">
        <v>7904</v>
      </c>
      <c r="H111" s="88">
        <v>6070</v>
      </c>
      <c r="I111" s="88">
        <v>2839</v>
      </c>
      <c r="J111" s="88">
        <v>7471</v>
      </c>
      <c r="K111" s="88">
        <v>2926</v>
      </c>
      <c r="L111" s="88">
        <v>5854</v>
      </c>
      <c r="M111" s="88">
        <v>4639.3</v>
      </c>
      <c r="N111" s="88">
        <v>1284.5</v>
      </c>
      <c r="O111" s="88">
        <v>1747</v>
      </c>
      <c r="P111" s="88">
        <v>4186</v>
      </c>
      <c r="Q111" s="88">
        <v>3327</v>
      </c>
      <c r="R111" s="88">
        <v>3635</v>
      </c>
      <c r="S111" s="88">
        <v>5265</v>
      </c>
      <c r="T111" s="88">
        <v>3508</v>
      </c>
      <c r="U111" s="88">
        <v>4423</v>
      </c>
      <c r="V111" s="88">
        <v>790</v>
      </c>
      <c r="W111" s="88">
        <v>3532</v>
      </c>
      <c r="X111" s="88">
        <v>13639</v>
      </c>
      <c r="Y111" s="88">
        <v>3460</v>
      </c>
      <c r="Z111" s="123"/>
    </row>
    <row r="112" spans="1:26" s="11" customFormat="1" ht="31.15" hidden="1" customHeight="1" x14ac:dyDescent="0.2">
      <c r="A112" s="12" t="s">
        <v>172</v>
      </c>
      <c r="B112" s="26">
        <f>B111/B101</f>
        <v>0.12568142019015457</v>
      </c>
      <c r="C112" s="22">
        <f t="shared" si="23"/>
        <v>9.2434930409517726</v>
      </c>
      <c r="D112" s="14">
        <f t="shared" si="29"/>
        <v>73.547012971101623</v>
      </c>
      <c r="E112" s="27">
        <f t="shared" ref="E112" si="30">E111/E101</f>
        <v>0.20073195075967618</v>
      </c>
      <c r="F112" s="27">
        <f>F111/F101</f>
        <v>0.29248137802607077</v>
      </c>
      <c r="G112" s="27">
        <f t="shared" ref="G112:Y112" si="31">G111/G101</f>
        <v>0.47591522157996147</v>
      </c>
      <c r="H112" s="27">
        <f t="shared" si="31"/>
        <v>0.33647450110864746</v>
      </c>
      <c r="I112" s="27">
        <f t="shared" si="31"/>
        <v>0.30572905449063104</v>
      </c>
      <c r="J112" s="27">
        <f t="shared" si="31"/>
        <v>0.37034650275120212</v>
      </c>
      <c r="K112" s="27">
        <f t="shared" si="31"/>
        <v>0.31845885938180235</v>
      </c>
      <c r="L112" s="27">
        <f t="shared" si="31"/>
        <v>0.41668446152751087</v>
      </c>
      <c r="M112" s="27">
        <f>M103/M102</f>
        <v>3.1261181643782465</v>
      </c>
      <c r="N112" s="27">
        <f>N111/N101</f>
        <v>0.25756968117104473</v>
      </c>
      <c r="O112" s="27">
        <f t="shared" si="31"/>
        <v>0.20142972443214574</v>
      </c>
      <c r="P112" s="27">
        <f t="shared" si="31"/>
        <v>0.27878787878787881</v>
      </c>
      <c r="Q112" s="27">
        <f t="shared" si="31"/>
        <v>0.19804750282754927</v>
      </c>
      <c r="R112" s="27">
        <f t="shared" si="31"/>
        <v>0.20120668659360125</v>
      </c>
      <c r="S112" s="27">
        <f t="shared" si="31"/>
        <v>0.29144755051203985</v>
      </c>
      <c r="T112" s="27">
        <f t="shared" si="31"/>
        <v>0.2733364500545426</v>
      </c>
      <c r="U112" s="27">
        <f t="shared" si="31"/>
        <v>0.4421673497950615</v>
      </c>
      <c r="V112" s="27">
        <f t="shared" si="31"/>
        <v>0.14967790829859795</v>
      </c>
      <c r="W112" s="27">
        <f t="shared" si="31"/>
        <v>0.22841621936234882</v>
      </c>
      <c r="X112" s="27">
        <f t="shared" si="31"/>
        <v>0.58268893920622034</v>
      </c>
      <c r="Y112" s="27">
        <f t="shared" si="31"/>
        <v>0.29577705590699266</v>
      </c>
    </row>
    <row r="113" spans="1:25" s="11" customFormat="1" ht="30" customHeight="1" x14ac:dyDescent="0.2">
      <c r="A113" s="10" t="s">
        <v>193</v>
      </c>
      <c r="B113" s="88">
        <v>30375</v>
      </c>
      <c r="C113" s="88">
        <f t="shared" si="23"/>
        <v>50167.3</v>
      </c>
      <c r="D113" s="14">
        <f t="shared" si="29"/>
        <v>1.6515983539094652</v>
      </c>
      <c r="E113" s="9">
        <v>4900</v>
      </c>
      <c r="F113" s="9">
        <v>1724</v>
      </c>
      <c r="G113" s="9">
        <v>3054</v>
      </c>
      <c r="H113" s="9">
        <v>3509</v>
      </c>
      <c r="I113" s="9">
        <v>1321</v>
      </c>
      <c r="J113" s="9">
        <v>4627</v>
      </c>
      <c r="K113" s="9">
        <v>885</v>
      </c>
      <c r="L113" s="9">
        <v>2354</v>
      </c>
      <c r="M113" s="9">
        <v>2115.3000000000002</v>
      </c>
      <c r="N113" s="9">
        <v>1028.5</v>
      </c>
      <c r="O113" s="9">
        <v>707</v>
      </c>
      <c r="P113" s="9">
        <v>3373</v>
      </c>
      <c r="Q113" s="9">
        <v>2277</v>
      </c>
      <c r="R113" s="9">
        <v>2526</v>
      </c>
      <c r="S113" s="9">
        <v>3814</v>
      </c>
      <c r="T113" s="9">
        <v>1608.5</v>
      </c>
      <c r="U113" s="9">
        <v>1450</v>
      </c>
      <c r="V113" s="9">
        <v>465</v>
      </c>
      <c r="W113" s="9">
        <v>2392</v>
      </c>
      <c r="X113" s="9">
        <v>5257</v>
      </c>
      <c r="Y113" s="9">
        <v>780</v>
      </c>
    </row>
    <row r="114" spans="1:25" s="11" customFormat="1" ht="30" customHeight="1" x14ac:dyDescent="0.2">
      <c r="A114" s="10" t="s">
        <v>93</v>
      </c>
      <c r="B114" s="88">
        <v>3851</v>
      </c>
      <c r="C114" s="88">
        <f t="shared" si="23"/>
        <v>4877</v>
      </c>
      <c r="D114" s="14">
        <f t="shared" si="29"/>
        <v>1.2664243053752273</v>
      </c>
      <c r="E114" s="9">
        <v>100</v>
      </c>
      <c r="F114" s="9">
        <v>30</v>
      </c>
      <c r="G114" s="9"/>
      <c r="H114" s="9">
        <v>271</v>
      </c>
      <c r="I114" s="9">
        <v>50</v>
      </c>
      <c r="J114" s="9">
        <v>200</v>
      </c>
      <c r="K114" s="9">
        <v>895</v>
      </c>
      <c r="L114" s="9"/>
      <c r="M114" s="9">
        <v>83</v>
      </c>
      <c r="N114" s="9"/>
      <c r="O114" s="9">
        <v>404</v>
      </c>
      <c r="P114" s="9">
        <v>48</v>
      </c>
      <c r="Q114" s="9"/>
      <c r="R114" s="9">
        <v>230</v>
      </c>
      <c r="S114" s="9">
        <v>195</v>
      </c>
      <c r="T114" s="9">
        <v>27</v>
      </c>
      <c r="U114" s="9"/>
      <c r="V114" s="9"/>
      <c r="W114" s="9">
        <v>524</v>
      </c>
      <c r="X114" s="9">
        <v>910</v>
      </c>
      <c r="Y114" s="9">
        <v>910</v>
      </c>
    </row>
    <row r="115" spans="1:25" s="11" customFormat="1" ht="30" customHeight="1" x14ac:dyDescent="0.2">
      <c r="A115" s="10" t="s">
        <v>94</v>
      </c>
      <c r="B115" s="88">
        <v>2381</v>
      </c>
      <c r="C115" s="88">
        <f>SUM(E115:Y115)</f>
        <v>24064</v>
      </c>
      <c r="D115" s="14">
        <f t="shared" si="29"/>
        <v>10.106677866442672</v>
      </c>
      <c r="E115" s="9">
        <v>250</v>
      </c>
      <c r="F115" s="9">
        <v>420</v>
      </c>
      <c r="G115" s="9">
        <v>4330</v>
      </c>
      <c r="H115" s="9">
        <v>1799</v>
      </c>
      <c r="I115" s="9">
        <v>926</v>
      </c>
      <c r="J115" s="9">
        <v>1968</v>
      </c>
      <c r="K115" s="9">
        <v>575</v>
      </c>
      <c r="L115" s="9"/>
      <c r="M115" s="9">
        <v>618</v>
      </c>
      <c r="N115" s="9">
        <v>256</v>
      </c>
      <c r="O115" s="9">
        <v>433</v>
      </c>
      <c r="P115" s="9">
        <v>360</v>
      </c>
      <c r="Q115" s="9">
        <v>383</v>
      </c>
      <c r="R115" s="9">
        <v>588</v>
      </c>
      <c r="S115" s="9">
        <v>791</v>
      </c>
      <c r="T115" s="9">
        <v>782</v>
      </c>
      <c r="U115" s="9">
        <v>2205</v>
      </c>
      <c r="V115" s="9">
        <v>325</v>
      </c>
      <c r="W115" s="9">
        <v>490</v>
      </c>
      <c r="X115" s="9">
        <v>5295</v>
      </c>
      <c r="Y115" s="9">
        <v>1270</v>
      </c>
    </row>
    <row r="116" spans="1:25" s="11" customFormat="1" ht="30" hidden="1" customHeight="1" x14ac:dyDescent="0.2">
      <c r="A116" s="10" t="s">
        <v>95</v>
      </c>
      <c r="B116" s="22"/>
      <c r="C116" s="22">
        <f t="shared" si="23"/>
        <v>0</v>
      </c>
      <c r="D116" s="14" t="e">
        <f t="shared" si="29"/>
        <v>#DIV/0!</v>
      </c>
      <c r="E116" s="136"/>
      <c r="F116" s="136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</row>
    <row r="117" spans="1:25" s="44" customFormat="1" ht="48" hidden="1" customHeight="1" x14ac:dyDescent="0.2">
      <c r="A117" s="12" t="s">
        <v>181</v>
      </c>
      <c r="B117" s="22"/>
      <c r="C117" s="22">
        <f t="shared" si="23"/>
        <v>0</v>
      </c>
      <c r="D117" s="14" t="e">
        <f t="shared" si="29"/>
        <v>#DIV/0!</v>
      </c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</row>
    <row r="118" spans="1:25" s="44" customFormat="1" ht="30" hidden="1" customHeight="1" x14ac:dyDescent="0.2">
      <c r="A118" s="10" t="s">
        <v>205</v>
      </c>
      <c r="B118" s="22"/>
      <c r="C118" s="22">
        <f t="shared" si="23"/>
        <v>0</v>
      </c>
      <c r="D118" s="14" t="e">
        <f t="shared" si="29"/>
        <v>#DIV/0!</v>
      </c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</row>
    <row r="119" spans="1:25" s="109" customFormat="1" ht="30" customHeight="1" x14ac:dyDescent="0.2">
      <c r="A119" s="29" t="s">
        <v>182</v>
      </c>
      <c r="B119" s="25">
        <v>137669</v>
      </c>
      <c r="C119" s="22">
        <f t="shared" si="23"/>
        <v>325178</v>
      </c>
      <c r="D119" s="14">
        <f t="shared" si="29"/>
        <v>2.3620277622413179</v>
      </c>
      <c r="E119" s="88">
        <v>25450</v>
      </c>
      <c r="F119" s="88">
        <v>6534</v>
      </c>
      <c r="G119" s="88">
        <v>27838</v>
      </c>
      <c r="H119" s="88">
        <v>21383</v>
      </c>
      <c r="I119" s="88">
        <v>7999</v>
      </c>
      <c r="J119" s="88">
        <v>26620</v>
      </c>
      <c r="K119" s="88">
        <v>8600</v>
      </c>
      <c r="L119" s="88">
        <v>14936</v>
      </c>
      <c r="M119" s="88">
        <v>13255</v>
      </c>
      <c r="N119" s="88">
        <v>4162</v>
      </c>
      <c r="O119" s="88">
        <v>5197</v>
      </c>
      <c r="P119" s="88">
        <v>14857</v>
      </c>
      <c r="Q119" s="88">
        <v>11476</v>
      </c>
      <c r="R119" s="88">
        <v>12977</v>
      </c>
      <c r="S119" s="88">
        <v>24144</v>
      </c>
      <c r="T119" s="88">
        <v>10673</v>
      </c>
      <c r="U119" s="88">
        <v>15994</v>
      </c>
      <c r="V119" s="88">
        <v>2522</v>
      </c>
      <c r="W119" s="88">
        <v>12945</v>
      </c>
      <c r="X119" s="88">
        <v>46926</v>
      </c>
      <c r="Y119" s="88">
        <v>10690</v>
      </c>
    </row>
    <row r="120" spans="1:25" s="11" customFormat="1" ht="27" hidden="1" customHeight="1" x14ac:dyDescent="0.2">
      <c r="A120" s="12" t="s">
        <v>52</v>
      </c>
      <c r="B120" s="8" t="e">
        <f>B119/B117</f>
        <v>#DIV/0!</v>
      </c>
      <c r="C120" s="22" t="e">
        <f t="shared" si="23"/>
        <v>#DIV/0!</v>
      </c>
      <c r="D120" s="14" t="e">
        <f t="shared" si="29"/>
        <v>#DIV/0!</v>
      </c>
      <c r="E120" s="87" t="e">
        <f t="shared" ref="E120:Y120" si="32">E119/E117</f>
        <v>#DIV/0!</v>
      </c>
      <c r="F120" s="87" t="e">
        <f t="shared" si="32"/>
        <v>#DIV/0!</v>
      </c>
      <c r="G120" s="88" t="e">
        <f t="shared" si="32"/>
        <v>#DIV/0!</v>
      </c>
      <c r="H120" s="88" t="e">
        <f t="shared" si="32"/>
        <v>#DIV/0!</v>
      </c>
      <c r="I120" s="88" t="e">
        <f t="shared" si="32"/>
        <v>#DIV/0!</v>
      </c>
      <c r="J120" s="88" t="e">
        <f t="shared" si="32"/>
        <v>#DIV/0!</v>
      </c>
      <c r="K120" s="88" t="e">
        <f t="shared" si="32"/>
        <v>#DIV/0!</v>
      </c>
      <c r="L120" s="88" t="e">
        <f t="shared" si="32"/>
        <v>#DIV/0!</v>
      </c>
      <c r="M120" s="88" t="e">
        <f t="shared" si="32"/>
        <v>#DIV/0!</v>
      </c>
      <c r="N120" s="88" t="e">
        <f t="shared" si="32"/>
        <v>#DIV/0!</v>
      </c>
      <c r="O120" s="88" t="e">
        <f t="shared" si="32"/>
        <v>#DIV/0!</v>
      </c>
      <c r="P120" s="88" t="e">
        <f t="shared" si="32"/>
        <v>#DIV/0!</v>
      </c>
      <c r="Q120" s="88" t="e">
        <f t="shared" si="32"/>
        <v>#DIV/0!</v>
      </c>
      <c r="R120" s="88" t="e">
        <f t="shared" si="32"/>
        <v>#DIV/0!</v>
      </c>
      <c r="S120" s="88" t="e">
        <f t="shared" si="32"/>
        <v>#DIV/0!</v>
      </c>
      <c r="T120" s="88" t="e">
        <f t="shared" si="32"/>
        <v>#DIV/0!</v>
      </c>
      <c r="U120" s="88" t="e">
        <f t="shared" si="32"/>
        <v>#DIV/0!</v>
      </c>
      <c r="V120" s="88" t="e">
        <f t="shared" si="32"/>
        <v>#DIV/0!</v>
      </c>
      <c r="W120" s="88" t="e">
        <f t="shared" si="32"/>
        <v>#DIV/0!</v>
      </c>
      <c r="X120" s="88" t="e">
        <f t="shared" si="32"/>
        <v>#DIV/0!</v>
      </c>
      <c r="Y120" s="88" t="e">
        <f t="shared" si="32"/>
        <v>#DIV/0!</v>
      </c>
    </row>
    <row r="121" spans="1:25" s="11" customFormat="1" ht="30" customHeight="1" x14ac:dyDescent="0.2">
      <c r="A121" s="10" t="s">
        <v>92</v>
      </c>
      <c r="B121" s="24">
        <v>112681</v>
      </c>
      <c r="C121" s="88">
        <f t="shared" si="23"/>
        <v>186166.5</v>
      </c>
      <c r="D121" s="14">
        <f t="shared" si="29"/>
        <v>1.6521551991906356</v>
      </c>
      <c r="E121" s="9">
        <v>24236</v>
      </c>
      <c r="F121" s="9">
        <v>4482</v>
      </c>
      <c r="G121" s="9">
        <v>11158</v>
      </c>
      <c r="H121" s="9">
        <v>12446</v>
      </c>
      <c r="I121" s="9">
        <v>3567</v>
      </c>
      <c r="J121" s="9">
        <v>17330</v>
      </c>
      <c r="K121" s="9">
        <v>3562</v>
      </c>
      <c r="L121" s="9">
        <v>6324</v>
      </c>
      <c r="M121" s="9">
        <v>6498.5</v>
      </c>
      <c r="N121" s="9">
        <v>3423</v>
      </c>
      <c r="O121" s="9">
        <v>2402</v>
      </c>
      <c r="P121" s="9">
        <v>12407</v>
      </c>
      <c r="Q121" s="9">
        <v>7895</v>
      </c>
      <c r="R121" s="9">
        <v>10197</v>
      </c>
      <c r="S121" s="9">
        <v>19070</v>
      </c>
      <c r="T121" s="9">
        <v>5187</v>
      </c>
      <c r="U121" s="9">
        <v>4420</v>
      </c>
      <c r="V121" s="9">
        <v>1567</v>
      </c>
      <c r="W121" s="9">
        <v>9006</v>
      </c>
      <c r="X121" s="9">
        <v>18499</v>
      </c>
      <c r="Y121" s="9">
        <v>2490</v>
      </c>
    </row>
    <row r="122" spans="1:25" s="11" customFormat="1" ht="30" customHeight="1" x14ac:dyDescent="0.2">
      <c r="A122" s="10" t="s">
        <v>93</v>
      </c>
      <c r="B122" s="24">
        <v>11284</v>
      </c>
      <c r="C122" s="88">
        <f t="shared" si="23"/>
        <v>14907</v>
      </c>
      <c r="D122" s="14">
        <f t="shared" si="29"/>
        <v>1.3210740872031195</v>
      </c>
      <c r="E122" s="9">
        <v>289</v>
      </c>
      <c r="F122" s="9">
        <v>75</v>
      </c>
      <c r="G122" s="9"/>
      <c r="H122" s="9">
        <v>968</v>
      </c>
      <c r="I122" s="9">
        <v>125</v>
      </c>
      <c r="J122" s="9">
        <v>720</v>
      </c>
      <c r="K122" s="9">
        <v>2279</v>
      </c>
      <c r="L122" s="9"/>
      <c r="M122" s="9">
        <v>172</v>
      </c>
      <c r="N122" s="9"/>
      <c r="O122" s="9">
        <v>1011</v>
      </c>
      <c r="P122" s="9">
        <v>144</v>
      </c>
      <c r="Q122" s="9"/>
      <c r="R122" s="9">
        <v>731</v>
      </c>
      <c r="S122" s="9">
        <v>540</v>
      </c>
      <c r="T122" s="9">
        <v>146</v>
      </c>
      <c r="U122" s="9"/>
      <c r="V122" s="9"/>
      <c r="W122" s="9">
        <v>1697</v>
      </c>
      <c r="X122" s="9">
        <v>2830</v>
      </c>
      <c r="Y122" s="9">
        <v>3180</v>
      </c>
    </row>
    <row r="123" spans="1:25" s="11" customFormat="1" ht="30.75" customHeight="1" x14ac:dyDescent="0.2">
      <c r="A123" s="10" t="s">
        <v>94</v>
      </c>
      <c r="B123" s="24">
        <v>9258</v>
      </c>
      <c r="C123" s="88">
        <f t="shared" si="23"/>
        <v>81253</v>
      </c>
      <c r="D123" s="14">
        <f t="shared" si="29"/>
        <v>8.776517606394469</v>
      </c>
      <c r="E123" s="9">
        <v>925</v>
      </c>
      <c r="F123" s="9">
        <v>1050</v>
      </c>
      <c r="G123" s="9">
        <v>15490</v>
      </c>
      <c r="H123" s="9">
        <v>6698</v>
      </c>
      <c r="I123" s="9">
        <v>2675</v>
      </c>
      <c r="J123" s="9">
        <v>6578</v>
      </c>
      <c r="K123" s="9">
        <v>1305</v>
      </c>
      <c r="L123" s="9"/>
      <c r="M123" s="9">
        <v>1964</v>
      </c>
      <c r="N123" s="9">
        <v>739</v>
      </c>
      <c r="O123" s="9">
        <v>1403</v>
      </c>
      <c r="P123" s="9">
        <v>1090</v>
      </c>
      <c r="Q123" s="9">
        <v>1274</v>
      </c>
      <c r="R123" s="9">
        <v>1242</v>
      </c>
      <c r="S123" s="9">
        <v>3194</v>
      </c>
      <c r="T123" s="9">
        <v>2558</v>
      </c>
      <c r="U123" s="9">
        <v>7497</v>
      </c>
      <c r="V123" s="9">
        <v>955</v>
      </c>
      <c r="W123" s="9">
        <v>1855</v>
      </c>
      <c r="X123" s="9">
        <v>18741</v>
      </c>
      <c r="Y123" s="9">
        <v>4020</v>
      </c>
    </row>
    <row r="124" spans="1:25" s="11" customFormat="1" ht="31.15" hidden="1" customHeight="1" x14ac:dyDescent="0.2">
      <c r="A124" s="10" t="s">
        <v>95</v>
      </c>
      <c r="B124" s="22"/>
      <c r="C124" s="18">
        <f t="shared" si="23"/>
        <v>0</v>
      </c>
      <c r="D124" s="14" t="e">
        <f t="shared" si="29"/>
        <v>#DIV/0!</v>
      </c>
      <c r="E124" s="136"/>
      <c r="F124" s="136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/>
      <c r="Y124" s="88"/>
    </row>
    <row r="125" spans="1:25" s="11" customFormat="1" ht="31.15" hidden="1" customHeight="1" x14ac:dyDescent="0.2">
      <c r="A125" s="10" t="s">
        <v>205</v>
      </c>
      <c r="B125" s="22"/>
      <c r="C125" s="18">
        <f t="shared" si="23"/>
        <v>0</v>
      </c>
      <c r="D125" s="14" t="e">
        <f t="shared" si="29"/>
        <v>#DIV/0!</v>
      </c>
      <c r="E125" s="151"/>
      <c r="F125" s="151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</row>
    <row r="126" spans="1:25" s="11" customFormat="1" ht="31.15" customHeight="1" x14ac:dyDescent="0.2">
      <c r="A126" s="29" t="s">
        <v>98</v>
      </c>
      <c r="B126" s="47">
        <f>B119/B111*10</f>
        <v>36.124114405667804</v>
      </c>
      <c r="C126" s="18">
        <f>C119/C111*10</f>
        <v>34.431211272855101</v>
      </c>
      <c r="D126" s="14">
        <f t="shared" ref="D126:D131" si="33">C126/B126</f>
        <v>0.95313648069536927</v>
      </c>
      <c r="E126" s="113">
        <f t="shared" ref="E126:F126" si="34">E119/E111*10</f>
        <v>46.869244935543279</v>
      </c>
      <c r="F126" s="113">
        <f t="shared" si="34"/>
        <v>26.000795861520096</v>
      </c>
      <c r="G126" s="113">
        <f t="shared" ref="G126:I126" si="35">G119/G111*10</f>
        <v>35.220141700404859</v>
      </c>
      <c r="H126" s="113">
        <f t="shared" si="35"/>
        <v>35.227347611202632</v>
      </c>
      <c r="I126" s="113">
        <f t="shared" si="35"/>
        <v>28.175413878126101</v>
      </c>
      <c r="J126" s="113">
        <f>J119/J111*10</f>
        <v>35.631106946861195</v>
      </c>
      <c r="K126" s="113">
        <f>K119/K111*10</f>
        <v>29.391660970608338</v>
      </c>
      <c r="L126" s="113">
        <f>L119/L111*10</f>
        <v>25.514178339596857</v>
      </c>
      <c r="M126" s="113">
        <f>M119/M111*10</f>
        <v>28.571120643200484</v>
      </c>
      <c r="N126" s="113">
        <f t="shared" ref="N126:O126" si="36">N119/N111*10</f>
        <v>32.401712728688203</v>
      </c>
      <c r="O126" s="113">
        <f t="shared" si="36"/>
        <v>29.748139668002288</v>
      </c>
      <c r="P126" s="113">
        <f>P119/P111*10</f>
        <v>35.492116579073098</v>
      </c>
      <c r="Q126" s="113">
        <f t="shared" ref="Q126" si="37">Q119/Q111*10</f>
        <v>34.493537721671174</v>
      </c>
      <c r="R126" s="113">
        <f>R119/R111*10</f>
        <v>35.700137551581847</v>
      </c>
      <c r="S126" s="113">
        <f>S119/S111*10</f>
        <v>45.857549857549856</v>
      </c>
      <c r="T126" s="113">
        <f t="shared" ref="T126:V126" si="38">T119/T111*10</f>
        <v>30.424743443557585</v>
      </c>
      <c r="U126" s="113">
        <f t="shared" si="38"/>
        <v>36.16097671263848</v>
      </c>
      <c r="V126" s="113">
        <f t="shared" si="38"/>
        <v>31.924050632911396</v>
      </c>
      <c r="W126" s="113">
        <f>W119/W111*10</f>
        <v>36.650622876557193</v>
      </c>
      <c r="X126" s="113">
        <f>X119/X111*10</f>
        <v>34.405748222010416</v>
      </c>
      <c r="Y126" s="113">
        <f>Y119/Y111*10</f>
        <v>30.895953757225435</v>
      </c>
    </row>
    <row r="127" spans="1:25" s="11" customFormat="1" ht="30" customHeight="1" x14ac:dyDescent="0.2">
      <c r="A127" s="10" t="s">
        <v>92</v>
      </c>
      <c r="B127" s="113">
        <f>B121/B113*10</f>
        <v>37.096625514403293</v>
      </c>
      <c r="C127" s="113">
        <f>C121/C113*10</f>
        <v>37.109132841512299</v>
      </c>
      <c r="D127" s="15">
        <f t="shared" si="33"/>
        <v>1.0003371553863882</v>
      </c>
      <c r="E127" s="114">
        <f t="shared" ref="E127" si="39">E121/E113*10</f>
        <v>49.461224489795924</v>
      </c>
      <c r="F127" s="114">
        <f t="shared" ref="F127:G127" si="40">F121/F113*10</f>
        <v>25.997679814385151</v>
      </c>
      <c r="G127" s="114">
        <f t="shared" si="40"/>
        <v>36.535690897184018</v>
      </c>
      <c r="H127" s="114">
        <f t="shared" ref="H127:I127" si="41">H121/H113*10</f>
        <v>35.468794528355659</v>
      </c>
      <c r="I127" s="114">
        <f t="shared" si="41"/>
        <v>27.002271006813018</v>
      </c>
      <c r="J127" s="114">
        <f>J121/J113*10</f>
        <v>37.454073913983144</v>
      </c>
      <c r="K127" s="114">
        <f>K121/K113*10</f>
        <v>40.248587570621474</v>
      </c>
      <c r="L127" s="114">
        <f>L121/L113*10</f>
        <v>26.864910790144435</v>
      </c>
      <c r="M127" s="114">
        <f>M121/M113*10</f>
        <v>30.721410674608798</v>
      </c>
      <c r="N127" s="114">
        <f t="shared" ref="N127:R127" si="42">N121/N113*10</f>
        <v>33.28147788040836</v>
      </c>
      <c r="O127" s="114">
        <f t="shared" si="42"/>
        <v>33.974540311173975</v>
      </c>
      <c r="P127" s="114">
        <f t="shared" si="42"/>
        <v>36.783278980136373</v>
      </c>
      <c r="Q127" s="114">
        <f t="shared" si="42"/>
        <v>34.672815107597714</v>
      </c>
      <c r="R127" s="114">
        <f t="shared" si="42"/>
        <v>40.36817102137767</v>
      </c>
      <c r="S127" s="114">
        <f>S121/S113*10</f>
        <v>50</v>
      </c>
      <c r="T127" s="114">
        <f t="shared" ref="T127:U127" si="43">T121/T113*10</f>
        <v>32.247435498912026</v>
      </c>
      <c r="U127" s="114">
        <f t="shared" si="43"/>
        <v>30.482758620689655</v>
      </c>
      <c r="V127" s="114">
        <f>V121/V113*10</f>
        <v>33.6989247311828</v>
      </c>
      <c r="W127" s="114">
        <f t="shared" ref="W127:Y127" si="44">W121/W113*10</f>
        <v>37.650501672240807</v>
      </c>
      <c r="X127" s="114">
        <f>X121/X113*10</f>
        <v>35.189271447593683</v>
      </c>
      <c r="Y127" s="114">
        <f t="shared" si="44"/>
        <v>31.923076923076927</v>
      </c>
    </row>
    <row r="128" spans="1:25" s="11" customFormat="1" ht="30" customHeight="1" x14ac:dyDescent="0.2">
      <c r="A128" s="10" t="s">
        <v>93</v>
      </c>
      <c r="B128" s="48">
        <f>B122/B114*10</f>
        <v>29.301480135029863</v>
      </c>
      <c r="C128" s="113">
        <f t="shared" ref="C128:C131" si="45">C121/C113*10</f>
        <v>37.109132841512299</v>
      </c>
      <c r="D128" s="15">
        <f t="shared" si="33"/>
        <v>1.2664593280101371</v>
      </c>
      <c r="E128" s="108">
        <f>E122/E114*10</f>
        <v>28.900000000000002</v>
      </c>
      <c r="F128" s="108">
        <f t="shared" ref="F128:I128" si="46">F122/F114*10</f>
        <v>25</v>
      </c>
      <c r="G128" s="108"/>
      <c r="H128" s="108">
        <f t="shared" si="46"/>
        <v>35.719557195571959</v>
      </c>
      <c r="I128" s="108">
        <f t="shared" si="46"/>
        <v>25</v>
      </c>
      <c r="J128" s="108">
        <f>J122/J114*10</f>
        <v>36</v>
      </c>
      <c r="K128" s="108">
        <f>K122/K114*10</f>
        <v>25.463687150837991</v>
      </c>
      <c r="L128" s="108"/>
      <c r="M128" s="108">
        <f t="shared" ref="M128:O128" si="47">M122/M114*10</f>
        <v>20.722891566265062</v>
      </c>
      <c r="N128" s="108"/>
      <c r="O128" s="108">
        <f t="shared" si="47"/>
        <v>25.024752475247524</v>
      </c>
      <c r="P128" s="108">
        <f t="shared" ref="P128:R128" si="48">P122/P114*10</f>
        <v>30</v>
      </c>
      <c r="Q128" s="108"/>
      <c r="R128" s="108">
        <f t="shared" si="48"/>
        <v>31.782608695652176</v>
      </c>
      <c r="S128" s="108">
        <f t="shared" ref="S128:T128" si="49">S122/S114*10</f>
        <v>27.692307692307693</v>
      </c>
      <c r="T128" s="108">
        <f t="shared" si="49"/>
        <v>54.074074074074076</v>
      </c>
      <c r="U128" s="108"/>
      <c r="V128" s="108"/>
      <c r="W128" s="108">
        <f>W122/W114*10</f>
        <v>32.385496183206108</v>
      </c>
      <c r="X128" s="108">
        <f>X122/X114*10</f>
        <v>31.098901098901099</v>
      </c>
      <c r="Y128" s="108">
        <f>Y122/Y114*10</f>
        <v>34.945054945054949</v>
      </c>
    </row>
    <row r="129" spans="1:26" s="11" customFormat="1" ht="30" customHeight="1" x14ac:dyDescent="0.2">
      <c r="A129" s="10" t="s">
        <v>94</v>
      </c>
      <c r="B129" s="48">
        <f>B123/B115*10</f>
        <v>38.88282234355313</v>
      </c>
      <c r="C129" s="113">
        <f>C123/C115*10</f>
        <v>33.765375664893618</v>
      </c>
      <c r="D129" s="15">
        <f t="shared" si="33"/>
        <v>0.86838798291328256</v>
      </c>
      <c r="E129" s="108">
        <f>E123/E115*10</f>
        <v>37</v>
      </c>
      <c r="F129" s="108">
        <f>F123/F115*10</f>
        <v>25</v>
      </c>
      <c r="G129" s="108">
        <f>G123/G115*10</f>
        <v>35.773672055427255</v>
      </c>
      <c r="H129" s="114">
        <f t="shared" ref="H129" si="50">H123/H115*10</f>
        <v>37.231795441912176</v>
      </c>
      <c r="I129" s="114">
        <f>I123/I115*10</f>
        <v>28.887688984881208</v>
      </c>
      <c r="J129" s="114">
        <f>J123/J115*10</f>
        <v>33.424796747967477</v>
      </c>
      <c r="K129" s="108">
        <f t="shared" ref="K129" si="51">K123/K115*10</f>
        <v>22.695652173913047</v>
      </c>
      <c r="L129" s="108"/>
      <c r="M129" s="108">
        <f t="shared" ref="M129:O129" si="52">M123/M115*10</f>
        <v>31.779935275080909</v>
      </c>
      <c r="N129" s="108">
        <f t="shared" si="52"/>
        <v>28.8671875</v>
      </c>
      <c r="O129" s="108">
        <f t="shared" si="52"/>
        <v>32.401847575057737</v>
      </c>
      <c r="P129" s="108">
        <f t="shared" ref="P129:R129" si="53">P123/P115*10</f>
        <v>30.277777777777779</v>
      </c>
      <c r="Q129" s="108">
        <f t="shared" si="53"/>
        <v>33.263707571801568</v>
      </c>
      <c r="R129" s="108">
        <f t="shared" si="53"/>
        <v>21.122448979591834</v>
      </c>
      <c r="S129" s="108">
        <f t="shared" ref="S129:V129" si="54">S123/S115*10</f>
        <v>40.379266750948169</v>
      </c>
      <c r="T129" s="108">
        <f t="shared" si="54"/>
        <v>32.710997442455245</v>
      </c>
      <c r="U129" s="108">
        <f t="shared" si="54"/>
        <v>34</v>
      </c>
      <c r="V129" s="108">
        <f t="shared" si="54"/>
        <v>29.384615384615387</v>
      </c>
      <c r="W129" s="108">
        <f>W123/W115*10</f>
        <v>37.857142857142854</v>
      </c>
      <c r="X129" s="108">
        <f>X123/X115*10</f>
        <v>35.393767705382437</v>
      </c>
      <c r="Y129" s="108">
        <f>Y123/Y115*10</f>
        <v>31.653543307086615</v>
      </c>
    </row>
    <row r="130" spans="1:26" s="11" customFormat="1" ht="30" hidden="1" customHeight="1" x14ac:dyDescent="0.2">
      <c r="A130" s="10" t="s">
        <v>95</v>
      </c>
      <c r="B130" s="48"/>
      <c r="C130" s="18">
        <f t="shared" si="45"/>
        <v>33.765375664893618</v>
      </c>
      <c r="D130" s="15" t="e">
        <f t="shared" si="33"/>
        <v>#DIV/0!</v>
      </c>
      <c r="E130" s="108" t="e">
        <f>E124/E116*10</f>
        <v>#DIV/0!</v>
      </c>
      <c r="F130" s="48"/>
      <c r="G130" s="88" t="e">
        <f t="shared" ref="G130" si="55">G124/G116*10</f>
        <v>#DIV/0!</v>
      </c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108" t="e">
        <f t="shared" ref="R130" si="56">R124/R116*10</f>
        <v>#DIV/0!</v>
      </c>
      <c r="S130" s="108"/>
      <c r="T130" s="108"/>
      <c r="U130" s="108"/>
      <c r="V130" s="108"/>
      <c r="W130" s="108"/>
      <c r="X130" s="108" t="e">
        <f>X124/X116*10</f>
        <v>#DIV/0!</v>
      </c>
      <c r="Y130" s="88"/>
    </row>
    <row r="131" spans="1:26" s="11" customFormat="1" ht="30" hidden="1" customHeight="1" x14ac:dyDescent="0.2">
      <c r="A131" s="10" t="s">
        <v>204</v>
      </c>
      <c r="B131" s="48"/>
      <c r="C131" s="18" t="e">
        <f t="shared" si="45"/>
        <v>#DIV/0!</v>
      </c>
      <c r="D131" s="15" t="e">
        <f t="shared" si="33"/>
        <v>#DIV/0!</v>
      </c>
      <c r="E131" s="48"/>
      <c r="F131" s="48"/>
      <c r="G131" s="88" t="e">
        <f>G125/G118*10</f>
        <v>#DIV/0!</v>
      </c>
      <c r="H131" s="88" t="e">
        <f t="shared" ref="H131" si="57">H125/H118*10</f>
        <v>#DIV/0!</v>
      </c>
      <c r="I131" s="88"/>
      <c r="J131" s="88"/>
      <c r="K131" s="88"/>
      <c r="L131" s="88"/>
      <c r="M131" s="88" t="e">
        <f>M125/M118*10</f>
        <v>#DIV/0!</v>
      </c>
      <c r="N131" s="88"/>
      <c r="O131" s="88"/>
      <c r="P131" s="88"/>
      <c r="Q131" s="88"/>
      <c r="R131" s="88"/>
      <c r="S131" s="88" t="e">
        <f t="shared" ref="S131:X131" si="58">S125/S118*10</f>
        <v>#DIV/0!</v>
      </c>
      <c r="T131" s="88" t="e">
        <f t="shared" si="58"/>
        <v>#DIV/0!</v>
      </c>
      <c r="U131" s="88"/>
      <c r="V131" s="88"/>
      <c r="W131" s="88"/>
      <c r="X131" s="88" t="e">
        <f t="shared" si="58"/>
        <v>#DIV/0!</v>
      </c>
      <c r="Y131" s="88"/>
    </row>
    <row r="132" spans="1:26" s="11" customFormat="1" ht="30" hidden="1" customHeight="1" x14ac:dyDescent="0.2">
      <c r="A132" s="49" t="s">
        <v>145</v>
      </c>
      <c r="B132" s="53"/>
      <c r="C132" s="22">
        <v>29856</v>
      </c>
      <c r="D132" s="15"/>
      <c r="E132" s="88">
        <v>5330</v>
      </c>
      <c r="F132" s="88">
        <v>2224</v>
      </c>
      <c r="G132" s="88">
        <v>6051</v>
      </c>
      <c r="H132" s="88">
        <v>5363</v>
      </c>
      <c r="I132" s="88">
        <v>2359</v>
      </c>
      <c r="J132" s="88">
        <v>6196</v>
      </c>
      <c r="K132" s="88">
        <v>2786</v>
      </c>
      <c r="L132" s="88">
        <v>5012</v>
      </c>
      <c r="M132" s="88">
        <v>3891</v>
      </c>
      <c r="N132" s="88">
        <v>1084.5</v>
      </c>
      <c r="O132" s="88">
        <v>1431</v>
      </c>
      <c r="P132" s="88">
        <v>3880</v>
      </c>
      <c r="Q132" s="88">
        <v>2840</v>
      </c>
      <c r="R132" s="88">
        <v>2862</v>
      </c>
      <c r="S132" s="88">
        <v>4470</v>
      </c>
      <c r="T132" s="88">
        <v>3209.2</v>
      </c>
      <c r="U132" s="88">
        <v>3692</v>
      </c>
      <c r="V132" s="88">
        <v>656</v>
      </c>
      <c r="W132" s="88">
        <v>2921</v>
      </c>
      <c r="X132" s="88">
        <v>12859</v>
      </c>
      <c r="Y132" s="88">
        <v>2810</v>
      </c>
    </row>
    <row r="133" spans="1:26" s="11" customFormat="1" ht="30" customHeight="1" x14ac:dyDescent="0.2">
      <c r="A133" s="49" t="s">
        <v>99</v>
      </c>
      <c r="B133" s="22">
        <v>11066</v>
      </c>
      <c r="C133" s="22">
        <f>SUM(E133:Y133)</f>
        <v>12516.099999999999</v>
      </c>
      <c r="D133" s="14">
        <f t="shared" ref="D133:D197" si="59">C133/B133</f>
        <v>1.1310410265678654</v>
      </c>
      <c r="E133" s="45">
        <f>(E111-E132)</f>
        <v>100</v>
      </c>
      <c r="F133" s="45">
        <f t="shared" ref="F133:Y133" si="60">(F111-F132)</f>
        <v>289</v>
      </c>
      <c r="G133" s="45">
        <f t="shared" si="60"/>
        <v>1853</v>
      </c>
      <c r="H133" s="45">
        <f t="shared" si="60"/>
        <v>707</v>
      </c>
      <c r="I133" s="45">
        <f t="shared" si="60"/>
        <v>480</v>
      </c>
      <c r="J133" s="45">
        <f t="shared" si="60"/>
        <v>1275</v>
      </c>
      <c r="K133" s="45">
        <f t="shared" si="60"/>
        <v>140</v>
      </c>
      <c r="L133" s="45">
        <f t="shared" si="60"/>
        <v>842</v>
      </c>
      <c r="M133" s="45">
        <f t="shared" si="60"/>
        <v>748.30000000000018</v>
      </c>
      <c r="N133" s="45">
        <f t="shared" si="60"/>
        <v>200</v>
      </c>
      <c r="O133" s="45">
        <f t="shared" si="60"/>
        <v>316</v>
      </c>
      <c r="P133" s="45">
        <f t="shared" si="60"/>
        <v>306</v>
      </c>
      <c r="Q133" s="45">
        <f t="shared" si="60"/>
        <v>487</v>
      </c>
      <c r="R133" s="45">
        <f t="shared" si="60"/>
        <v>773</v>
      </c>
      <c r="S133" s="45">
        <f t="shared" si="60"/>
        <v>795</v>
      </c>
      <c r="T133" s="45">
        <f t="shared" si="60"/>
        <v>298.80000000000018</v>
      </c>
      <c r="U133" s="45">
        <f t="shared" si="60"/>
        <v>731</v>
      </c>
      <c r="V133" s="45">
        <f t="shared" si="60"/>
        <v>134</v>
      </c>
      <c r="W133" s="45">
        <f t="shared" si="60"/>
        <v>611</v>
      </c>
      <c r="X133" s="45">
        <f t="shared" si="60"/>
        <v>780</v>
      </c>
      <c r="Y133" s="45">
        <f t="shared" si="60"/>
        <v>650</v>
      </c>
    </row>
    <row r="134" spans="1:26" s="11" customFormat="1" ht="30" customHeight="1" x14ac:dyDescent="0.2">
      <c r="A134" s="29" t="s">
        <v>100</v>
      </c>
      <c r="B134" s="22">
        <v>434</v>
      </c>
      <c r="C134" s="22">
        <f>SUM(E134:Y134)</f>
        <v>719</v>
      </c>
      <c r="D134" s="14">
        <f t="shared" si="59"/>
        <v>1.6566820276497696</v>
      </c>
      <c r="E134" s="136">
        <v>41</v>
      </c>
      <c r="F134" s="136">
        <v>26</v>
      </c>
      <c r="G134" s="88">
        <v>7</v>
      </c>
      <c r="H134" s="88">
        <v>45</v>
      </c>
      <c r="I134" s="88">
        <v>24</v>
      </c>
      <c r="J134" s="88">
        <v>54</v>
      </c>
      <c r="K134" s="88">
        <v>17</v>
      </c>
      <c r="L134" s="88">
        <v>56</v>
      </c>
      <c r="M134" s="88">
        <v>30</v>
      </c>
      <c r="N134" s="88">
        <v>17</v>
      </c>
      <c r="O134" s="88">
        <v>19</v>
      </c>
      <c r="P134" s="88">
        <v>31</v>
      </c>
      <c r="Q134" s="88">
        <v>29</v>
      </c>
      <c r="R134" s="88">
        <v>62</v>
      </c>
      <c r="S134" s="88">
        <v>48</v>
      </c>
      <c r="T134" s="88">
        <v>22</v>
      </c>
      <c r="U134" s="88">
        <v>32</v>
      </c>
      <c r="V134" s="88">
        <v>5</v>
      </c>
      <c r="W134" s="88">
        <v>23</v>
      </c>
      <c r="X134" s="88">
        <v>75</v>
      </c>
      <c r="Y134" s="88">
        <v>56</v>
      </c>
    </row>
    <row r="135" spans="1:26" s="11" customFormat="1" ht="30" hidden="1" customHeight="1" x14ac:dyDescent="0.2">
      <c r="A135" s="29" t="s">
        <v>101</v>
      </c>
      <c r="B135" s="48"/>
      <c r="C135" s="18">
        <f t="shared" ref="C135:C156" si="61">SUM(E135:Y135)</f>
        <v>0</v>
      </c>
      <c r="D135" s="14" t="e">
        <f t="shared" si="59"/>
        <v>#DIV/0!</v>
      </c>
      <c r="E135" s="48"/>
      <c r="F135" s="4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</row>
    <row r="136" spans="1:26" s="11" customFormat="1" ht="30" hidden="1" customHeight="1" x14ac:dyDescent="0.2">
      <c r="A136" s="10" t="s">
        <v>102</v>
      </c>
      <c r="B136" s="25">
        <v>4863</v>
      </c>
      <c r="C136" s="18">
        <f t="shared" si="61"/>
        <v>5700</v>
      </c>
      <c r="D136" s="14">
        <f t="shared" si="59"/>
        <v>1.1721159777914867</v>
      </c>
      <c r="E136" s="45">
        <v>157</v>
      </c>
      <c r="F136" s="45">
        <v>162</v>
      </c>
      <c r="G136" s="45">
        <v>803</v>
      </c>
      <c r="H136" s="45">
        <v>367</v>
      </c>
      <c r="I136" s="45">
        <v>10</v>
      </c>
      <c r="J136" s="45">
        <v>144</v>
      </c>
      <c r="K136" s="45">
        <v>608</v>
      </c>
      <c r="L136" s="45">
        <v>739</v>
      </c>
      <c r="M136" s="45">
        <v>243</v>
      </c>
      <c r="N136" s="45">
        <v>30</v>
      </c>
      <c r="O136" s="45">
        <v>280</v>
      </c>
      <c r="P136" s="45">
        <v>339</v>
      </c>
      <c r="Q136" s="45">
        <v>12</v>
      </c>
      <c r="R136" s="45">
        <v>679</v>
      </c>
      <c r="S136" s="45">
        <v>189</v>
      </c>
      <c r="T136" s="45">
        <v>59</v>
      </c>
      <c r="U136" s="45">
        <v>115</v>
      </c>
      <c r="V136" s="45">
        <v>30</v>
      </c>
      <c r="W136" s="45">
        <v>351</v>
      </c>
      <c r="X136" s="45">
        <v>383</v>
      </c>
      <c r="Y136" s="45"/>
    </row>
    <row r="137" spans="1:26" s="11" customFormat="1" ht="27" hidden="1" customHeight="1" x14ac:dyDescent="0.2">
      <c r="A137" s="12" t="s">
        <v>103</v>
      </c>
      <c r="B137" s="22"/>
      <c r="C137" s="18">
        <f t="shared" si="61"/>
        <v>629.5</v>
      </c>
      <c r="D137" s="14" t="e">
        <f t="shared" si="59"/>
        <v>#DIV/0!</v>
      </c>
      <c r="E137" s="45"/>
      <c r="F137" s="45">
        <v>108</v>
      </c>
      <c r="G137" s="88">
        <v>21</v>
      </c>
      <c r="H137" s="88">
        <v>34</v>
      </c>
      <c r="I137" s="88"/>
      <c r="J137" s="88"/>
      <c r="K137" s="88">
        <v>98</v>
      </c>
      <c r="L137" s="88"/>
      <c r="M137" s="88">
        <v>26</v>
      </c>
      <c r="N137" s="88"/>
      <c r="O137" s="88">
        <v>86</v>
      </c>
      <c r="P137" s="88">
        <v>107</v>
      </c>
      <c r="Q137" s="88"/>
      <c r="R137" s="88"/>
      <c r="S137" s="88">
        <v>35</v>
      </c>
      <c r="T137" s="88">
        <f>9+4</f>
        <v>13</v>
      </c>
      <c r="U137" s="88"/>
      <c r="V137" s="88">
        <v>6.5</v>
      </c>
      <c r="W137" s="88">
        <f>52+43</f>
        <v>95</v>
      </c>
      <c r="X137" s="88"/>
      <c r="Y137" s="88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18">
        <f t="shared" si="61"/>
        <v>5178</v>
      </c>
      <c r="D138" s="14">
        <f t="shared" si="59"/>
        <v>1.0580302411115652</v>
      </c>
      <c r="E138" s="45">
        <v>158</v>
      </c>
      <c r="F138" s="45">
        <f t="shared" ref="F138:Y138" si="62">F136-F137</f>
        <v>54</v>
      </c>
      <c r="G138" s="45">
        <f t="shared" si="62"/>
        <v>782</v>
      </c>
      <c r="H138" s="45">
        <f>377-H137</f>
        <v>343</v>
      </c>
      <c r="I138" s="45">
        <f t="shared" si="62"/>
        <v>10</v>
      </c>
      <c r="J138" s="45">
        <f t="shared" si="62"/>
        <v>144</v>
      </c>
      <c r="K138" s="45">
        <v>604.5</v>
      </c>
      <c r="L138" s="45">
        <f t="shared" si="62"/>
        <v>739</v>
      </c>
      <c r="M138" s="45">
        <f t="shared" si="62"/>
        <v>217</v>
      </c>
      <c r="N138" s="45">
        <f t="shared" si="62"/>
        <v>30</v>
      </c>
      <c r="O138" s="45">
        <v>194</v>
      </c>
      <c r="P138" s="45">
        <f t="shared" si="62"/>
        <v>232</v>
      </c>
      <c r="Q138" s="45">
        <v>14</v>
      </c>
      <c r="R138" s="45">
        <f t="shared" si="62"/>
        <v>679</v>
      </c>
      <c r="S138" s="45">
        <f t="shared" si="62"/>
        <v>154</v>
      </c>
      <c r="T138" s="45">
        <f>T136-T137</f>
        <v>46</v>
      </c>
      <c r="U138" s="45">
        <f t="shared" si="62"/>
        <v>115</v>
      </c>
      <c r="V138" s="45">
        <f>V136-V137</f>
        <v>23.5</v>
      </c>
      <c r="W138" s="45">
        <f>W136-W137</f>
        <v>256</v>
      </c>
      <c r="X138" s="45">
        <f t="shared" si="62"/>
        <v>383</v>
      </c>
      <c r="Y138" s="45">
        <f t="shared" si="62"/>
        <v>0</v>
      </c>
      <c r="Z138" s="67"/>
    </row>
    <row r="139" spans="1:26" s="109" customFormat="1" ht="30" customHeight="1" outlineLevel="1" x14ac:dyDescent="0.2">
      <c r="A139" s="49" t="s">
        <v>105</v>
      </c>
      <c r="B139" s="22"/>
      <c r="C139" s="18">
        <f t="shared" si="61"/>
        <v>12.2</v>
      </c>
      <c r="D139" s="14"/>
      <c r="E139" s="88">
        <v>7</v>
      </c>
      <c r="F139" s="88"/>
      <c r="G139" s="88"/>
      <c r="H139" s="88"/>
      <c r="I139" s="88"/>
      <c r="J139" s="88"/>
      <c r="K139" s="88">
        <v>5</v>
      </c>
      <c r="L139" s="88"/>
      <c r="M139" s="88"/>
      <c r="N139" s="88"/>
      <c r="O139" s="88"/>
      <c r="P139" s="88"/>
      <c r="Q139" s="88"/>
      <c r="R139" s="88"/>
      <c r="S139" s="88"/>
      <c r="T139" s="88">
        <v>0.2</v>
      </c>
      <c r="U139" s="88"/>
      <c r="V139" s="88"/>
      <c r="W139" s="88"/>
      <c r="X139" s="88"/>
      <c r="Y139" s="88"/>
    </row>
    <row r="140" spans="1:26" s="11" customFormat="1" ht="27.75" hidden="1" customHeight="1" x14ac:dyDescent="0.2">
      <c r="A140" s="12" t="s">
        <v>176</v>
      </c>
      <c r="B140" s="30"/>
      <c r="C140" s="18">
        <f t="shared" si="61"/>
        <v>0</v>
      </c>
      <c r="D140" s="14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</row>
    <row r="141" spans="1:26" s="82" customFormat="1" ht="27.75" hidden="1" customHeight="1" x14ac:dyDescent="0.2">
      <c r="A141" s="80" t="s">
        <v>96</v>
      </c>
      <c r="B141" s="81"/>
      <c r="C141" s="18">
        <f t="shared" si="61"/>
        <v>0</v>
      </c>
      <c r="D141" s="14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120"/>
    </row>
    <row r="142" spans="1:26" s="11" customFormat="1" ht="27.75" hidden="1" customHeight="1" x14ac:dyDescent="0.2">
      <c r="A142" s="12" t="s">
        <v>179</v>
      </c>
      <c r="B142" s="88"/>
      <c r="C142" s="18">
        <f t="shared" si="61"/>
        <v>0</v>
      </c>
      <c r="D142" s="14"/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</row>
    <row r="143" spans="1:26" s="109" customFormat="1" ht="30" customHeight="1" x14ac:dyDescent="0.2">
      <c r="A143" s="29" t="s">
        <v>106</v>
      </c>
      <c r="B143" s="22"/>
      <c r="C143" s="18">
        <f>SUM(E143:Y143)</f>
        <v>174.6</v>
      </c>
      <c r="D143" s="14"/>
      <c r="E143" s="88">
        <v>105</v>
      </c>
      <c r="F143" s="88"/>
      <c r="G143" s="88"/>
      <c r="H143" s="88"/>
      <c r="I143" s="88"/>
      <c r="J143" s="88"/>
      <c r="K143" s="88">
        <v>66</v>
      </c>
      <c r="L143" s="88"/>
      <c r="M143" s="88"/>
      <c r="N143" s="88"/>
      <c r="O143" s="88"/>
      <c r="P143" s="88"/>
      <c r="Q143" s="88"/>
      <c r="R143" s="88"/>
      <c r="S143" s="88"/>
      <c r="T143" s="88">
        <v>3.6</v>
      </c>
      <c r="U143" s="88"/>
      <c r="V143" s="88"/>
      <c r="W143" s="88"/>
      <c r="X143" s="88"/>
      <c r="Y143" s="88"/>
    </row>
    <row r="144" spans="1:26" s="11" customFormat="1" ht="31.15" hidden="1" customHeight="1" x14ac:dyDescent="0.2">
      <c r="A144" s="12" t="s">
        <v>52</v>
      </c>
      <c r="B144" s="14" t="e">
        <f>B143/B142</f>
        <v>#DIV/0!</v>
      </c>
      <c r="C144" s="18" t="e">
        <f t="shared" si="61"/>
        <v>#DIV/0!</v>
      </c>
      <c r="D144" s="14" t="e">
        <f t="shared" si="59"/>
        <v>#DIV/0!</v>
      </c>
      <c r="E144" s="27" t="e">
        <f t="shared" ref="E144:Y144" si="63">E143/E142</f>
        <v>#DIV/0!</v>
      </c>
      <c r="F144" s="27" t="e">
        <f t="shared" si="63"/>
        <v>#DIV/0!</v>
      </c>
      <c r="G144" s="88" t="e">
        <f t="shared" si="63"/>
        <v>#DIV/0!</v>
      </c>
      <c r="H144" s="88" t="e">
        <f t="shared" si="63"/>
        <v>#DIV/0!</v>
      </c>
      <c r="I144" s="88" t="e">
        <f t="shared" si="63"/>
        <v>#DIV/0!</v>
      </c>
      <c r="J144" s="88" t="e">
        <f t="shared" si="63"/>
        <v>#DIV/0!</v>
      </c>
      <c r="K144" s="88" t="e">
        <f t="shared" si="63"/>
        <v>#DIV/0!</v>
      </c>
      <c r="L144" s="88" t="e">
        <f t="shared" si="63"/>
        <v>#DIV/0!</v>
      </c>
      <c r="M144" s="88" t="e">
        <f t="shared" si="63"/>
        <v>#DIV/0!</v>
      </c>
      <c r="N144" s="88" t="e">
        <f t="shared" si="63"/>
        <v>#DIV/0!</v>
      </c>
      <c r="O144" s="88" t="e">
        <f t="shared" si="63"/>
        <v>#DIV/0!</v>
      </c>
      <c r="P144" s="88" t="e">
        <f t="shared" si="63"/>
        <v>#DIV/0!</v>
      </c>
      <c r="Q144" s="88" t="e">
        <f t="shared" si="63"/>
        <v>#DIV/0!</v>
      </c>
      <c r="R144" s="88" t="e">
        <f t="shared" si="63"/>
        <v>#DIV/0!</v>
      </c>
      <c r="S144" s="88" t="e">
        <f t="shared" si="63"/>
        <v>#DIV/0!</v>
      </c>
      <c r="T144" s="88" t="e">
        <f t="shared" si="63"/>
        <v>#DIV/0!</v>
      </c>
      <c r="U144" s="88" t="e">
        <f t="shared" si="63"/>
        <v>#DIV/0!</v>
      </c>
      <c r="V144" s="88" t="e">
        <f t="shared" si="63"/>
        <v>#DIV/0!</v>
      </c>
      <c r="W144" s="88" t="e">
        <f t="shared" si="63"/>
        <v>#DIV/0!</v>
      </c>
      <c r="X144" s="88" t="e">
        <f t="shared" si="63"/>
        <v>#DIV/0!</v>
      </c>
      <c r="Y144" s="88" t="e">
        <f t="shared" si="63"/>
        <v>#DIV/0!</v>
      </c>
    </row>
    <row r="145" spans="1:26" s="11" customFormat="1" ht="30" customHeight="1" x14ac:dyDescent="0.2">
      <c r="A145" s="29" t="s">
        <v>98</v>
      </c>
      <c r="B145" s="53"/>
      <c r="C145" s="18">
        <f>C143/C139*10</f>
        <v>143.11475409836066</v>
      </c>
      <c r="D145" s="14"/>
      <c r="E145" s="113">
        <f t="shared" ref="E145" si="64">E143/E139*10</f>
        <v>150</v>
      </c>
      <c r="F145" s="113"/>
      <c r="G145" s="113"/>
      <c r="H145" s="113"/>
      <c r="I145" s="113"/>
      <c r="J145" s="113"/>
      <c r="K145" s="113">
        <f>K143/K139*10</f>
        <v>132</v>
      </c>
      <c r="L145" s="113"/>
      <c r="M145" s="113"/>
      <c r="N145" s="113"/>
      <c r="O145" s="113"/>
      <c r="P145" s="113"/>
      <c r="Q145" s="113"/>
      <c r="R145" s="113"/>
      <c r="S145" s="113"/>
      <c r="T145" s="113">
        <f>T143/T139*10</f>
        <v>180</v>
      </c>
      <c r="U145" s="113"/>
      <c r="V145" s="113"/>
      <c r="W145" s="113"/>
      <c r="X145" s="113"/>
      <c r="Y145" s="113"/>
    </row>
    <row r="146" spans="1:26" s="11" customFormat="1" ht="30" hidden="1" customHeight="1" outlineLevel="1" x14ac:dyDescent="0.2">
      <c r="A146" s="10" t="s">
        <v>107</v>
      </c>
      <c r="B146" s="7">
        <v>875</v>
      </c>
      <c r="C146" s="18">
        <f t="shared" si="61"/>
        <v>961.5</v>
      </c>
      <c r="D146" s="14">
        <f t="shared" si="59"/>
        <v>1.0988571428571428</v>
      </c>
      <c r="E146" s="45">
        <v>22</v>
      </c>
      <c r="F146" s="45">
        <v>86</v>
      </c>
      <c r="G146" s="88">
        <v>90</v>
      </c>
      <c r="H146" s="88">
        <v>0.5</v>
      </c>
      <c r="I146" s="88">
        <v>16</v>
      </c>
      <c r="J146" s="88">
        <v>10</v>
      </c>
      <c r="K146" s="88">
        <v>127</v>
      </c>
      <c r="L146" s="88">
        <v>94</v>
      </c>
      <c r="M146" s="88">
        <v>47</v>
      </c>
      <c r="N146" s="88">
        <v>24</v>
      </c>
      <c r="O146" s="88">
        <v>76</v>
      </c>
      <c r="P146" s="88">
        <v>129</v>
      </c>
      <c r="Q146" s="88"/>
      <c r="R146" s="88">
        <v>8</v>
      </c>
      <c r="S146" s="88">
        <v>36</v>
      </c>
      <c r="T146" s="88">
        <v>26</v>
      </c>
      <c r="U146" s="88"/>
      <c r="V146" s="88">
        <v>11</v>
      </c>
      <c r="W146" s="88">
        <v>95</v>
      </c>
      <c r="X146" s="88">
        <v>58</v>
      </c>
      <c r="Y146" s="88">
        <v>6</v>
      </c>
    </row>
    <row r="147" spans="1:26" s="11" customFormat="1" ht="30" hidden="1" customHeight="1" x14ac:dyDescent="0.2">
      <c r="A147" s="10" t="s">
        <v>108</v>
      </c>
      <c r="B147" s="51"/>
      <c r="C147" s="18">
        <f t="shared" si="61"/>
        <v>0</v>
      </c>
      <c r="D147" s="14" t="e">
        <f t="shared" si="59"/>
        <v>#DIV/0!</v>
      </c>
      <c r="E147" s="52"/>
      <c r="F147" s="52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</row>
    <row r="148" spans="1:26" s="11" customFormat="1" ht="30" hidden="1" customHeight="1" x14ac:dyDescent="0.2">
      <c r="A148" s="10" t="s">
        <v>89</v>
      </c>
      <c r="B148" s="51"/>
      <c r="C148" s="18">
        <f t="shared" si="61"/>
        <v>48</v>
      </c>
      <c r="D148" s="14" t="e">
        <f t="shared" si="59"/>
        <v>#DIV/0!</v>
      </c>
      <c r="E148" s="52"/>
      <c r="F148" s="52"/>
      <c r="G148" s="88"/>
      <c r="H148" s="88"/>
      <c r="I148" s="88"/>
      <c r="J148" s="88"/>
      <c r="K148" s="88"/>
      <c r="L148" s="88"/>
      <c r="M148" s="88"/>
      <c r="N148" s="88"/>
      <c r="O148" s="88">
        <f>14+34</f>
        <v>48</v>
      </c>
      <c r="P148" s="88"/>
      <c r="Q148" s="88"/>
      <c r="R148" s="88"/>
      <c r="S148" s="88"/>
      <c r="T148" s="88"/>
      <c r="U148" s="88"/>
      <c r="V148" s="88"/>
      <c r="W148" s="88"/>
      <c r="X148" s="88"/>
      <c r="Y148" s="88"/>
    </row>
    <row r="149" spans="1:26" s="11" customFormat="1" ht="30" hidden="1" customHeight="1" outlineLevel="1" x14ac:dyDescent="0.2">
      <c r="A149" s="10" t="s">
        <v>109</v>
      </c>
      <c r="B149" s="50">
        <v>850</v>
      </c>
      <c r="C149" s="18">
        <f t="shared" si="61"/>
        <v>900.1</v>
      </c>
      <c r="D149" s="14">
        <f t="shared" si="59"/>
        <v>1.0589411764705883</v>
      </c>
      <c r="E149" s="45">
        <f>E146</f>
        <v>22</v>
      </c>
      <c r="F149" s="45">
        <v>86</v>
      </c>
      <c r="G149" s="45">
        <v>86.3</v>
      </c>
      <c r="H149" s="45">
        <v>0</v>
      </c>
      <c r="I149" s="45">
        <f>I146-I147</f>
        <v>16</v>
      </c>
      <c r="J149" s="45">
        <v>7</v>
      </c>
      <c r="K149" s="45">
        <v>126.7</v>
      </c>
      <c r="L149" s="45">
        <v>94</v>
      </c>
      <c r="M149" s="45">
        <f>M146-M147</f>
        <v>47</v>
      </c>
      <c r="N149" s="45">
        <f>N146-N147</f>
        <v>24</v>
      </c>
      <c r="O149" s="45">
        <f>O146-O147-O148</f>
        <v>28</v>
      </c>
      <c r="P149" s="45">
        <f>P146-P147</f>
        <v>129</v>
      </c>
      <c r="Q149" s="45">
        <f>Q146-Q147</f>
        <v>0</v>
      </c>
      <c r="R149" s="45">
        <v>7.1</v>
      </c>
      <c r="S149" s="45">
        <f>S146-S147</f>
        <v>36</v>
      </c>
      <c r="T149" s="45">
        <v>21</v>
      </c>
      <c r="U149" s="45">
        <f>U146-U147</f>
        <v>0</v>
      </c>
      <c r="V149" s="45">
        <f>V146-V147</f>
        <v>11</v>
      </c>
      <c r="W149" s="45">
        <f>W146-W147</f>
        <v>95</v>
      </c>
      <c r="X149" s="45">
        <f>X146-X147</f>
        <v>58</v>
      </c>
      <c r="Y149" s="45">
        <f>Y146-Y147</f>
        <v>6</v>
      </c>
    </row>
    <row r="150" spans="1:26" s="11" customFormat="1" ht="30" customHeight="1" outlineLevel="1" x14ac:dyDescent="0.2">
      <c r="A150" s="49" t="s">
        <v>167</v>
      </c>
      <c r="B150" s="22">
        <v>13</v>
      </c>
      <c r="C150" s="18">
        <f t="shared" si="61"/>
        <v>28.5</v>
      </c>
      <c r="D150" s="14">
        <f t="shared" si="59"/>
        <v>2.1923076923076925</v>
      </c>
      <c r="E150" s="88">
        <v>9</v>
      </c>
      <c r="F150" s="88"/>
      <c r="G150" s="88"/>
      <c r="H150" s="88"/>
      <c r="I150" s="88"/>
      <c r="J150" s="88"/>
      <c r="K150" s="88">
        <v>19</v>
      </c>
      <c r="L150" s="88"/>
      <c r="M150" s="88"/>
      <c r="N150" s="88"/>
      <c r="O150" s="88"/>
      <c r="P150" s="88"/>
      <c r="Q150" s="88"/>
      <c r="R150" s="88"/>
      <c r="S150" s="88"/>
      <c r="T150" s="88">
        <v>0.5</v>
      </c>
      <c r="U150" s="88"/>
      <c r="V150" s="88"/>
      <c r="W150" s="88"/>
      <c r="X150" s="88"/>
      <c r="Y150" s="88"/>
    </row>
    <row r="151" spans="1:26" s="11" customFormat="1" ht="30" hidden="1" customHeight="1" x14ac:dyDescent="0.2">
      <c r="A151" s="12" t="s">
        <v>176</v>
      </c>
      <c r="B151" s="30">
        <f>B150/B149</f>
        <v>1.5294117647058824E-2</v>
      </c>
      <c r="C151" s="18">
        <f t="shared" si="61"/>
        <v>0</v>
      </c>
      <c r="D151" s="14">
        <f t="shared" si="59"/>
        <v>0</v>
      </c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</row>
    <row r="152" spans="1:26" s="11" customFormat="1" ht="30.75" hidden="1" customHeight="1" x14ac:dyDescent="0.2">
      <c r="A152" s="12" t="s">
        <v>180</v>
      </c>
      <c r="B152" s="88"/>
      <c r="C152" s="18">
        <f t="shared" si="61"/>
        <v>0</v>
      </c>
      <c r="D152" s="14" t="e">
        <f t="shared" si="59"/>
        <v>#DIV/0!</v>
      </c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</row>
    <row r="153" spans="1:26" s="11" customFormat="1" ht="30" customHeight="1" x14ac:dyDescent="0.2">
      <c r="A153" s="29" t="s">
        <v>110</v>
      </c>
      <c r="B153" s="22">
        <v>426</v>
      </c>
      <c r="C153" s="18">
        <f t="shared" si="61"/>
        <v>1377</v>
      </c>
      <c r="D153" s="14">
        <f t="shared" si="59"/>
        <v>3.232394366197183</v>
      </c>
      <c r="E153" s="88">
        <v>162</v>
      </c>
      <c r="F153" s="88"/>
      <c r="G153" s="88"/>
      <c r="H153" s="88"/>
      <c r="I153" s="88"/>
      <c r="J153" s="88"/>
      <c r="K153" s="88">
        <v>1190</v>
      </c>
      <c r="L153" s="88"/>
      <c r="M153" s="88"/>
      <c r="N153" s="88"/>
      <c r="O153" s="88"/>
      <c r="P153" s="88"/>
      <c r="Q153" s="88"/>
      <c r="R153" s="88"/>
      <c r="S153" s="88"/>
      <c r="T153" s="88">
        <v>25</v>
      </c>
      <c r="U153" s="88"/>
      <c r="V153" s="88"/>
      <c r="W153" s="88"/>
      <c r="X153" s="88"/>
      <c r="Y153" s="88"/>
    </row>
    <row r="154" spans="1:26" s="11" customFormat="1" ht="30" hidden="1" customHeight="1" x14ac:dyDescent="0.2">
      <c r="A154" s="12" t="s">
        <v>52</v>
      </c>
      <c r="B154" s="87" t="e">
        <f>B153/B152</f>
        <v>#DIV/0!</v>
      </c>
      <c r="C154" s="18" t="e">
        <f t="shared" si="61"/>
        <v>#DIV/0!</v>
      </c>
      <c r="D154" s="14" t="e">
        <f t="shared" si="59"/>
        <v>#DIV/0!</v>
      </c>
      <c r="E154" s="87"/>
      <c r="F154" s="87"/>
      <c r="G154" s="87"/>
      <c r="H154" s="87"/>
      <c r="I154" s="87"/>
      <c r="J154" s="87"/>
      <c r="K154" s="87"/>
      <c r="L154" s="87"/>
      <c r="M154" s="87" t="e">
        <f t="shared" ref="M154" si="65">M153/M152</f>
        <v>#DIV/0!</v>
      </c>
      <c r="N154" s="87"/>
      <c r="O154" s="87" t="e">
        <f>O153/O152</f>
        <v>#DIV/0!</v>
      </c>
      <c r="P154" s="88"/>
      <c r="Q154" s="87"/>
      <c r="R154" s="87" t="e">
        <f>R153/R152</f>
        <v>#DIV/0!</v>
      </c>
      <c r="S154" s="87" t="e">
        <f>S153/S152</f>
        <v>#DIV/0!</v>
      </c>
      <c r="T154" s="87" t="e">
        <f>T153/T152</f>
        <v>#DIV/0!</v>
      </c>
      <c r="U154" s="87" t="e">
        <f>U153/U152</f>
        <v>#DIV/0!</v>
      </c>
      <c r="V154" s="87"/>
      <c r="W154" s="87" t="e">
        <f>W153/W152</f>
        <v>#DIV/0!</v>
      </c>
      <c r="X154" s="87" t="e">
        <f>X153/X152</f>
        <v>#DIV/0!</v>
      </c>
      <c r="Y154" s="87" t="e">
        <f>Y153/Y152</f>
        <v>#DIV/0!</v>
      </c>
    </row>
    <row r="155" spans="1:26" s="11" customFormat="1" ht="30" customHeight="1" x14ac:dyDescent="0.2">
      <c r="A155" s="29" t="s">
        <v>98</v>
      </c>
      <c r="B155" s="53">
        <f>B153/B150*10</f>
        <v>327.69230769230768</v>
      </c>
      <c r="C155" s="18">
        <f>C153/C150*10</f>
        <v>483.15789473684214</v>
      </c>
      <c r="D155" s="14">
        <f t="shared" si="59"/>
        <v>1.474425500370645</v>
      </c>
      <c r="E155" s="52">
        <f>E153/E150*10</f>
        <v>180</v>
      </c>
      <c r="F155" s="52"/>
      <c r="G155" s="52"/>
      <c r="H155" s="52"/>
      <c r="I155" s="52"/>
      <c r="J155" s="52"/>
      <c r="K155" s="52">
        <f t="shared" ref="K155" si="66">K153/K150*10</f>
        <v>626.31578947368416</v>
      </c>
      <c r="L155" s="52"/>
      <c r="M155" s="52"/>
      <c r="N155" s="52"/>
      <c r="O155" s="52"/>
      <c r="P155" s="52"/>
      <c r="Q155" s="52"/>
      <c r="R155" s="52"/>
      <c r="S155" s="52"/>
      <c r="T155" s="52">
        <f>T153/T150*10</f>
        <v>500</v>
      </c>
      <c r="U155" s="52"/>
      <c r="V155" s="52"/>
      <c r="W155" s="52"/>
      <c r="X155" s="52"/>
      <c r="Y155" s="52"/>
    </row>
    <row r="156" spans="1:26" s="11" customFormat="1" ht="30" hidden="1" customHeight="1" x14ac:dyDescent="0.2">
      <c r="A156" s="80" t="s">
        <v>96</v>
      </c>
      <c r="B156" s="81">
        <f>B149-B150</f>
        <v>837</v>
      </c>
      <c r="C156" s="18">
        <f t="shared" si="61"/>
        <v>871.6</v>
      </c>
      <c r="D156" s="14">
        <f t="shared" si="59"/>
        <v>1.0413381123058543</v>
      </c>
      <c r="E156" s="116">
        <f>E149-E150</f>
        <v>13</v>
      </c>
      <c r="F156" s="116">
        <f t="shared" ref="F156:Y156" si="67">F149-F150</f>
        <v>86</v>
      </c>
      <c r="G156" s="116">
        <f>G149-G150</f>
        <v>86.3</v>
      </c>
      <c r="H156" s="116">
        <f>H149-H150</f>
        <v>0</v>
      </c>
      <c r="I156" s="116">
        <f t="shared" si="67"/>
        <v>16</v>
      </c>
      <c r="J156" s="116">
        <f t="shared" si="67"/>
        <v>7</v>
      </c>
      <c r="K156" s="116">
        <f t="shared" si="67"/>
        <v>107.7</v>
      </c>
      <c r="L156" s="116">
        <f t="shared" si="67"/>
        <v>94</v>
      </c>
      <c r="M156" s="116">
        <f t="shared" si="67"/>
        <v>47</v>
      </c>
      <c r="N156" s="116">
        <f t="shared" si="67"/>
        <v>24</v>
      </c>
      <c r="O156" s="116">
        <f t="shared" si="67"/>
        <v>28</v>
      </c>
      <c r="P156" s="116">
        <f t="shared" si="67"/>
        <v>129</v>
      </c>
      <c r="Q156" s="116">
        <f t="shared" si="67"/>
        <v>0</v>
      </c>
      <c r="R156" s="116">
        <f t="shared" si="67"/>
        <v>7.1</v>
      </c>
      <c r="S156" s="116">
        <f t="shared" si="67"/>
        <v>36</v>
      </c>
      <c r="T156" s="116">
        <f t="shared" si="67"/>
        <v>20.5</v>
      </c>
      <c r="U156" s="116">
        <f t="shared" si="67"/>
        <v>0</v>
      </c>
      <c r="V156" s="116">
        <f t="shared" si="67"/>
        <v>11</v>
      </c>
      <c r="W156" s="116">
        <f t="shared" si="67"/>
        <v>95</v>
      </c>
      <c r="X156" s="116">
        <f t="shared" si="67"/>
        <v>58</v>
      </c>
      <c r="Y156" s="116">
        <f t="shared" si="67"/>
        <v>6</v>
      </c>
      <c r="Z156" s="122"/>
    </row>
    <row r="157" spans="1:26" s="11" customFormat="1" ht="30" customHeight="1" outlineLevel="1" x14ac:dyDescent="0.2">
      <c r="A157" s="49" t="s">
        <v>168</v>
      </c>
      <c r="B157" s="22">
        <v>494</v>
      </c>
      <c r="C157" s="18">
        <f>SUM(E157:Y157)</f>
        <v>184</v>
      </c>
      <c r="D157" s="14">
        <f t="shared" si="59"/>
        <v>0.37246963562753038</v>
      </c>
      <c r="E157" s="34"/>
      <c r="F157" s="33"/>
      <c r="G157" s="51">
        <v>170</v>
      </c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54"/>
      <c r="T157" s="33"/>
      <c r="U157" s="33">
        <v>14</v>
      </c>
      <c r="V157" s="33"/>
      <c r="W157" s="33"/>
      <c r="X157" s="33"/>
      <c r="Y157" s="33"/>
    </row>
    <row r="158" spans="1:26" s="11" customFormat="1" ht="30" customHeight="1" x14ac:dyDescent="0.2">
      <c r="A158" s="29" t="s">
        <v>169</v>
      </c>
      <c r="B158" s="22"/>
      <c r="C158" s="18">
        <f t="shared" ref="C158:C191" si="68">SUM(E158:Y158)</f>
        <v>2150</v>
      </c>
      <c r="D158" s="14"/>
      <c r="E158" s="34"/>
      <c r="F158" s="33"/>
      <c r="G158" s="33">
        <v>1989</v>
      </c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54"/>
      <c r="T158" s="33"/>
      <c r="U158" s="33">
        <v>161</v>
      </c>
      <c r="V158" s="33"/>
      <c r="W158" s="33"/>
      <c r="X158" s="33"/>
      <c r="Y158" s="33"/>
    </row>
    <row r="159" spans="1:26" s="11" customFormat="1" ht="30" customHeight="1" x14ac:dyDescent="0.2">
      <c r="A159" s="29" t="s">
        <v>98</v>
      </c>
      <c r="B159" s="53"/>
      <c r="C159" s="18">
        <f t="shared" si="68"/>
        <v>232</v>
      </c>
      <c r="D159" s="14"/>
      <c r="E159" s="34"/>
      <c r="F159" s="52"/>
      <c r="G159" s="52">
        <f>G158/G157*10</f>
        <v>117</v>
      </c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>
        <f>U158/U157*10</f>
        <v>115</v>
      </c>
      <c r="V159" s="52"/>
      <c r="W159" s="52"/>
      <c r="X159" s="52"/>
      <c r="Y159" s="52"/>
    </row>
    <row r="160" spans="1:26" s="11" customFormat="1" ht="30" hidden="1" customHeight="1" x14ac:dyDescent="0.2">
      <c r="A160" s="10" t="s">
        <v>208</v>
      </c>
      <c r="B160" s="53"/>
      <c r="C160" s="18">
        <f t="shared" si="68"/>
        <v>34305.599999999999</v>
      </c>
      <c r="D160" s="14" t="e">
        <f t="shared" si="59"/>
        <v>#DIV/0!</v>
      </c>
      <c r="E160" s="51">
        <v>6450</v>
      </c>
      <c r="F160" s="51">
        <v>579</v>
      </c>
      <c r="G160" s="51">
        <v>1187</v>
      </c>
      <c r="H160" s="51">
        <v>1452</v>
      </c>
      <c r="I160" s="51">
        <v>989</v>
      </c>
      <c r="J160" s="51">
        <v>5411</v>
      </c>
      <c r="K160" s="51">
        <v>454</v>
      </c>
      <c r="L160" s="51">
        <v>1480</v>
      </c>
      <c r="M160" s="51">
        <v>1069</v>
      </c>
      <c r="N160" s="51">
        <v>218</v>
      </c>
      <c r="O160" s="51">
        <v>650</v>
      </c>
      <c r="P160" s="51">
        <v>665</v>
      </c>
      <c r="Q160" s="51">
        <v>5096</v>
      </c>
      <c r="R160" s="51">
        <v>526</v>
      </c>
      <c r="S160" s="51">
        <v>1011.6</v>
      </c>
      <c r="T160" s="51">
        <v>1181</v>
      </c>
      <c r="U160" s="51">
        <v>2236</v>
      </c>
      <c r="V160" s="51">
        <v>522</v>
      </c>
      <c r="W160" s="51">
        <v>1469</v>
      </c>
      <c r="X160" s="51">
        <v>1430</v>
      </c>
      <c r="Y160" s="51">
        <v>230</v>
      </c>
    </row>
    <row r="161" spans="1:26" s="11" customFormat="1" ht="30" hidden="1" customHeight="1" x14ac:dyDescent="0.2">
      <c r="A161" s="10" t="s">
        <v>89</v>
      </c>
      <c r="B161" s="53"/>
      <c r="C161" s="18">
        <f t="shared" si="68"/>
        <v>352.4</v>
      </c>
      <c r="D161" s="14" t="e">
        <f t="shared" si="59"/>
        <v>#DIV/0!</v>
      </c>
      <c r="E161" s="34"/>
      <c r="F161" s="52"/>
      <c r="G161" s="52">
        <v>24.4</v>
      </c>
      <c r="H161" s="52">
        <v>53</v>
      </c>
      <c r="I161" s="52"/>
      <c r="J161" s="52"/>
      <c r="K161" s="52"/>
      <c r="L161" s="52"/>
      <c r="M161" s="52"/>
      <c r="N161" s="52"/>
      <c r="O161" s="52"/>
      <c r="P161" s="52"/>
      <c r="Q161" s="52">
        <v>202</v>
      </c>
      <c r="R161" s="52"/>
      <c r="S161" s="52"/>
      <c r="T161" s="52"/>
      <c r="U161" s="52">
        <v>20</v>
      </c>
      <c r="V161" s="52"/>
      <c r="W161" s="52"/>
      <c r="X161" s="52">
        <v>53</v>
      </c>
      <c r="Y161" s="52"/>
    </row>
    <row r="162" spans="1:26" s="11" customFormat="1" ht="30" hidden="1" customHeight="1" x14ac:dyDescent="0.2">
      <c r="A162" s="10" t="s">
        <v>207</v>
      </c>
      <c r="B162" s="53"/>
      <c r="C162" s="18">
        <f t="shared" si="68"/>
        <v>48.3</v>
      </c>
      <c r="D162" s="14" t="e">
        <f t="shared" si="59"/>
        <v>#DIV/0!</v>
      </c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>
        <v>6</v>
      </c>
      <c r="T162" s="52">
        <v>6</v>
      </c>
      <c r="U162" s="52"/>
      <c r="V162" s="52"/>
      <c r="W162" s="52">
        <v>36.299999999999997</v>
      </c>
      <c r="X162" s="52"/>
      <c r="Y162" s="52"/>
    </row>
    <row r="163" spans="1:26" s="11" customFormat="1" ht="30" hidden="1" customHeight="1" x14ac:dyDescent="0.2">
      <c r="A163" s="10" t="s">
        <v>206</v>
      </c>
      <c r="B163" s="53"/>
      <c r="C163" s="18">
        <f t="shared" si="68"/>
        <v>34598.5</v>
      </c>
      <c r="D163" s="14" t="e">
        <f t="shared" si="59"/>
        <v>#DIV/0!</v>
      </c>
      <c r="E163" s="34">
        <v>6450</v>
      </c>
      <c r="F163" s="52">
        <v>579</v>
      </c>
      <c r="G163" s="52">
        <f>G160-G161</f>
        <v>1162.5999999999999</v>
      </c>
      <c r="H163" s="52">
        <v>1044</v>
      </c>
      <c r="I163" s="52">
        <f t="shared" ref="I163" si="69">I160</f>
        <v>989</v>
      </c>
      <c r="J163" s="52">
        <v>5553</v>
      </c>
      <c r="K163" s="52">
        <v>394</v>
      </c>
      <c r="L163" s="52">
        <v>1480.3</v>
      </c>
      <c r="M163" s="52">
        <v>1069</v>
      </c>
      <c r="N163" s="52">
        <v>218</v>
      </c>
      <c r="O163" s="52">
        <v>650</v>
      </c>
      <c r="P163" s="52">
        <v>1189</v>
      </c>
      <c r="Q163" s="52">
        <f>(Q160-Q161)+180+204</f>
        <v>5278</v>
      </c>
      <c r="R163" s="52">
        <v>525.5</v>
      </c>
      <c r="S163" s="52">
        <v>1005.6</v>
      </c>
      <c r="T163" s="52">
        <v>1174.5</v>
      </c>
      <c r="U163" s="52">
        <v>2255</v>
      </c>
      <c r="V163" s="52">
        <v>522</v>
      </c>
      <c r="W163" s="52">
        <v>1453</v>
      </c>
      <c r="X163" s="52">
        <v>1377</v>
      </c>
      <c r="Y163" s="52">
        <v>230</v>
      </c>
    </row>
    <row r="164" spans="1:26" s="11" customFormat="1" ht="30" hidden="1" customHeight="1" x14ac:dyDescent="0.2">
      <c r="A164" s="29" t="s">
        <v>202</v>
      </c>
      <c r="B164" s="107"/>
      <c r="C164" s="18">
        <f t="shared" si="68"/>
        <v>7785.1</v>
      </c>
      <c r="D164" s="14" t="e">
        <f t="shared" si="59"/>
        <v>#DIV/0!</v>
      </c>
      <c r="E164" s="115">
        <f>E168+E171+E188+E174+E183</f>
        <v>106</v>
      </c>
      <c r="F164" s="115">
        <f>F168+F171+F188+F174</f>
        <v>10</v>
      </c>
      <c r="G164" s="115">
        <f>G168+G171+G188+G174+G183</f>
        <v>703</v>
      </c>
      <c r="H164" s="115">
        <f>H168+H171+H188+H174</f>
        <v>65</v>
      </c>
      <c r="I164" s="115">
        <f>I168+I171+I188+I174</f>
        <v>713</v>
      </c>
      <c r="J164" s="115">
        <f>J168+J188+J183+J171</f>
        <v>1914</v>
      </c>
      <c r="K164" s="115">
        <f>K168+K171+K188+K174</f>
        <v>69</v>
      </c>
      <c r="L164" s="115">
        <f>L168+L171+L188+L174+L183</f>
        <v>895</v>
      </c>
      <c r="M164" s="115">
        <f>M168+M171+M188+M174</f>
        <v>1000</v>
      </c>
      <c r="N164" s="115">
        <f>N168+N171+N188+N174</f>
        <v>2</v>
      </c>
      <c r="O164" s="115">
        <f>O168+O171+O188+O174</f>
        <v>0</v>
      </c>
      <c r="P164" s="115">
        <f t="shared" ref="P164:Y164" si="70">P168+P171+P188+P174+P177+P183</f>
        <v>0</v>
      </c>
      <c r="Q164" s="115">
        <f t="shared" si="70"/>
        <v>220</v>
      </c>
      <c r="R164" s="115">
        <f t="shared" si="70"/>
        <v>194.5</v>
      </c>
      <c r="S164" s="115">
        <f t="shared" si="70"/>
        <v>105.6</v>
      </c>
      <c r="T164" s="115">
        <f t="shared" si="70"/>
        <v>140</v>
      </c>
      <c r="U164" s="115">
        <f t="shared" si="70"/>
        <v>1183</v>
      </c>
      <c r="V164" s="115">
        <f t="shared" si="70"/>
        <v>0</v>
      </c>
      <c r="W164" s="115">
        <f t="shared" si="70"/>
        <v>0</v>
      </c>
      <c r="X164" s="115">
        <f t="shared" si="70"/>
        <v>290</v>
      </c>
      <c r="Y164" s="115">
        <f t="shared" si="70"/>
        <v>175</v>
      </c>
    </row>
    <row r="165" spans="1:26" s="11" customFormat="1" ht="31.5" hidden="1" customHeight="1" x14ac:dyDescent="0.2">
      <c r="A165" s="104" t="s">
        <v>203</v>
      </c>
      <c r="B165" s="107"/>
      <c r="C165" s="18">
        <f t="shared" si="68"/>
        <v>11046.95</v>
      </c>
      <c r="D165" s="14" t="e">
        <f t="shared" si="59"/>
        <v>#DIV/0!</v>
      </c>
      <c r="E165" s="51">
        <f t="shared" ref="E165:Y165" si="71">E169+E172+E175+E189+E178+E184</f>
        <v>212</v>
      </c>
      <c r="F165" s="51">
        <f t="shared" si="71"/>
        <v>16</v>
      </c>
      <c r="G165" s="51">
        <f t="shared" si="71"/>
        <v>1136</v>
      </c>
      <c r="H165" s="51">
        <f t="shared" si="71"/>
        <v>65</v>
      </c>
      <c r="I165" s="51">
        <f t="shared" si="71"/>
        <v>944.7</v>
      </c>
      <c r="J165" s="51">
        <f>J169+J172+J175+J189+J178+J184</f>
        <v>1965</v>
      </c>
      <c r="K165" s="51">
        <f t="shared" si="71"/>
        <v>414</v>
      </c>
      <c r="L165" s="51">
        <f t="shared" si="71"/>
        <v>1474</v>
      </c>
      <c r="M165" s="51">
        <f t="shared" si="71"/>
        <v>500</v>
      </c>
      <c r="N165" s="51">
        <f t="shared" si="71"/>
        <v>2</v>
      </c>
      <c r="O165" s="51">
        <f t="shared" si="71"/>
        <v>0</v>
      </c>
      <c r="P165" s="51">
        <f t="shared" si="71"/>
        <v>0</v>
      </c>
      <c r="Q165" s="51">
        <f t="shared" si="71"/>
        <v>326</v>
      </c>
      <c r="R165" s="51">
        <f t="shared" si="71"/>
        <v>184.55</v>
      </c>
      <c r="S165" s="51">
        <f t="shared" si="71"/>
        <v>162.69999999999999</v>
      </c>
      <c r="T165" s="51">
        <f t="shared" si="71"/>
        <v>320</v>
      </c>
      <c r="U165" s="51">
        <f t="shared" si="71"/>
        <v>2577</v>
      </c>
      <c r="V165" s="51">
        <f t="shared" si="71"/>
        <v>0</v>
      </c>
      <c r="W165" s="51">
        <f t="shared" si="71"/>
        <v>0</v>
      </c>
      <c r="X165" s="51">
        <f t="shared" si="71"/>
        <v>345</v>
      </c>
      <c r="Y165" s="51">
        <f t="shared" si="71"/>
        <v>403</v>
      </c>
    </row>
    <row r="166" spans="1:26" s="11" customFormat="1" ht="30" hidden="1" customHeight="1" x14ac:dyDescent="0.2">
      <c r="A166" s="29" t="s">
        <v>98</v>
      </c>
      <c r="B166" s="53"/>
      <c r="C166" s="18" t="e">
        <f t="shared" si="68"/>
        <v>#DIV/0!</v>
      </c>
      <c r="D166" s="14" t="e">
        <f t="shared" si="59"/>
        <v>#DIV/0!</v>
      </c>
      <c r="E166" s="52">
        <f t="shared" ref="E166:X166" si="72">E165/E164*10</f>
        <v>20</v>
      </c>
      <c r="F166" s="52">
        <f t="shared" si="72"/>
        <v>16</v>
      </c>
      <c r="G166" s="52">
        <f t="shared" si="72"/>
        <v>16.159317211948792</v>
      </c>
      <c r="H166" s="52">
        <f t="shared" si="72"/>
        <v>10</v>
      </c>
      <c r="I166" s="52">
        <f t="shared" si="72"/>
        <v>13.249649368863956</v>
      </c>
      <c r="J166" s="52">
        <f t="shared" si="72"/>
        <v>10.266457680250785</v>
      </c>
      <c r="K166" s="52">
        <f t="shared" si="72"/>
        <v>60</v>
      </c>
      <c r="L166" s="52">
        <f t="shared" si="72"/>
        <v>16.46927374301676</v>
      </c>
      <c r="M166" s="52">
        <f t="shared" si="72"/>
        <v>5</v>
      </c>
      <c r="N166" s="52">
        <f t="shared" si="72"/>
        <v>10</v>
      </c>
      <c r="O166" s="52" t="e">
        <f t="shared" si="72"/>
        <v>#DIV/0!</v>
      </c>
      <c r="P166" s="52" t="e">
        <f t="shared" si="72"/>
        <v>#DIV/0!</v>
      </c>
      <c r="Q166" s="52">
        <f t="shared" si="72"/>
        <v>14.81818181818182</v>
      </c>
      <c r="R166" s="52">
        <f t="shared" si="72"/>
        <v>9.4884318766066844</v>
      </c>
      <c r="S166" s="52">
        <f t="shared" si="72"/>
        <v>15.407196969696971</v>
      </c>
      <c r="T166" s="52">
        <f t="shared" si="72"/>
        <v>22.857142857142854</v>
      </c>
      <c r="U166" s="52">
        <f t="shared" si="72"/>
        <v>21.783601014370248</v>
      </c>
      <c r="V166" s="52" t="e">
        <f t="shared" si="72"/>
        <v>#DIV/0!</v>
      </c>
      <c r="W166" s="52" t="e">
        <f t="shared" si="72"/>
        <v>#DIV/0!</v>
      </c>
      <c r="X166" s="52">
        <f t="shared" si="72"/>
        <v>11.896551724137932</v>
      </c>
      <c r="Y166" s="52">
        <f t="shared" ref="Y166" si="73">Y165/Y164*10</f>
        <v>23.028571428571428</v>
      </c>
    </row>
    <row r="167" spans="1:26" s="82" customFormat="1" ht="30" hidden="1" customHeight="1" x14ac:dyDescent="0.2">
      <c r="A167" s="80" t="s">
        <v>96</v>
      </c>
      <c r="B167" s="119"/>
      <c r="C167" s="18">
        <f t="shared" si="68"/>
        <v>26813.4</v>
      </c>
      <c r="D167" s="14" t="e">
        <f t="shared" si="59"/>
        <v>#DIV/0!</v>
      </c>
      <c r="E167" s="116">
        <f t="shared" ref="E167:U167" si="74">E163-E164</f>
        <v>6344</v>
      </c>
      <c r="F167" s="116">
        <f t="shared" si="74"/>
        <v>569</v>
      </c>
      <c r="G167" s="116">
        <f>G163-G164</f>
        <v>459.59999999999991</v>
      </c>
      <c r="H167" s="116">
        <f>H163-H164</f>
        <v>979</v>
      </c>
      <c r="I167" s="116">
        <f t="shared" si="74"/>
        <v>276</v>
      </c>
      <c r="J167" s="116">
        <f t="shared" si="74"/>
        <v>3639</v>
      </c>
      <c r="K167" s="116">
        <f t="shared" si="74"/>
        <v>325</v>
      </c>
      <c r="L167" s="116">
        <f t="shared" si="74"/>
        <v>585.29999999999995</v>
      </c>
      <c r="M167" s="116">
        <f t="shared" si="74"/>
        <v>69</v>
      </c>
      <c r="N167" s="116">
        <f t="shared" si="74"/>
        <v>216</v>
      </c>
      <c r="O167" s="116">
        <f t="shared" si="74"/>
        <v>650</v>
      </c>
      <c r="P167" s="116">
        <f t="shared" si="74"/>
        <v>1189</v>
      </c>
      <c r="Q167" s="116">
        <f t="shared" si="74"/>
        <v>5058</v>
      </c>
      <c r="R167" s="116">
        <f>R163-R164</f>
        <v>331</v>
      </c>
      <c r="S167" s="116">
        <f t="shared" si="74"/>
        <v>900</v>
      </c>
      <c r="T167" s="116">
        <f t="shared" si="74"/>
        <v>1034.5</v>
      </c>
      <c r="U167" s="116">
        <f t="shared" si="74"/>
        <v>1072</v>
      </c>
      <c r="V167" s="116">
        <f>V160-V164</f>
        <v>522</v>
      </c>
      <c r="W167" s="116">
        <f>W163-W164</f>
        <v>1453</v>
      </c>
      <c r="X167" s="116">
        <f>X163-X164</f>
        <v>1087</v>
      </c>
      <c r="Y167" s="116">
        <f>Y163-Y164</f>
        <v>55</v>
      </c>
      <c r="Z167" s="121"/>
    </row>
    <row r="168" spans="1:26" s="106" customFormat="1" ht="30" customHeight="1" x14ac:dyDescent="0.2">
      <c r="A168" s="49" t="s">
        <v>111</v>
      </c>
      <c r="B168" s="25"/>
      <c r="C168" s="18">
        <f t="shared" si="68"/>
        <v>30</v>
      </c>
      <c r="D168" s="14"/>
      <c r="E168" s="33"/>
      <c r="F168" s="33"/>
      <c r="G168" s="33"/>
      <c r="H168" s="33">
        <v>30</v>
      </c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</row>
    <row r="169" spans="1:26" s="11" customFormat="1" ht="30" customHeight="1" x14ac:dyDescent="0.2">
      <c r="A169" s="104" t="s">
        <v>112</v>
      </c>
      <c r="B169" s="22"/>
      <c r="C169" s="18">
        <f t="shared" si="68"/>
        <v>30</v>
      </c>
      <c r="D169" s="14"/>
      <c r="E169" s="152"/>
      <c r="F169" s="88"/>
      <c r="G169" s="88"/>
      <c r="H169" s="88">
        <v>30</v>
      </c>
      <c r="I169" s="88"/>
      <c r="J169" s="88"/>
      <c r="K169" s="88"/>
      <c r="L169" s="105"/>
      <c r="M169" s="105"/>
      <c r="N169" s="147"/>
      <c r="O169" s="152"/>
      <c r="P169" s="152"/>
      <c r="Q169" s="105"/>
      <c r="R169" s="105"/>
      <c r="S169" s="105"/>
      <c r="T169" s="105"/>
      <c r="U169" s="105"/>
      <c r="V169" s="105"/>
      <c r="W169" s="105"/>
      <c r="X169" s="105"/>
      <c r="Y169" s="147"/>
    </row>
    <row r="170" spans="1:26" s="11" customFormat="1" ht="30" customHeight="1" x14ac:dyDescent="0.2">
      <c r="A170" s="29" t="s">
        <v>98</v>
      </c>
      <c r="B170" s="47"/>
      <c r="C170" s="18">
        <f t="shared" si="68"/>
        <v>10</v>
      </c>
      <c r="D170" s="14"/>
      <c r="E170" s="52"/>
      <c r="F170" s="52"/>
      <c r="G170" s="52"/>
      <c r="H170" s="52">
        <f>H169/H168*10</f>
        <v>10</v>
      </c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24"/>
    </row>
    <row r="171" spans="1:26" s="11" customFormat="1" ht="30" customHeight="1" x14ac:dyDescent="0.2">
      <c r="A171" s="49" t="s">
        <v>174</v>
      </c>
      <c r="B171" s="25"/>
      <c r="C171" s="18">
        <f t="shared" si="68"/>
        <v>1797</v>
      </c>
      <c r="D171" s="14"/>
      <c r="E171" s="33"/>
      <c r="F171" s="33"/>
      <c r="G171" s="33"/>
      <c r="H171" s="33">
        <v>35</v>
      </c>
      <c r="I171" s="33">
        <v>663</v>
      </c>
      <c r="J171" s="33">
        <v>30</v>
      </c>
      <c r="K171" s="33">
        <v>69</v>
      </c>
      <c r="L171" s="33"/>
      <c r="M171" s="33">
        <v>1000</v>
      </c>
      <c r="N171" s="33"/>
      <c r="O171" s="33"/>
      <c r="P171" s="33"/>
      <c r="Q171" s="33"/>
      <c r="R171" s="33"/>
      <c r="S171" s="33"/>
      <c r="T171" s="24"/>
      <c r="U171" s="33"/>
      <c r="V171" s="33"/>
      <c r="W171" s="33"/>
      <c r="X171" s="33"/>
      <c r="Y171" s="33"/>
    </row>
    <row r="172" spans="1:26" s="11" customFormat="1" ht="30" customHeight="1" x14ac:dyDescent="0.2">
      <c r="A172" s="29" t="s">
        <v>175</v>
      </c>
      <c r="B172" s="25"/>
      <c r="C172" s="18">
        <f t="shared" si="68"/>
        <v>1420</v>
      </c>
      <c r="D172" s="14"/>
      <c r="E172" s="33"/>
      <c r="F172" s="24"/>
      <c r="G172" s="24"/>
      <c r="H172" s="24">
        <v>35</v>
      </c>
      <c r="I172" s="24">
        <v>780</v>
      </c>
      <c r="J172" s="24">
        <v>36</v>
      </c>
      <c r="K172" s="24">
        <v>69</v>
      </c>
      <c r="L172" s="34"/>
      <c r="M172" s="34">
        <v>500</v>
      </c>
      <c r="N172" s="24"/>
      <c r="O172" s="32"/>
      <c r="P172" s="34"/>
      <c r="Q172" s="34"/>
      <c r="R172" s="34"/>
      <c r="S172" s="34"/>
      <c r="T172" s="24"/>
      <c r="U172" s="32"/>
      <c r="V172" s="34"/>
      <c r="W172" s="32"/>
      <c r="X172" s="34"/>
      <c r="Y172" s="32"/>
    </row>
    <row r="173" spans="1:26" s="11" customFormat="1" ht="30" customHeight="1" x14ac:dyDescent="0.2">
      <c r="A173" s="29" t="s">
        <v>98</v>
      </c>
      <c r="B173" s="47"/>
      <c r="C173" s="18">
        <f t="shared" si="68"/>
        <v>48.764705882352942</v>
      </c>
      <c r="D173" s="14"/>
      <c r="E173" s="48"/>
      <c r="F173" s="48"/>
      <c r="G173" s="48"/>
      <c r="H173" s="48">
        <f>H172/H171*10</f>
        <v>10</v>
      </c>
      <c r="I173" s="48">
        <f>I172/I171*10</f>
        <v>11.764705882352942</v>
      </c>
      <c r="J173" s="48">
        <f>J172/J171*10</f>
        <v>12</v>
      </c>
      <c r="K173" s="48">
        <f>K172/K171*10</f>
        <v>10</v>
      </c>
      <c r="L173" s="48"/>
      <c r="M173" s="48">
        <f>M172/M171*10</f>
        <v>5</v>
      </c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24"/>
    </row>
    <row r="174" spans="1:26" s="11" customFormat="1" ht="30" hidden="1" customHeight="1" x14ac:dyDescent="0.2">
      <c r="A174" s="49" t="s">
        <v>199</v>
      </c>
      <c r="B174" s="47">
        <v>243</v>
      </c>
      <c r="C174" s="18">
        <f t="shared" si="68"/>
        <v>1183.0999999999999</v>
      </c>
      <c r="D174" s="14">
        <f t="shared" si="59"/>
        <v>4.8687242798353907</v>
      </c>
      <c r="E174" s="48"/>
      <c r="F174" s="48">
        <v>10</v>
      </c>
      <c r="G174" s="48">
        <v>400</v>
      </c>
      <c r="H174" s="48"/>
      <c r="I174" s="24">
        <v>50</v>
      </c>
      <c r="J174" s="48"/>
      <c r="K174" s="48"/>
      <c r="L174" s="48"/>
      <c r="M174" s="48"/>
      <c r="N174" s="48">
        <v>2</v>
      </c>
      <c r="O174" s="48"/>
      <c r="P174" s="48"/>
      <c r="Q174" s="48">
        <v>162</v>
      </c>
      <c r="R174" s="48">
        <v>89.5</v>
      </c>
      <c r="S174" s="24">
        <v>105.6</v>
      </c>
      <c r="T174" s="24">
        <v>110</v>
      </c>
      <c r="U174" s="24">
        <v>254</v>
      </c>
      <c r="V174" s="48"/>
      <c r="W174" s="48"/>
      <c r="X174" s="48"/>
      <c r="Y174" s="24"/>
    </row>
    <row r="175" spans="1:26" s="11" customFormat="1" ht="30" hidden="1" customHeight="1" x14ac:dyDescent="0.2">
      <c r="A175" s="29" t="s">
        <v>200</v>
      </c>
      <c r="B175" s="47">
        <v>419</v>
      </c>
      <c r="C175" s="18">
        <f t="shared" si="68"/>
        <v>2071.9499999999998</v>
      </c>
      <c r="D175" s="14">
        <f t="shared" si="59"/>
        <v>4.9449880668257755</v>
      </c>
      <c r="E175" s="48"/>
      <c r="F175" s="48">
        <v>16</v>
      </c>
      <c r="G175" s="48">
        <v>720</v>
      </c>
      <c r="H175" s="48"/>
      <c r="I175" s="48">
        <v>26.7</v>
      </c>
      <c r="J175" s="48"/>
      <c r="K175" s="48"/>
      <c r="L175" s="48"/>
      <c r="M175" s="48"/>
      <c r="N175" s="48">
        <v>2</v>
      </c>
      <c r="O175" s="48"/>
      <c r="P175" s="48"/>
      <c r="Q175" s="48">
        <v>241</v>
      </c>
      <c r="R175" s="48">
        <v>80.55</v>
      </c>
      <c r="S175" s="24">
        <v>162.69999999999999</v>
      </c>
      <c r="T175" s="24">
        <v>290</v>
      </c>
      <c r="U175" s="24">
        <v>533</v>
      </c>
      <c r="V175" s="48"/>
      <c r="W175" s="48"/>
      <c r="X175" s="48"/>
      <c r="Y175" s="24"/>
    </row>
    <row r="176" spans="1:26" s="11" customFormat="1" ht="30" hidden="1" customHeight="1" x14ac:dyDescent="0.2">
      <c r="A176" s="29" t="s">
        <v>98</v>
      </c>
      <c r="B176" s="47">
        <v>22.3</v>
      </c>
      <c r="C176" s="18">
        <f t="shared" si="68"/>
        <v>135.97162851171382</v>
      </c>
      <c r="D176" s="14">
        <f t="shared" si="59"/>
        <v>6.0973824444714717</v>
      </c>
      <c r="E176" s="48"/>
      <c r="F176" s="48">
        <f t="shared" ref="F176:G176" si="75">F175/F174*10</f>
        <v>16</v>
      </c>
      <c r="G176" s="48">
        <f t="shared" si="75"/>
        <v>18</v>
      </c>
      <c r="H176" s="48"/>
      <c r="I176" s="48">
        <f t="shared" ref="I176" si="76">I175/I174*10</f>
        <v>5.34</v>
      </c>
      <c r="J176" s="48"/>
      <c r="K176" s="48"/>
      <c r="L176" s="48"/>
      <c r="M176" s="48"/>
      <c r="N176" s="48">
        <f t="shared" ref="N176" si="77">N175/N174*10</f>
        <v>10</v>
      </c>
      <c r="O176" s="48"/>
      <c r="P176" s="48"/>
      <c r="Q176" s="48">
        <f>Q175/Q174*10</f>
        <v>14.876543209876543</v>
      </c>
      <c r="R176" s="48">
        <f>R175/R174*10</f>
        <v>9</v>
      </c>
      <c r="S176" s="48">
        <f>S175/S174*10</f>
        <v>15.407196969696971</v>
      </c>
      <c r="T176" s="48">
        <f>T175/T174*10</f>
        <v>26.363636363636363</v>
      </c>
      <c r="U176" s="48">
        <f>U175/U174*10</f>
        <v>20.984251968503933</v>
      </c>
      <c r="V176" s="48"/>
      <c r="W176" s="48"/>
      <c r="X176" s="48"/>
      <c r="Y176" s="24"/>
    </row>
    <row r="177" spans="1:25" s="11" customFormat="1" ht="30" hidden="1" customHeight="1" x14ac:dyDescent="0.2">
      <c r="A177" s="49" t="s">
        <v>170</v>
      </c>
      <c r="B177" s="25">
        <v>75</v>
      </c>
      <c r="C177" s="18">
        <f t="shared" si="68"/>
        <v>58</v>
      </c>
      <c r="D177" s="14">
        <f t="shared" si="59"/>
        <v>0.77333333333333332</v>
      </c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>
        <v>58</v>
      </c>
      <c r="R177" s="33"/>
      <c r="S177" s="33"/>
      <c r="T177" s="33"/>
      <c r="U177" s="33"/>
      <c r="V177" s="33"/>
      <c r="W177" s="33"/>
      <c r="X177" s="33"/>
      <c r="Y177" s="33"/>
    </row>
    <row r="178" spans="1:25" s="11" customFormat="1" ht="30" hidden="1" customHeight="1" x14ac:dyDescent="0.2">
      <c r="A178" s="29" t="s">
        <v>171</v>
      </c>
      <c r="B178" s="25">
        <v>83</v>
      </c>
      <c r="C178" s="18">
        <f t="shared" si="68"/>
        <v>85</v>
      </c>
      <c r="D178" s="14">
        <f t="shared" si="59"/>
        <v>1.0240963855421688</v>
      </c>
      <c r="E178" s="33"/>
      <c r="F178" s="32"/>
      <c r="G178" s="52"/>
      <c r="H178" s="32"/>
      <c r="I178" s="32"/>
      <c r="J178" s="32"/>
      <c r="K178" s="34"/>
      <c r="L178" s="34"/>
      <c r="M178" s="34"/>
      <c r="N178" s="32"/>
      <c r="O178" s="32"/>
      <c r="P178" s="32"/>
      <c r="Q178" s="34">
        <v>85</v>
      </c>
      <c r="R178" s="34"/>
      <c r="S178" s="34"/>
      <c r="T178" s="34"/>
      <c r="U178" s="32"/>
      <c r="V178" s="34"/>
      <c r="W178" s="32"/>
      <c r="X178" s="34"/>
      <c r="Y178" s="32"/>
    </row>
    <row r="179" spans="1:25" s="11" customFormat="1" ht="30" hidden="1" customHeight="1" x14ac:dyDescent="0.2">
      <c r="A179" s="29" t="s">
        <v>98</v>
      </c>
      <c r="B179" s="47">
        <f>B178/B177*10</f>
        <v>11.066666666666666</v>
      </c>
      <c r="C179" s="18">
        <f t="shared" si="68"/>
        <v>14.655172413793103</v>
      </c>
      <c r="D179" s="14">
        <f t="shared" si="59"/>
        <v>1.324262567511425</v>
      </c>
      <c r="E179" s="48"/>
      <c r="F179" s="48"/>
      <c r="G179" s="48"/>
      <c r="H179" s="24"/>
      <c r="I179" s="24"/>
      <c r="J179" s="24"/>
      <c r="K179" s="48"/>
      <c r="L179" s="48"/>
      <c r="M179" s="48"/>
      <c r="N179" s="24"/>
      <c r="O179" s="24"/>
      <c r="P179" s="24"/>
      <c r="Q179" s="48">
        <f>Q178/Q177*10</f>
        <v>14.655172413793103</v>
      </c>
      <c r="R179" s="48"/>
      <c r="S179" s="48"/>
      <c r="T179" s="48"/>
      <c r="U179" s="24"/>
      <c r="V179" s="48"/>
      <c r="W179" s="48"/>
      <c r="X179" s="48"/>
      <c r="Y179" s="24"/>
    </row>
    <row r="180" spans="1:25" s="11" customFormat="1" ht="30" hidden="1" customHeight="1" outlineLevel="1" x14ac:dyDescent="0.2">
      <c r="A180" s="49" t="s">
        <v>209</v>
      </c>
      <c r="B180" s="25">
        <v>617</v>
      </c>
      <c r="C180" s="18">
        <f t="shared" si="68"/>
        <v>867</v>
      </c>
      <c r="D180" s="14">
        <f t="shared" si="59"/>
        <v>1.4051863857374391</v>
      </c>
      <c r="E180" s="33"/>
      <c r="F180" s="33"/>
      <c r="G180" s="33">
        <v>417</v>
      </c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>
        <v>300</v>
      </c>
      <c r="V180" s="33"/>
      <c r="W180" s="33"/>
      <c r="X180" s="33">
        <v>150</v>
      </c>
      <c r="Y180" s="33"/>
    </row>
    <row r="181" spans="1:25" s="11" customFormat="1" ht="30" hidden="1" customHeight="1" outlineLevel="1" x14ac:dyDescent="0.2">
      <c r="A181" s="29" t="s">
        <v>113</v>
      </c>
      <c r="B181" s="25">
        <v>7275</v>
      </c>
      <c r="C181" s="18">
        <f t="shared" si="68"/>
        <v>26430</v>
      </c>
      <c r="D181" s="14">
        <f t="shared" si="59"/>
        <v>3.6329896907216495</v>
      </c>
      <c r="E181" s="33"/>
      <c r="F181" s="33"/>
      <c r="G181" s="33">
        <v>11880</v>
      </c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>
        <v>9300</v>
      </c>
      <c r="V181" s="33"/>
      <c r="W181" s="33"/>
      <c r="X181" s="33">
        <v>5250</v>
      </c>
      <c r="Y181" s="33"/>
    </row>
    <row r="182" spans="1:25" s="11" customFormat="1" ht="30" hidden="1" customHeight="1" x14ac:dyDescent="0.2">
      <c r="A182" s="29" t="s">
        <v>98</v>
      </c>
      <c r="B182" s="53">
        <f>B181/B180*10</f>
        <v>117.90923824959481</v>
      </c>
      <c r="C182" s="18">
        <f t="shared" si="68"/>
        <v>944.89208633093529</v>
      </c>
      <c r="D182" s="14">
        <f t="shared" si="59"/>
        <v>8.0137239486761107</v>
      </c>
      <c r="E182" s="52"/>
      <c r="F182" s="52"/>
      <c r="G182" s="52">
        <f t="shared" ref="G182" si="78">G181/G180*10</f>
        <v>284.89208633093529</v>
      </c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>
        <f>U181/U180*10</f>
        <v>310</v>
      </c>
      <c r="V182" s="52"/>
      <c r="W182" s="52"/>
      <c r="X182" s="52">
        <f t="shared" ref="X182" si="79">X181/X180*10</f>
        <v>350</v>
      </c>
      <c r="Y182" s="52"/>
    </row>
    <row r="183" spans="1:25" s="11" customFormat="1" ht="30" hidden="1" customHeight="1" outlineLevel="1" x14ac:dyDescent="0.2">
      <c r="A183" s="49" t="s">
        <v>114</v>
      </c>
      <c r="B183" s="25">
        <v>1991</v>
      </c>
      <c r="C183" s="18">
        <f t="shared" si="68"/>
        <v>4867</v>
      </c>
      <c r="D183" s="14">
        <f t="shared" si="59"/>
        <v>2.4445002511300853</v>
      </c>
      <c r="E183" s="33">
        <v>106</v>
      </c>
      <c r="F183" s="33"/>
      <c r="G183" s="33">
        <v>303</v>
      </c>
      <c r="H183" s="33"/>
      <c r="I183" s="33">
        <v>100</v>
      </c>
      <c r="J183" s="33">
        <v>1884</v>
      </c>
      <c r="K183" s="33">
        <v>160</v>
      </c>
      <c r="L183" s="33">
        <v>895</v>
      </c>
      <c r="M183" s="33"/>
      <c r="N183" s="33"/>
      <c r="O183" s="33"/>
      <c r="P183" s="33"/>
      <c r="Q183" s="33"/>
      <c r="R183" s="33">
        <v>105</v>
      </c>
      <c r="S183" s="33"/>
      <c r="T183" s="33">
        <v>30</v>
      </c>
      <c r="U183" s="33">
        <v>929</v>
      </c>
      <c r="V183" s="33"/>
      <c r="W183" s="33"/>
      <c r="X183" s="33">
        <v>180</v>
      </c>
      <c r="Y183" s="33">
        <v>175</v>
      </c>
    </row>
    <row r="184" spans="1:25" s="11" customFormat="1" ht="30" hidden="1" customHeight="1" outlineLevel="1" x14ac:dyDescent="0.2">
      <c r="A184" s="29" t="s">
        <v>115</v>
      </c>
      <c r="B184" s="25">
        <v>2807</v>
      </c>
      <c r="C184" s="18">
        <f t="shared" si="68"/>
        <v>7275</v>
      </c>
      <c r="D184" s="14">
        <f t="shared" si="59"/>
        <v>2.5917349483434271</v>
      </c>
      <c r="E184" s="33">
        <v>212</v>
      </c>
      <c r="F184" s="33"/>
      <c r="G184" s="33">
        <v>416</v>
      </c>
      <c r="H184" s="33"/>
      <c r="I184" s="33">
        <v>138</v>
      </c>
      <c r="J184" s="33">
        <v>1929</v>
      </c>
      <c r="K184" s="33">
        <v>345</v>
      </c>
      <c r="L184" s="33">
        <v>1474</v>
      </c>
      <c r="M184" s="33"/>
      <c r="N184" s="33"/>
      <c r="O184" s="33"/>
      <c r="P184" s="33"/>
      <c r="Q184" s="33"/>
      <c r="R184" s="33">
        <v>104</v>
      </c>
      <c r="S184" s="33"/>
      <c r="T184" s="33">
        <v>30</v>
      </c>
      <c r="U184" s="33">
        <v>2044</v>
      </c>
      <c r="V184" s="33"/>
      <c r="W184" s="33"/>
      <c r="X184" s="33">
        <v>180</v>
      </c>
      <c r="Y184" s="33">
        <v>403</v>
      </c>
    </row>
    <row r="185" spans="1:25" s="11" customFormat="1" ht="30" hidden="1" customHeight="1" x14ac:dyDescent="0.2">
      <c r="A185" s="29" t="s">
        <v>98</v>
      </c>
      <c r="B185" s="53">
        <f>B184/B183*10</f>
        <v>14.098442993470616</v>
      </c>
      <c r="C185" s="18">
        <f t="shared" si="68"/>
        <v>170.73548636935814</v>
      </c>
      <c r="D185" s="14">
        <f t="shared" si="59"/>
        <v>12.110237027481014</v>
      </c>
      <c r="E185" s="52">
        <f t="shared" ref="E185:G185" si="80">E184/E183*10</f>
        <v>20</v>
      </c>
      <c r="F185" s="52"/>
      <c r="G185" s="52">
        <f t="shared" si="80"/>
        <v>13.729372937293729</v>
      </c>
      <c r="H185" s="52"/>
      <c r="I185" s="52">
        <f t="shared" ref="I185:L185" si="81">I184/I183*10</f>
        <v>13.799999999999999</v>
      </c>
      <c r="J185" s="52">
        <f t="shared" si="81"/>
        <v>10.238853503184712</v>
      </c>
      <c r="K185" s="52">
        <f t="shared" si="81"/>
        <v>21.5625</v>
      </c>
      <c r="L185" s="52">
        <f t="shared" si="81"/>
        <v>16.46927374301676</v>
      </c>
      <c r="M185" s="52"/>
      <c r="N185" s="52"/>
      <c r="O185" s="52"/>
      <c r="P185" s="52"/>
      <c r="Q185" s="52"/>
      <c r="R185" s="52">
        <f t="shared" ref="R185" si="82">R184/R183*10</f>
        <v>9.9047619047619051</v>
      </c>
      <c r="S185" s="52"/>
      <c r="T185" s="52">
        <f t="shared" ref="T185:U185" si="83">T184/T183*10</f>
        <v>10</v>
      </c>
      <c r="U185" s="52">
        <f t="shared" si="83"/>
        <v>22.002152852529598</v>
      </c>
      <c r="V185" s="52"/>
      <c r="W185" s="52"/>
      <c r="X185" s="52">
        <f>X184/X183*10</f>
        <v>10</v>
      </c>
      <c r="Y185" s="52">
        <f>Y184/Y183*10</f>
        <v>23.028571428571428</v>
      </c>
    </row>
    <row r="186" spans="1:25" s="109" customFormat="1" ht="30" hidden="1" customHeight="1" x14ac:dyDescent="0.2">
      <c r="A186" s="49" t="s">
        <v>116</v>
      </c>
      <c r="B186" s="22">
        <v>10259</v>
      </c>
      <c r="C186" s="18">
        <f t="shared" si="68"/>
        <v>12695</v>
      </c>
      <c r="D186" s="14">
        <f t="shared" si="59"/>
        <v>1.2374500438639244</v>
      </c>
      <c r="E186" s="33"/>
      <c r="F186" s="33">
        <v>346</v>
      </c>
      <c r="G186" s="33">
        <v>996</v>
      </c>
      <c r="H186" s="33">
        <v>993</v>
      </c>
      <c r="I186" s="33">
        <v>382</v>
      </c>
      <c r="J186" s="33">
        <v>283</v>
      </c>
      <c r="K186" s="33"/>
      <c r="L186" s="33">
        <v>1260</v>
      </c>
      <c r="M186" s="33">
        <v>546</v>
      </c>
      <c r="N186" s="33">
        <v>540</v>
      </c>
      <c r="O186" s="33">
        <v>557</v>
      </c>
      <c r="P186" s="33">
        <v>791</v>
      </c>
      <c r="Q186" s="33">
        <v>261</v>
      </c>
      <c r="R186" s="33">
        <v>150</v>
      </c>
      <c r="S186" s="33">
        <v>68</v>
      </c>
      <c r="T186" s="33">
        <v>2203</v>
      </c>
      <c r="U186" s="33">
        <v>581</v>
      </c>
      <c r="V186" s="33"/>
      <c r="W186" s="33">
        <v>470</v>
      </c>
      <c r="X186" s="33">
        <v>1356</v>
      </c>
      <c r="Y186" s="33">
        <v>912</v>
      </c>
    </row>
    <row r="187" spans="1:25" s="11" customFormat="1" ht="30" hidden="1" customHeight="1" x14ac:dyDescent="0.2">
      <c r="A187" s="49" t="s">
        <v>117</v>
      </c>
      <c r="B187" s="22"/>
      <c r="C187" s="18">
        <f t="shared" si="68"/>
        <v>7</v>
      </c>
      <c r="D187" s="14" t="e">
        <f t="shared" si="59"/>
        <v>#DIV/0!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>
        <v>7</v>
      </c>
    </row>
    <row r="188" spans="1:25" s="11" customFormat="1" ht="30" customHeight="1" x14ac:dyDescent="0.2">
      <c r="A188" s="49" t="s">
        <v>194</v>
      </c>
      <c r="B188" s="22"/>
      <c r="C188" s="18">
        <f t="shared" si="68"/>
        <v>110</v>
      </c>
      <c r="D188" s="14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>
        <v>110</v>
      </c>
      <c r="Y188" s="33"/>
    </row>
    <row r="189" spans="1:25" s="11" customFormat="1" ht="30" customHeight="1" x14ac:dyDescent="0.2">
      <c r="A189" s="29" t="s">
        <v>195</v>
      </c>
      <c r="B189" s="22"/>
      <c r="C189" s="18">
        <f t="shared" si="68"/>
        <v>165</v>
      </c>
      <c r="D189" s="14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>
        <v>165</v>
      </c>
      <c r="Y189" s="33"/>
    </row>
    <row r="190" spans="1:25" s="11" customFormat="1" ht="30" customHeight="1" x14ac:dyDescent="0.2">
      <c r="A190" s="29" t="s">
        <v>196</v>
      </c>
      <c r="B190" s="22"/>
      <c r="C190" s="18">
        <f t="shared" si="68"/>
        <v>15</v>
      </c>
      <c r="D190" s="1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>
        <f>X189/X188*10</f>
        <v>15</v>
      </c>
      <c r="Y190" s="33"/>
    </row>
    <row r="191" spans="1:25" s="11" customFormat="1" ht="30" hidden="1" customHeight="1" x14ac:dyDescent="0.2">
      <c r="A191" s="49" t="s">
        <v>188</v>
      </c>
      <c r="B191" s="22"/>
      <c r="C191" s="18">
        <f t="shared" si="68"/>
        <v>39.25</v>
      </c>
      <c r="D191" s="14" t="e">
        <f t="shared" si="59"/>
        <v>#DIV/0!</v>
      </c>
      <c r="E191" s="25"/>
      <c r="F191" s="25"/>
      <c r="G191" s="54">
        <v>9</v>
      </c>
      <c r="H191" s="25"/>
      <c r="I191" s="33"/>
      <c r="J191" s="33"/>
      <c r="K191" s="33"/>
      <c r="L191" s="33"/>
      <c r="M191" s="33">
        <v>0.75</v>
      </c>
      <c r="N191" s="33"/>
      <c r="O191" s="33"/>
      <c r="P191" s="33">
        <v>27</v>
      </c>
      <c r="Q191" s="33"/>
      <c r="R191" s="33"/>
      <c r="S191" s="33"/>
      <c r="T191" s="33">
        <v>1</v>
      </c>
      <c r="U191" s="33"/>
      <c r="V191" s="33"/>
      <c r="W191" s="33"/>
      <c r="X191" s="33"/>
      <c r="Y191" s="33">
        <v>1.5</v>
      </c>
    </row>
    <row r="192" spans="1:25" s="11" customFormat="1" ht="30" hidden="1" customHeight="1" x14ac:dyDescent="0.2">
      <c r="A192" s="49" t="s">
        <v>190</v>
      </c>
      <c r="B192" s="22"/>
      <c r="C192" s="18">
        <f t="shared" ref="C192:C194" si="84">SUM(E192:Y192)</f>
        <v>51.5</v>
      </c>
      <c r="D192" s="14" t="e">
        <f t="shared" si="59"/>
        <v>#DIV/0!</v>
      </c>
      <c r="E192" s="25"/>
      <c r="F192" s="25"/>
      <c r="G192" s="54">
        <v>9</v>
      </c>
      <c r="H192" s="25"/>
      <c r="I192" s="33"/>
      <c r="J192" s="33"/>
      <c r="K192" s="33"/>
      <c r="L192" s="33"/>
      <c r="M192" s="33">
        <v>2</v>
      </c>
      <c r="N192" s="33"/>
      <c r="O192" s="33">
        <v>1.5</v>
      </c>
      <c r="P192" s="33">
        <v>27</v>
      </c>
      <c r="Q192" s="33"/>
      <c r="R192" s="33"/>
      <c r="S192" s="33"/>
      <c r="T192" s="33">
        <v>10.5</v>
      </c>
      <c r="U192" s="33"/>
      <c r="V192" s="33"/>
      <c r="W192" s="33"/>
      <c r="X192" s="33"/>
      <c r="Y192" s="33">
        <v>1.5</v>
      </c>
    </row>
    <row r="193" spans="1:25" s="11" customFormat="1" ht="30" hidden="1" customHeight="1" x14ac:dyDescent="0.2">
      <c r="A193" s="29" t="s">
        <v>189</v>
      </c>
      <c r="B193" s="22"/>
      <c r="C193" s="18">
        <f t="shared" si="84"/>
        <v>42.22</v>
      </c>
      <c r="D193" s="14" t="e">
        <f t="shared" si="59"/>
        <v>#DIV/0!</v>
      </c>
      <c r="E193" s="25"/>
      <c r="F193" s="25"/>
      <c r="G193" s="54">
        <v>1.1000000000000001</v>
      </c>
      <c r="H193" s="25"/>
      <c r="I193" s="33"/>
      <c r="J193" s="33"/>
      <c r="K193" s="33"/>
      <c r="L193" s="33"/>
      <c r="M193" s="33">
        <v>4</v>
      </c>
      <c r="N193" s="33"/>
      <c r="O193" s="33"/>
      <c r="P193" s="33">
        <v>32.4</v>
      </c>
      <c r="Q193" s="33"/>
      <c r="R193" s="33"/>
      <c r="S193" s="33"/>
      <c r="T193" s="33">
        <v>4.18</v>
      </c>
      <c r="U193" s="33"/>
      <c r="V193" s="33"/>
      <c r="W193" s="33"/>
      <c r="X193" s="33"/>
      <c r="Y193" s="33">
        <v>0.54</v>
      </c>
    </row>
    <row r="194" spans="1:25" s="11" customFormat="1" ht="30" hidden="1" customHeight="1" x14ac:dyDescent="0.2">
      <c r="A194" s="29" t="s">
        <v>192</v>
      </c>
      <c r="B194" s="22"/>
      <c r="C194" s="18">
        <f t="shared" si="84"/>
        <v>67.19</v>
      </c>
      <c r="D194" s="14" t="e">
        <f t="shared" si="59"/>
        <v>#DIV/0!</v>
      </c>
      <c r="E194" s="25"/>
      <c r="F194" s="25"/>
      <c r="G194" s="54">
        <v>1.6</v>
      </c>
      <c r="H194" s="25"/>
      <c r="I194" s="33"/>
      <c r="J194" s="33"/>
      <c r="K194" s="33"/>
      <c r="L194" s="33"/>
      <c r="M194" s="33">
        <v>10</v>
      </c>
      <c r="N194" s="33"/>
      <c r="O194" s="33">
        <v>3</v>
      </c>
      <c r="P194" s="33">
        <v>32.4</v>
      </c>
      <c r="Q194" s="33"/>
      <c r="R194" s="33"/>
      <c r="S194" s="33"/>
      <c r="T194" s="54">
        <v>17.989999999999998</v>
      </c>
      <c r="U194" s="33"/>
      <c r="V194" s="33"/>
      <c r="W194" s="33"/>
      <c r="X194" s="33"/>
      <c r="Y194" s="33">
        <v>2.2000000000000002</v>
      </c>
    </row>
    <row r="195" spans="1:25" s="11" customFormat="1" ht="30" hidden="1" customHeight="1" x14ac:dyDescent="0.2">
      <c r="A195" s="49" t="s">
        <v>98</v>
      </c>
      <c r="B195" s="22"/>
      <c r="C195" s="18">
        <f>C193/C191</f>
        <v>1.0756687898089172</v>
      </c>
      <c r="D195" s="14" t="e">
        <f t="shared" si="59"/>
        <v>#DIV/0!</v>
      </c>
      <c r="E195" s="33"/>
      <c r="F195" s="33"/>
      <c r="G195" s="102">
        <f>G193/G191*10</f>
        <v>1.2222222222222223</v>
      </c>
      <c r="H195" s="102"/>
      <c r="I195" s="102"/>
      <c r="J195" s="102"/>
      <c r="K195" s="102"/>
      <c r="L195" s="102"/>
      <c r="M195" s="102">
        <f>M193/M191*10</f>
        <v>53.333333333333329</v>
      </c>
      <c r="N195" s="54"/>
      <c r="O195" s="54"/>
      <c r="P195" s="102">
        <f>P193/P191*10</f>
        <v>12</v>
      </c>
      <c r="Q195" s="102"/>
      <c r="R195" s="102"/>
      <c r="S195" s="102"/>
      <c r="T195" s="102">
        <f>T193/T191*10</f>
        <v>41.8</v>
      </c>
      <c r="U195" s="33"/>
      <c r="V195" s="33"/>
      <c r="W195" s="33"/>
      <c r="X195" s="33"/>
      <c r="Y195" s="102">
        <f>Y193/Y191*10</f>
        <v>3.6000000000000005</v>
      </c>
    </row>
    <row r="196" spans="1:25" s="11" customFormat="1" ht="30" hidden="1" customHeight="1" x14ac:dyDescent="0.2">
      <c r="A196" s="49" t="s">
        <v>191</v>
      </c>
      <c r="B196" s="22"/>
      <c r="C196" s="18">
        <f>C194/C192*10</f>
        <v>13.046601941747573</v>
      </c>
      <c r="D196" s="14" t="e">
        <f t="shared" si="59"/>
        <v>#DIV/0!</v>
      </c>
      <c r="E196" s="102"/>
      <c r="F196" s="102"/>
      <c r="G196" s="102">
        <f>G194/G192*10</f>
        <v>1.7777777777777779</v>
      </c>
      <c r="H196" s="102"/>
      <c r="I196" s="102"/>
      <c r="J196" s="102"/>
      <c r="K196" s="102"/>
      <c r="L196" s="102"/>
      <c r="M196" s="102">
        <f>M194/M192*10</f>
        <v>50</v>
      </c>
      <c r="N196" s="102"/>
      <c r="O196" s="102">
        <f>O194/O192*10</f>
        <v>20</v>
      </c>
      <c r="P196" s="102">
        <f>P194/P192*10</f>
        <v>12</v>
      </c>
      <c r="Q196" s="102"/>
      <c r="R196" s="102"/>
      <c r="S196" s="102"/>
      <c r="T196" s="102">
        <v>15.46</v>
      </c>
      <c r="U196" s="102"/>
      <c r="V196" s="102"/>
      <c r="W196" s="102"/>
      <c r="X196" s="102"/>
      <c r="Y196" s="102">
        <f>Y194/Y192*10</f>
        <v>14.666666666666668</v>
      </c>
    </row>
    <row r="197" spans="1:25" s="11" customFormat="1" ht="30" hidden="1" customHeight="1" x14ac:dyDescent="0.2">
      <c r="A197" s="49" t="s">
        <v>197</v>
      </c>
      <c r="B197" s="18">
        <v>107.8</v>
      </c>
      <c r="C197" s="47">
        <f>SUM(E197:Y197)</f>
        <v>116.9</v>
      </c>
      <c r="D197" s="14">
        <f t="shared" si="59"/>
        <v>1.0844155844155845</v>
      </c>
      <c r="E197" s="152"/>
      <c r="F197" s="152"/>
      <c r="G197" s="152"/>
      <c r="H197" s="152">
        <v>22</v>
      </c>
      <c r="I197" s="152"/>
      <c r="J197" s="152"/>
      <c r="K197" s="152"/>
      <c r="L197" s="102"/>
      <c r="M197" s="102"/>
      <c r="N197" s="102"/>
      <c r="O197" s="102">
        <v>4</v>
      </c>
      <c r="P197" s="102"/>
      <c r="Q197" s="102"/>
      <c r="R197" s="102">
        <v>30</v>
      </c>
      <c r="S197" s="102">
        <v>15.7</v>
      </c>
      <c r="T197" s="102">
        <v>3.2</v>
      </c>
      <c r="U197" s="152"/>
      <c r="V197" s="152"/>
      <c r="W197" s="152">
        <v>42</v>
      </c>
      <c r="X197" s="152"/>
      <c r="Y197" s="152"/>
    </row>
    <row r="198" spans="1:25" s="11" customFormat="1" ht="30" hidden="1" customHeight="1" x14ac:dyDescent="0.2">
      <c r="A198" s="29" t="s">
        <v>198</v>
      </c>
      <c r="B198" s="18">
        <v>153.1</v>
      </c>
      <c r="C198" s="47">
        <f>SUM(E198:Y198)</f>
        <v>194.77999999999997</v>
      </c>
      <c r="D198" s="14">
        <f t="shared" ref="D198:D199" si="85">C198/B198</f>
        <v>1.2722403657740038</v>
      </c>
      <c r="E198" s="152"/>
      <c r="F198" s="152"/>
      <c r="G198" s="102"/>
      <c r="H198" s="152">
        <v>35.200000000000003</v>
      </c>
      <c r="I198" s="152"/>
      <c r="J198" s="152"/>
      <c r="K198" s="152"/>
      <c r="L198" s="102"/>
      <c r="M198" s="102"/>
      <c r="N198" s="102"/>
      <c r="O198" s="102">
        <v>2.08</v>
      </c>
      <c r="P198" s="102"/>
      <c r="Q198" s="102"/>
      <c r="R198" s="102">
        <v>50.1</v>
      </c>
      <c r="S198" s="102">
        <v>17.600000000000001</v>
      </c>
      <c r="T198" s="102">
        <v>4</v>
      </c>
      <c r="U198" s="152"/>
      <c r="V198" s="152"/>
      <c r="W198" s="152">
        <v>85.8</v>
      </c>
      <c r="X198" s="152"/>
      <c r="Y198" s="152"/>
    </row>
    <row r="199" spans="1:25" s="11" customFormat="1" ht="30" hidden="1" customHeight="1" x14ac:dyDescent="0.2">
      <c r="A199" s="29" t="s">
        <v>98</v>
      </c>
      <c r="B199" s="47">
        <f>B198/B197*10</f>
        <v>14.202226345083488</v>
      </c>
      <c r="C199" s="47">
        <f>C198/C197*10</f>
        <v>16.662104362703161</v>
      </c>
      <c r="D199" s="14">
        <f t="shared" si="85"/>
        <v>1.1732036905939913</v>
      </c>
      <c r="E199" s="152"/>
      <c r="F199" s="152"/>
      <c r="G199" s="102"/>
      <c r="H199" s="102">
        <f t="shared" ref="H199" si="86">H198/H197*10</f>
        <v>16</v>
      </c>
      <c r="I199" s="102"/>
      <c r="J199" s="102"/>
      <c r="K199" s="102"/>
      <c r="L199" s="102"/>
      <c r="M199" s="102"/>
      <c r="N199" s="102"/>
      <c r="O199" s="102">
        <f t="shared" ref="O199" si="87">O198/O197*10</f>
        <v>5.2</v>
      </c>
      <c r="P199" s="102"/>
      <c r="Q199" s="102"/>
      <c r="R199" s="102">
        <f t="shared" ref="R199:T199" si="88">R198/R197*10</f>
        <v>16.700000000000003</v>
      </c>
      <c r="S199" s="102">
        <f t="shared" si="88"/>
        <v>11.210191082802549</v>
      </c>
      <c r="T199" s="102">
        <f t="shared" si="88"/>
        <v>12.5</v>
      </c>
      <c r="U199" s="102"/>
      <c r="V199" s="102"/>
      <c r="W199" s="102">
        <f>W198/W197*10</f>
        <v>20.428571428571427</v>
      </c>
      <c r="X199" s="152"/>
      <c r="Y199" s="152"/>
    </row>
    <row r="200" spans="1:25" s="110" customFormat="1" ht="30" customHeight="1" x14ac:dyDescent="0.2">
      <c r="A200" s="29" t="s">
        <v>118</v>
      </c>
      <c r="B200" s="22">
        <v>57905</v>
      </c>
      <c r="C200" s="25">
        <f>SUM(E200:Y200)</f>
        <v>74897</v>
      </c>
      <c r="D200" s="14">
        <f t="shared" ref="D200:D204" si="89">C200/B200</f>
        <v>1.2934461618167687</v>
      </c>
      <c r="E200" s="88">
        <v>7500</v>
      </c>
      <c r="F200" s="88">
        <v>2113</v>
      </c>
      <c r="G200" s="88">
        <v>3910</v>
      </c>
      <c r="H200" s="88">
        <v>2735</v>
      </c>
      <c r="I200" s="88">
        <v>1725</v>
      </c>
      <c r="J200" s="88">
        <v>5900</v>
      </c>
      <c r="K200" s="88">
        <v>3537</v>
      </c>
      <c r="L200" s="88">
        <v>5051</v>
      </c>
      <c r="M200" s="88">
        <v>2080</v>
      </c>
      <c r="N200" s="88">
        <v>1375</v>
      </c>
      <c r="O200" s="88">
        <v>1763</v>
      </c>
      <c r="P200" s="88">
        <v>4410</v>
      </c>
      <c r="Q200" s="88">
        <v>5229</v>
      </c>
      <c r="R200" s="88">
        <v>2540</v>
      </c>
      <c r="S200" s="88">
        <v>7127</v>
      </c>
      <c r="T200" s="88">
        <v>1528</v>
      </c>
      <c r="U200" s="88">
        <v>2800</v>
      </c>
      <c r="V200" s="88">
        <v>1210</v>
      </c>
      <c r="W200" s="88">
        <v>5298</v>
      </c>
      <c r="X200" s="88">
        <v>4656</v>
      </c>
      <c r="Y200" s="88">
        <v>2410</v>
      </c>
    </row>
    <row r="201" spans="1:25" s="44" customFormat="1" ht="30" customHeight="1" x14ac:dyDescent="0.2">
      <c r="A201" s="12" t="s">
        <v>119</v>
      </c>
      <c r="B201" s="165">
        <f>B200/B203</f>
        <v>0.55147619047619045</v>
      </c>
      <c r="C201" s="165">
        <f>C200/C203</f>
        <v>0.71330476190476189</v>
      </c>
      <c r="D201" s="14">
        <f t="shared" si="89"/>
        <v>1.293446161816769</v>
      </c>
      <c r="E201" s="160">
        <f>E200/E203</f>
        <v>1.0071169598496039</v>
      </c>
      <c r="F201" s="160">
        <f t="shared" ref="F201:Y201" si="90">F200/F203</f>
        <v>0.51713166911404795</v>
      </c>
      <c r="G201" s="160">
        <f t="shared" si="90"/>
        <v>0.71155595996360332</v>
      </c>
      <c r="H201" s="160">
        <f t="shared" si="90"/>
        <v>0.40220588235294119</v>
      </c>
      <c r="I201" s="160">
        <f t="shared" si="90"/>
        <v>0.51171759121922278</v>
      </c>
      <c r="J201" s="160">
        <f t="shared" si="90"/>
        <v>1</v>
      </c>
      <c r="K201" s="160">
        <f t="shared" si="90"/>
        <v>0.82274947662247033</v>
      </c>
      <c r="L201" s="160">
        <f t="shared" si="90"/>
        <v>1</v>
      </c>
      <c r="M201" s="160">
        <f t="shared" si="90"/>
        <v>0.46007520460075202</v>
      </c>
      <c r="N201" s="160">
        <f t="shared" si="90"/>
        <v>0.61686855091969495</v>
      </c>
      <c r="O201" s="160">
        <f t="shared" si="90"/>
        <v>0.51852941176470591</v>
      </c>
      <c r="P201" s="160">
        <f t="shared" si="90"/>
        <v>0.62526584432156529</v>
      </c>
      <c r="Q201" s="160">
        <f t="shared" si="90"/>
        <v>0.7313286713286713</v>
      </c>
      <c r="R201" s="160">
        <f t="shared" si="90"/>
        <v>0.49716187120767275</v>
      </c>
      <c r="S201" s="160">
        <f t="shared" si="90"/>
        <v>0.93005350384966723</v>
      </c>
      <c r="T201" s="160">
        <f t="shared" si="90"/>
        <v>0.37405140758873928</v>
      </c>
      <c r="U201" s="160">
        <f t="shared" si="90"/>
        <v>0.85028849073792889</v>
      </c>
      <c r="V201" s="160">
        <f t="shared" si="90"/>
        <v>0.55000000000000004</v>
      </c>
      <c r="W201" s="160">
        <f t="shared" si="90"/>
        <v>0.86852459016393446</v>
      </c>
      <c r="X201" s="160">
        <f t="shared" si="90"/>
        <v>0.67468482828575571</v>
      </c>
      <c r="Y201" s="160">
        <f t="shared" si="90"/>
        <v>0.84650509308043553</v>
      </c>
    </row>
    <row r="202" spans="1:25" s="109" customFormat="1" ht="30" customHeight="1" x14ac:dyDescent="0.2">
      <c r="A202" s="29" t="s">
        <v>120</v>
      </c>
      <c r="B202" s="22"/>
      <c r="C202" s="25">
        <f>SUM(E202:Y202)</f>
        <v>9969</v>
      </c>
      <c r="D202" s="14"/>
      <c r="E202" s="9"/>
      <c r="F202" s="9"/>
      <c r="G202" s="9">
        <v>1360</v>
      </c>
      <c r="H202" s="9">
        <v>500</v>
      </c>
      <c r="I202" s="9">
        <v>395</v>
      </c>
      <c r="J202" s="9">
        <v>3290</v>
      </c>
      <c r="K202" s="9">
        <v>425</v>
      </c>
      <c r="L202" s="9">
        <v>10</v>
      </c>
      <c r="M202" s="9">
        <v>416</v>
      </c>
      <c r="N202" s="9">
        <v>135</v>
      </c>
      <c r="O202" s="9">
        <v>573</v>
      </c>
      <c r="P202" s="9"/>
      <c r="Q202" s="9"/>
      <c r="R202" s="9"/>
      <c r="S202" s="9"/>
      <c r="T202" s="9"/>
      <c r="U202" s="9">
        <v>165</v>
      </c>
      <c r="V202" s="9"/>
      <c r="W202" s="9"/>
      <c r="X202" s="9">
        <v>2700</v>
      </c>
      <c r="Y202" s="9"/>
    </row>
    <row r="203" spans="1:25" s="11" customFormat="1" ht="30" hidden="1" customHeight="1" outlineLevel="1" x14ac:dyDescent="0.2">
      <c r="A203" s="29" t="s">
        <v>121</v>
      </c>
      <c r="B203" s="162">
        <v>105000</v>
      </c>
      <c r="C203" s="163">
        <f>SUM(E203:Y203)</f>
        <v>105000</v>
      </c>
      <c r="D203" s="14">
        <f t="shared" si="89"/>
        <v>1</v>
      </c>
      <c r="E203" s="164">
        <v>7447</v>
      </c>
      <c r="F203" s="164">
        <v>4086</v>
      </c>
      <c r="G203" s="164">
        <v>5495</v>
      </c>
      <c r="H203" s="161">
        <v>6800</v>
      </c>
      <c r="I203" s="164">
        <v>3371</v>
      </c>
      <c r="J203" s="164">
        <v>5900</v>
      </c>
      <c r="K203" s="164">
        <v>4299</v>
      </c>
      <c r="L203" s="161">
        <v>5051</v>
      </c>
      <c r="M203" s="164">
        <v>4521</v>
      </c>
      <c r="N203" s="161">
        <v>2229</v>
      </c>
      <c r="O203" s="164">
        <v>3400</v>
      </c>
      <c r="P203" s="164">
        <v>7053</v>
      </c>
      <c r="Q203" s="164">
        <v>7150</v>
      </c>
      <c r="R203" s="164">
        <v>5109</v>
      </c>
      <c r="S203" s="164">
        <v>7663</v>
      </c>
      <c r="T203" s="161">
        <v>4085</v>
      </c>
      <c r="U203" s="161">
        <v>3293</v>
      </c>
      <c r="V203" s="164">
        <v>2200</v>
      </c>
      <c r="W203" s="164">
        <v>6100</v>
      </c>
      <c r="X203" s="164">
        <v>6901</v>
      </c>
      <c r="Y203" s="164">
        <v>2847</v>
      </c>
    </row>
    <row r="204" spans="1:25" s="109" customFormat="1" ht="30" customHeight="1" outlineLevel="1" x14ac:dyDescent="0.2">
      <c r="A204" s="29" t="s">
        <v>122</v>
      </c>
      <c r="B204" s="22">
        <v>100</v>
      </c>
      <c r="C204" s="25">
        <f>SUM(E204:Y204)</f>
        <v>640</v>
      </c>
      <c r="D204" s="14">
        <f t="shared" si="89"/>
        <v>6.4</v>
      </c>
      <c r="E204" s="88"/>
      <c r="F204" s="88"/>
      <c r="G204" s="88"/>
      <c r="H204" s="88">
        <v>80</v>
      </c>
      <c r="I204" s="88"/>
      <c r="J204" s="88">
        <v>40</v>
      </c>
      <c r="K204" s="88">
        <v>100</v>
      </c>
      <c r="L204" s="88"/>
      <c r="M204" s="88"/>
      <c r="N204" s="88"/>
      <c r="O204" s="88"/>
      <c r="P204" s="88"/>
      <c r="Q204" s="88"/>
      <c r="R204" s="88"/>
      <c r="S204" s="88">
        <v>420</v>
      </c>
      <c r="T204" s="88"/>
      <c r="U204" s="88"/>
      <c r="V204" s="88"/>
      <c r="W204" s="88"/>
      <c r="X204" s="88"/>
      <c r="Y204" s="88"/>
    </row>
    <row r="205" spans="1:25" s="11" customFormat="1" ht="30" customHeight="1" x14ac:dyDescent="0.2">
      <c r="A205" s="12" t="s">
        <v>52</v>
      </c>
      <c r="B205" s="79"/>
      <c r="C205" s="79">
        <f>C204/C203</f>
        <v>6.0952380952380954E-3</v>
      </c>
      <c r="D205" s="14"/>
      <c r="E205" s="15"/>
      <c r="F205" s="15"/>
      <c r="G205" s="15"/>
      <c r="H205" s="15"/>
      <c r="I205" s="15"/>
      <c r="J205" s="15"/>
      <c r="K205" s="15">
        <f t="shared" ref="K205:S205" si="91">K204/K203</f>
        <v>2.3261223540358224E-2</v>
      </c>
      <c r="L205" s="15"/>
      <c r="M205" s="15"/>
      <c r="N205" s="15"/>
      <c r="O205" s="15"/>
      <c r="P205" s="15"/>
      <c r="Q205" s="15"/>
      <c r="R205" s="15"/>
      <c r="S205" s="15">
        <f t="shared" si="91"/>
        <v>5.480882161033538E-2</v>
      </c>
      <c r="T205" s="15"/>
      <c r="U205" s="15"/>
      <c r="V205" s="15"/>
      <c r="W205" s="15"/>
      <c r="X205" s="15"/>
      <c r="Y205" s="15"/>
    </row>
    <row r="206" spans="1:25" s="11" customFormat="1" ht="30" customHeight="1" x14ac:dyDescent="0.2">
      <c r="A206" s="10" t="s">
        <v>123</v>
      </c>
      <c r="B206" s="24"/>
      <c r="C206" s="24">
        <f>SUM(E206:Y206)</f>
        <v>540</v>
      </c>
      <c r="D206" s="14"/>
      <c r="E206" s="9"/>
      <c r="F206" s="9"/>
      <c r="G206" s="9"/>
      <c r="H206" s="9">
        <v>80</v>
      </c>
      <c r="I206" s="9"/>
      <c r="J206" s="9">
        <v>40</v>
      </c>
      <c r="K206" s="9"/>
      <c r="L206" s="9"/>
      <c r="M206" s="9"/>
      <c r="N206" s="9"/>
      <c r="O206" s="9"/>
      <c r="P206" s="9"/>
      <c r="Q206" s="9"/>
      <c r="R206" s="9"/>
      <c r="S206" s="9">
        <v>420</v>
      </c>
      <c r="T206" s="9"/>
      <c r="U206" s="9"/>
      <c r="V206" s="9"/>
      <c r="W206" s="9"/>
      <c r="X206" s="9"/>
      <c r="Y206" s="9"/>
    </row>
    <row r="207" spans="1:25" s="11" customFormat="1" ht="30" customHeight="1" x14ac:dyDescent="0.2">
      <c r="A207" s="10" t="s">
        <v>124</v>
      </c>
      <c r="B207" s="24">
        <v>100</v>
      </c>
      <c r="C207" s="24">
        <f>SUM(E207:Y207)</f>
        <v>100</v>
      </c>
      <c r="D207" s="14">
        <f t="shared" ref="D207:D209" si="92">C207/B207</f>
        <v>1</v>
      </c>
      <c r="E207" s="9"/>
      <c r="F207" s="9"/>
      <c r="G207" s="9"/>
      <c r="H207" s="9"/>
      <c r="I207" s="9"/>
      <c r="J207" s="9"/>
      <c r="K207" s="9">
        <v>100</v>
      </c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</row>
    <row r="208" spans="1:25" s="11" customFormat="1" ht="30" hidden="1" customHeight="1" x14ac:dyDescent="0.2">
      <c r="A208" s="29" t="s">
        <v>146</v>
      </c>
      <c r="B208" s="22"/>
      <c r="C208" s="25">
        <f>SUM(E208:Y208)</f>
        <v>0</v>
      </c>
      <c r="D208" s="14" t="e">
        <f t="shared" si="92"/>
        <v>#DIV/0!</v>
      </c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</row>
    <row r="209" spans="1:35" s="44" customFormat="1" ht="45" hidden="1" customHeight="1" outlineLevel="1" x14ac:dyDescent="0.2">
      <c r="A209" s="10" t="s">
        <v>217</v>
      </c>
      <c r="B209" s="25">
        <v>90852</v>
      </c>
      <c r="C209" s="25">
        <f>SUM(E209:Y209)</f>
        <v>86322.975999999995</v>
      </c>
      <c r="D209" s="14">
        <f t="shared" si="92"/>
        <v>0.95014942984194073</v>
      </c>
      <c r="E209" s="153">
        <v>816.89</v>
      </c>
      <c r="F209" s="153">
        <v>1875.18</v>
      </c>
      <c r="G209" s="153">
        <v>8389.4</v>
      </c>
      <c r="H209" s="153">
        <v>7207</v>
      </c>
      <c r="I209" s="153">
        <v>4622.0559999999996</v>
      </c>
      <c r="J209" s="153">
        <v>4281</v>
      </c>
      <c r="K209" s="153">
        <v>3163</v>
      </c>
      <c r="L209" s="153">
        <v>3731</v>
      </c>
      <c r="M209" s="153">
        <v>2486.1999999999998</v>
      </c>
      <c r="N209" s="153">
        <v>2754.4</v>
      </c>
      <c r="O209" s="154">
        <v>2557.6</v>
      </c>
      <c r="P209" s="154">
        <v>3906.1</v>
      </c>
      <c r="Q209" s="154">
        <v>5141</v>
      </c>
      <c r="R209" s="154">
        <v>2652</v>
      </c>
      <c r="S209" s="154">
        <v>4320.8</v>
      </c>
      <c r="T209" s="154">
        <v>4362.8</v>
      </c>
      <c r="U209" s="154">
        <v>939.3</v>
      </c>
      <c r="V209" s="154">
        <v>1557</v>
      </c>
      <c r="W209" s="154">
        <v>8202.7999999999993</v>
      </c>
      <c r="X209" s="156">
        <v>8681.4500000000007</v>
      </c>
      <c r="Y209" s="153">
        <v>4676</v>
      </c>
    </row>
    <row r="210" spans="1:35" s="56" customFormat="1" ht="30" customHeight="1" outlineLevel="1" x14ac:dyDescent="0.2">
      <c r="A210" s="29" t="s">
        <v>216</v>
      </c>
      <c r="B210" s="25">
        <v>82829</v>
      </c>
      <c r="C210" s="25">
        <f>SUM(E210:Y210)</f>
        <v>86667.9</v>
      </c>
      <c r="D210" s="14">
        <f t="shared" ref="D210:D226" si="93">C210/B210</f>
        <v>1.046347293822212</v>
      </c>
      <c r="E210" s="33">
        <v>820</v>
      </c>
      <c r="F210" s="33">
        <v>2260</v>
      </c>
      <c r="G210" s="33">
        <v>8395</v>
      </c>
      <c r="H210" s="33">
        <v>5576</v>
      </c>
      <c r="I210" s="33">
        <v>4162</v>
      </c>
      <c r="J210" s="33">
        <v>4281</v>
      </c>
      <c r="K210" s="43">
        <v>3545</v>
      </c>
      <c r="L210" s="33">
        <v>4926</v>
      </c>
      <c r="M210" s="33">
        <v>2384.4</v>
      </c>
      <c r="N210" s="33">
        <v>2754</v>
      </c>
      <c r="O210" s="33">
        <v>2678</v>
      </c>
      <c r="P210" s="33">
        <v>3980</v>
      </c>
      <c r="Q210" s="33">
        <v>5030</v>
      </c>
      <c r="R210" s="33">
        <v>2191</v>
      </c>
      <c r="S210" s="33">
        <v>5443</v>
      </c>
      <c r="T210" s="33">
        <v>4362.8</v>
      </c>
      <c r="U210" s="33">
        <v>1150</v>
      </c>
      <c r="V210" s="33">
        <v>1556.7</v>
      </c>
      <c r="W210" s="33">
        <v>7992</v>
      </c>
      <c r="X210" s="33">
        <v>8681</v>
      </c>
      <c r="Y210" s="33">
        <v>4500</v>
      </c>
    </row>
    <row r="211" spans="1:35" s="44" customFormat="1" ht="30" customHeight="1" x14ac:dyDescent="0.2">
      <c r="A211" s="10" t="s">
        <v>125</v>
      </c>
      <c r="B211" s="46">
        <v>0.96699999999999997</v>
      </c>
      <c r="C211" s="46">
        <f>C210/C209</f>
        <v>1.0039957380524045</v>
      </c>
      <c r="D211" s="14">
        <f t="shared" si="93"/>
        <v>1.0382582606539861</v>
      </c>
      <c r="E211" s="66">
        <f t="shared" ref="E211:Y211" si="94">E210/E209</f>
        <v>1.0038071221339471</v>
      </c>
      <c r="F211" s="66">
        <f t="shared" si="94"/>
        <v>1.205217632440619</v>
      </c>
      <c r="G211" s="66">
        <f t="shared" si="94"/>
        <v>1.0006675089994517</v>
      </c>
      <c r="H211" s="66">
        <f t="shared" si="94"/>
        <v>0.77369224365200495</v>
      </c>
      <c r="I211" s="66">
        <f t="shared" si="94"/>
        <v>0.90046507441709933</v>
      </c>
      <c r="J211" s="66">
        <f t="shared" si="94"/>
        <v>1</v>
      </c>
      <c r="K211" s="66">
        <f t="shared" si="94"/>
        <v>1.1207714195384129</v>
      </c>
      <c r="L211" s="66">
        <f t="shared" si="94"/>
        <v>1.3202894666309299</v>
      </c>
      <c r="M211" s="66">
        <f t="shared" si="94"/>
        <v>0.95905397795833014</v>
      </c>
      <c r="N211" s="66">
        <f t="shared" si="94"/>
        <v>0.99985477781004939</v>
      </c>
      <c r="O211" s="66">
        <f t="shared" si="94"/>
        <v>1.0470753831717234</v>
      </c>
      <c r="P211" s="66">
        <f t="shared" si="94"/>
        <v>1.0189191264944575</v>
      </c>
      <c r="Q211" s="66">
        <f t="shared" si="94"/>
        <v>0.97840886986967512</v>
      </c>
      <c r="R211" s="66">
        <f t="shared" si="94"/>
        <v>0.82616892911010553</v>
      </c>
      <c r="S211" s="66">
        <f t="shared" si="94"/>
        <v>1.2597204221440474</v>
      </c>
      <c r="T211" s="66">
        <f t="shared" si="94"/>
        <v>1</v>
      </c>
      <c r="U211" s="66">
        <f t="shared" si="94"/>
        <v>1.2243159799850953</v>
      </c>
      <c r="V211" s="66">
        <f t="shared" si="94"/>
        <v>0.99980732177263976</v>
      </c>
      <c r="W211" s="66">
        <f t="shared" si="94"/>
        <v>0.97430145803871859</v>
      </c>
      <c r="X211" s="66">
        <f t="shared" si="94"/>
        <v>0.99994816534104314</v>
      </c>
      <c r="Y211" s="66">
        <f t="shared" si="94"/>
        <v>0.96236099230111205</v>
      </c>
    </row>
    <row r="212" spans="1:35" s="44" customFormat="1" ht="30" hidden="1" customHeight="1" outlineLevel="1" x14ac:dyDescent="0.2">
      <c r="A212" s="10" t="s">
        <v>126</v>
      </c>
      <c r="B212" s="25"/>
      <c r="C212" s="25">
        <f>SUM(E212:Y212)</f>
        <v>0</v>
      </c>
      <c r="D212" s="14" t="e">
        <f t="shared" si="93"/>
        <v>#DIV/0!</v>
      </c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15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1:35" s="56" customFormat="1" ht="30" hidden="1" customHeight="1" outlineLevel="1" x14ac:dyDescent="0.2">
      <c r="A213" s="29" t="s">
        <v>127</v>
      </c>
      <c r="B213" s="22"/>
      <c r="C213" s="25">
        <f>SUM(E213:Y213)</f>
        <v>1701</v>
      </c>
      <c r="D213" s="14"/>
      <c r="E213" s="43"/>
      <c r="F213" s="33"/>
      <c r="G213" s="33">
        <v>715</v>
      </c>
      <c r="H213" s="33"/>
      <c r="I213" s="33"/>
      <c r="J213" s="33"/>
      <c r="K213" s="33">
        <v>50</v>
      </c>
      <c r="L213" s="33"/>
      <c r="M213" s="33"/>
      <c r="N213" s="33"/>
      <c r="O213" s="43">
        <v>163</v>
      </c>
      <c r="P213" s="33"/>
      <c r="Q213" s="33"/>
      <c r="R213" s="33"/>
      <c r="S213" s="33">
        <v>591</v>
      </c>
      <c r="T213" s="33">
        <v>97</v>
      </c>
      <c r="U213" s="33">
        <v>85</v>
      </c>
      <c r="V213" s="33"/>
      <c r="W213" s="33"/>
      <c r="X213" s="33"/>
      <c r="Y213" s="33"/>
    </row>
    <row r="214" spans="1:35" s="44" customFormat="1" ht="30" hidden="1" customHeight="1" x14ac:dyDescent="0.2">
      <c r="A214" s="10" t="s">
        <v>128</v>
      </c>
      <c r="B214" s="14"/>
      <c r="C214" s="14"/>
      <c r="D214" s="14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35" s="110" customFormat="1" ht="30" customHeight="1" x14ac:dyDescent="0.2">
      <c r="A215" s="12" t="s">
        <v>129</v>
      </c>
      <c r="B215" s="22"/>
      <c r="C215" s="25"/>
      <c r="D215" s="14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</row>
    <row r="216" spans="1:35" s="111" customFormat="1" ht="30" customHeight="1" outlineLevel="1" x14ac:dyDescent="0.2">
      <c r="A216" s="49" t="s">
        <v>130</v>
      </c>
      <c r="B216" s="22">
        <v>98103</v>
      </c>
      <c r="C216" s="25">
        <f>SUM(E216:Y216)</f>
        <v>92560</v>
      </c>
      <c r="D216" s="14">
        <f t="shared" si="93"/>
        <v>0.94349816009704091</v>
      </c>
      <c r="E216" s="24">
        <v>2500</v>
      </c>
      <c r="F216" s="24">
        <v>2680</v>
      </c>
      <c r="G216" s="24">
        <v>13010</v>
      </c>
      <c r="H216" s="24">
        <v>6243</v>
      </c>
      <c r="I216" s="24">
        <v>3644</v>
      </c>
      <c r="J216" s="24">
        <v>5260</v>
      </c>
      <c r="K216" s="24">
        <v>3550</v>
      </c>
      <c r="L216" s="24">
        <v>5339</v>
      </c>
      <c r="M216" s="24">
        <v>2392</v>
      </c>
      <c r="N216" s="24">
        <v>4360</v>
      </c>
      <c r="O216" s="24">
        <v>2235</v>
      </c>
      <c r="P216" s="24">
        <v>4843</v>
      </c>
      <c r="Q216" s="24">
        <v>7589</v>
      </c>
      <c r="R216" s="24">
        <v>1606</v>
      </c>
      <c r="S216" s="24">
        <v>2459</v>
      </c>
      <c r="T216" s="24">
        <v>2460</v>
      </c>
      <c r="U216" s="24">
        <v>2400</v>
      </c>
      <c r="V216" s="24">
        <v>787</v>
      </c>
      <c r="W216" s="24">
        <v>5874</v>
      </c>
      <c r="X216" s="24">
        <v>6179</v>
      </c>
      <c r="Y216" s="24">
        <v>7150</v>
      </c>
    </row>
    <row r="217" spans="1:35" s="44" customFormat="1" ht="30" hidden="1" customHeight="1" outlineLevel="1" x14ac:dyDescent="0.2">
      <c r="A217" s="12" t="s">
        <v>131</v>
      </c>
      <c r="B217" s="22">
        <v>115218</v>
      </c>
      <c r="C217" s="25">
        <f>SUM(E217:Y217)</f>
        <v>105623.14586666669</v>
      </c>
      <c r="D217" s="14">
        <f t="shared" si="93"/>
        <v>0.91672434746885634</v>
      </c>
      <c r="E217" s="28">
        <v>2540.5333333333333</v>
      </c>
      <c r="F217" s="28">
        <v>3060.2</v>
      </c>
      <c r="G217" s="28">
        <v>12898.252666666669</v>
      </c>
      <c r="H217" s="28">
        <v>9000</v>
      </c>
      <c r="I217" s="28">
        <v>6685.8808000000008</v>
      </c>
      <c r="J217" s="28">
        <v>4590.6466666666665</v>
      </c>
      <c r="K217" s="28">
        <v>5688.6791111111115</v>
      </c>
      <c r="L217" s="28">
        <v>7624.5866666666661</v>
      </c>
      <c r="M217" s="28">
        <v>5014.5723999999991</v>
      </c>
      <c r="N217" s="28">
        <v>4157.5039999999999</v>
      </c>
      <c r="O217" s="28">
        <v>3122.4960000000001</v>
      </c>
      <c r="P217" s="28">
        <v>5155.9039999999995</v>
      </c>
      <c r="Q217" s="28">
        <v>2800</v>
      </c>
      <c r="R217" s="28">
        <v>3200.8888888888891</v>
      </c>
      <c r="S217" s="28">
        <v>4841.373333333333</v>
      </c>
      <c r="T217" s="28">
        <v>3324.16</v>
      </c>
      <c r="U217" s="28">
        <v>2409.9911111111114</v>
      </c>
      <c r="V217" s="28">
        <v>1132.3666666666666</v>
      </c>
      <c r="W217" s="28">
        <v>5825.5999999999995</v>
      </c>
      <c r="X217" s="28">
        <v>5546</v>
      </c>
      <c r="Y217" s="28">
        <v>7003.5102222222213</v>
      </c>
      <c r="AI217" s="44" t="s">
        <v>0</v>
      </c>
    </row>
    <row r="218" spans="1:35" s="44" customFormat="1" ht="30" hidden="1" customHeight="1" outlineLevel="1" x14ac:dyDescent="0.2">
      <c r="A218" s="12" t="s">
        <v>132</v>
      </c>
      <c r="B218" s="25">
        <f>B216*0.45</f>
        <v>44146.35</v>
      </c>
      <c r="C218" s="25">
        <f>C216*0.45</f>
        <v>41652</v>
      </c>
      <c r="D218" s="14">
        <f t="shared" si="93"/>
        <v>0.94349816009704091</v>
      </c>
      <c r="E218" s="24">
        <f>E216*0.45</f>
        <v>1125</v>
      </c>
      <c r="F218" s="24">
        <f t="shared" ref="F218:X218" si="95">F216*0.45</f>
        <v>1206</v>
      </c>
      <c r="G218" s="24">
        <f t="shared" si="95"/>
        <v>5854.5</v>
      </c>
      <c r="H218" s="24">
        <f t="shared" si="95"/>
        <v>2809.35</v>
      </c>
      <c r="I218" s="24">
        <f t="shared" si="95"/>
        <v>1639.8</v>
      </c>
      <c r="J218" s="24">
        <f t="shared" si="95"/>
        <v>2367</v>
      </c>
      <c r="K218" s="24">
        <f t="shared" si="95"/>
        <v>1597.5</v>
      </c>
      <c r="L218" s="24">
        <f t="shared" si="95"/>
        <v>2402.5500000000002</v>
      </c>
      <c r="M218" s="24">
        <f t="shared" si="95"/>
        <v>1076.4000000000001</v>
      </c>
      <c r="N218" s="24">
        <f t="shared" si="95"/>
        <v>1962</v>
      </c>
      <c r="O218" s="24">
        <f t="shared" si="95"/>
        <v>1005.75</v>
      </c>
      <c r="P218" s="24">
        <f t="shared" si="95"/>
        <v>2179.35</v>
      </c>
      <c r="Q218" s="24">
        <f t="shared" si="95"/>
        <v>3415.05</v>
      </c>
      <c r="R218" s="24">
        <f t="shared" si="95"/>
        <v>722.7</v>
      </c>
      <c r="S218" s="24">
        <f t="shared" si="95"/>
        <v>1106.55</v>
      </c>
      <c r="T218" s="24">
        <f t="shared" si="95"/>
        <v>1107</v>
      </c>
      <c r="U218" s="24">
        <f t="shared" si="95"/>
        <v>1080</v>
      </c>
      <c r="V218" s="24">
        <f t="shared" si="95"/>
        <v>354.15000000000003</v>
      </c>
      <c r="W218" s="24">
        <f t="shared" si="95"/>
        <v>2643.3</v>
      </c>
      <c r="X218" s="24">
        <f t="shared" si="95"/>
        <v>2780.55</v>
      </c>
      <c r="Y218" s="24">
        <f>Y216*0.45</f>
        <v>3217.5</v>
      </c>
      <c r="Z218" s="57"/>
    </row>
    <row r="219" spans="1:35" s="44" customFormat="1" ht="30" customHeight="1" collapsed="1" x14ac:dyDescent="0.2">
      <c r="A219" s="12" t="s">
        <v>133</v>
      </c>
      <c r="B219" s="46">
        <v>0.85099999999999998</v>
      </c>
      <c r="C219" s="46">
        <f>C216/C217</f>
        <v>0.87632307521727348</v>
      </c>
      <c r="D219" s="14">
        <f t="shared" si="93"/>
        <v>1.029756845143682</v>
      </c>
      <c r="E219" s="66">
        <f t="shared" ref="E219:Y219" si="96">E216/E217</f>
        <v>0.9840453448094888</v>
      </c>
      <c r="F219" s="66">
        <f t="shared" si="96"/>
        <v>0.8757597542644272</v>
      </c>
      <c r="G219" s="66">
        <f t="shared" si="96"/>
        <v>1.0086637575043109</v>
      </c>
      <c r="H219" s="66">
        <f t="shared" si="96"/>
        <v>0.69366666666666665</v>
      </c>
      <c r="I219" s="66">
        <f t="shared" si="96"/>
        <v>0.54502916055577888</v>
      </c>
      <c r="J219" s="66">
        <f t="shared" si="96"/>
        <v>1.1458080706131453</v>
      </c>
      <c r="K219" s="66">
        <f t="shared" si="96"/>
        <v>0.62404644921281471</v>
      </c>
      <c r="L219" s="66">
        <f t="shared" si="96"/>
        <v>0.70023467938808492</v>
      </c>
      <c r="M219" s="66">
        <f t="shared" si="96"/>
        <v>0.4770097645813231</v>
      </c>
      <c r="N219" s="66">
        <f t="shared" si="96"/>
        <v>1.0487061467649821</v>
      </c>
      <c r="O219" s="66">
        <f t="shared" si="96"/>
        <v>0.71577353501813934</v>
      </c>
      <c r="P219" s="66">
        <f t="shared" si="96"/>
        <v>0.9393115154975733</v>
      </c>
      <c r="Q219" s="66">
        <f t="shared" si="96"/>
        <v>2.7103571428571427</v>
      </c>
      <c r="R219" s="66">
        <f t="shared" si="96"/>
        <v>0.50173562899194668</v>
      </c>
      <c r="S219" s="66">
        <f t="shared" si="96"/>
        <v>0.50791373246709615</v>
      </c>
      <c r="T219" s="66">
        <f t="shared" si="96"/>
        <v>0.74003658067000389</v>
      </c>
      <c r="U219" s="66">
        <f t="shared" si="96"/>
        <v>0.99585429545152759</v>
      </c>
      <c r="V219" s="66">
        <f t="shared" si="96"/>
        <v>0.69500456271525723</v>
      </c>
      <c r="W219" s="66">
        <f t="shared" si="96"/>
        <v>1.0083081570996979</v>
      </c>
      <c r="X219" s="66">
        <f t="shared" si="96"/>
        <v>1.1141363144608727</v>
      </c>
      <c r="Y219" s="66">
        <f t="shared" si="96"/>
        <v>1.020916622255075</v>
      </c>
    </row>
    <row r="220" spans="1:35" s="111" customFormat="1" ht="30" customHeight="1" outlineLevel="1" x14ac:dyDescent="0.2">
      <c r="A220" s="49" t="s">
        <v>134</v>
      </c>
      <c r="B220" s="22">
        <v>258837</v>
      </c>
      <c r="C220" s="25">
        <f>SUM(E220:Y220)</f>
        <v>286040</v>
      </c>
      <c r="D220" s="14">
        <f t="shared" si="93"/>
        <v>1.1050970301772931</v>
      </c>
      <c r="E220" s="24">
        <v>570</v>
      </c>
      <c r="F220" s="24">
        <v>8600</v>
      </c>
      <c r="G220" s="24">
        <v>27210</v>
      </c>
      <c r="H220" s="24">
        <v>20200</v>
      </c>
      <c r="I220" s="24">
        <v>10226</v>
      </c>
      <c r="J220" s="24">
        <v>10150</v>
      </c>
      <c r="K220" s="24">
        <v>4754</v>
      </c>
      <c r="L220" s="24">
        <v>17050</v>
      </c>
      <c r="M220" s="24">
        <v>9784</v>
      </c>
      <c r="N220" s="24">
        <v>13300</v>
      </c>
      <c r="O220" s="24">
        <v>9740</v>
      </c>
      <c r="P220" s="24">
        <v>21650</v>
      </c>
      <c r="Q220" s="24">
        <v>1908</v>
      </c>
      <c r="R220" s="24">
        <v>3850</v>
      </c>
      <c r="S220" s="24">
        <v>11300</v>
      </c>
      <c r="T220" s="24">
        <v>37570</v>
      </c>
      <c r="U220" s="24">
        <v>4500</v>
      </c>
      <c r="V220" s="24">
        <v>1100</v>
      </c>
      <c r="W220" s="24">
        <v>9891</v>
      </c>
      <c r="X220" s="24">
        <v>43367</v>
      </c>
      <c r="Y220" s="24">
        <v>19320</v>
      </c>
    </row>
    <row r="221" spans="1:35" s="44" customFormat="1" ht="28.15" hidden="1" customHeight="1" outlineLevel="1" x14ac:dyDescent="0.2">
      <c r="A221" s="12" t="s">
        <v>131</v>
      </c>
      <c r="B221" s="22">
        <v>283125</v>
      </c>
      <c r="C221" s="25">
        <f>SUM(E221:Y221)</f>
        <v>301526</v>
      </c>
      <c r="D221" s="14">
        <f t="shared" si="93"/>
        <v>1.0649924944812361</v>
      </c>
      <c r="E221" s="28">
        <v>726</v>
      </c>
      <c r="F221" s="28">
        <v>8263</v>
      </c>
      <c r="G221" s="28">
        <v>26686</v>
      </c>
      <c r="H221" s="28">
        <v>19228</v>
      </c>
      <c r="I221" s="28">
        <v>9096</v>
      </c>
      <c r="J221" s="28">
        <v>12001</v>
      </c>
      <c r="K221" s="28">
        <v>3500</v>
      </c>
      <c r="L221" s="28">
        <v>18915</v>
      </c>
      <c r="M221" s="28">
        <v>13831</v>
      </c>
      <c r="N221" s="28">
        <v>14291</v>
      </c>
      <c r="O221" s="28">
        <v>7566</v>
      </c>
      <c r="P221" s="28">
        <v>15145</v>
      </c>
      <c r="Q221" s="28">
        <v>3290</v>
      </c>
      <c r="R221" s="28">
        <v>3745</v>
      </c>
      <c r="S221" s="28">
        <v>10466</v>
      </c>
      <c r="T221" s="28">
        <v>59835</v>
      </c>
      <c r="U221" s="28">
        <v>4131</v>
      </c>
      <c r="V221" s="28">
        <v>566</v>
      </c>
      <c r="W221" s="28">
        <v>7428</v>
      </c>
      <c r="X221" s="28">
        <v>42615</v>
      </c>
      <c r="Y221" s="28">
        <v>20202</v>
      </c>
    </row>
    <row r="222" spans="1:35" s="44" customFormat="1" ht="27" hidden="1" customHeight="1" outlineLevel="1" x14ac:dyDescent="0.2">
      <c r="A222" s="12" t="s">
        <v>132</v>
      </c>
      <c r="B222" s="25">
        <f>B220*0.3</f>
        <v>77651.099999999991</v>
      </c>
      <c r="C222" s="25">
        <f>C220*0.3</f>
        <v>85812</v>
      </c>
      <c r="D222" s="14">
        <f t="shared" si="93"/>
        <v>1.1050970301772931</v>
      </c>
      <c r="E222" s="24">
        <f>E220*0.3</f>
        <v>171</v>
      </c>
      <c r="F222" s="24">
        <f t="shared" ref="F222:Y222" si="97">F220*0.3</f>
        <v>2580</v>
      </c>
      <c r="G222" s="24">
        <f t="shared" si="97"/>
        <v>8163</v>
      </c>
      <c r="H222" s="24">
        <f t="shared" si="97"/>
        <v>6060</v>
      </c>
      <c r="I222" s="24">
        <f t="shared" si="97"/>
        <v>3067.7999999999997</v>
      </c>
      <c r="J222" s="24">
        <f t="shared" si="97"/>
        <v>3045</v>
      </c>
      <c r="K222" s="24">
        <f t="shared" si="97"/>
        <v>1426.2</v>
      </c>
      <c r="L222" s="24">
        <f t="shared" si="97"/>
        <v>5115</v>
      </c>
      <c r="M222" s="24">
        <f t="shared" si="97"/>
        <v>2935.2</v>
      </c>
      <c r="N222" s="24">
        <f t="shared" si="97"/>
        <v>3990</v>
      </c>
      <c r="O222" s="24">
        <f t="shared" si="97"/>
        <v>2922</v>
      </c>
      <c r="P222" s="24">
        <f t="shared" si="97"/>
        <v>6495</v>
      </c>
      <c r="Q222" s="24">
        <f t="shared" si="97"/>
        <v>572.4</v>
      </c>
      <c r="R222" s="24">
        <f t="shared" si="97"/>
        <v>1155</v>
      </c>
      <c r="S222" s="24">
        <f t="shared" si="97"/>
        <v>3390</v>
      </c>
      <c r="T222" s="24">
        <f t="shared" si="97"/>
        <v>11271</v>
      </c>
      <c r="U222" s="24">
        <f t="shared" si="97"/>
        <v>1350</v>
      </c>
      <c r="V222" s="24">
        <f t="shared" si="97"/>
        <v>330</v>
      </c>
      <c r="W222" s="24">
        <f t="shared" si="97"/>
        <v>2967.2999999999997</v>
      </c>
      <c r="X222" s="24">
        <f t="shared" si="97"/>
        <v>13010.1</v>
      </c>
      <c r="Y222" s="24">
        <f t="shared" si="97"/>
        <v>5796</v>
      </c>
    </row>
    <row r="223" spans="1:35" s="56" customFormat="1" ht="30" customHeight="1" collapsed="1" x14ac:dyDescent="0.2">
      <c r="A223" s="12" t="s">
        <v>133</v>
      </c>
      <c r="B223" s="8">
        <v>0.90500000000000003</v>
      </c>
      <c r="C223" s="8">
        <f>C220/C221</f>
        <v>0.94864124486777257</v>
      </c>
      <c r="D223" s="14">
        <f t="shared" si="93"/>
        <v>1.0482223700196382</v>
      </c>
      <c r="E223" s="160">
        <f t="shared" ref="E223:Y223" si="98">E220/E221</f>
        <v>0.78512396694214881</v>
      </c>
      <c r="F223" s="160">
        <f t="shared" si="98"/>
        <v>1.0407842188067289</v>
      </c>
      <c r="G223" s="160">
        <f t="shared" si="98"/>
        <v>1.0196357640710485</v>
      </c>
      <c r="H223" s="87">
        <f t="shared" si="98"/>
        <v>1.0505512793842313</v>
      </c>
      <c r="I223" s="87">
        <f t="shared" si="98"/>
        <v>1.124230430958663</v>
      </c>
      <c r="J223" s="87">
        <f t="shared" si="98"/>
        <v>0.84576285309557542</v>
      </c>
      <c r="K223" s="87">
        <f t="shared" si="98"/>
        <v>1.3582857142857143</v>
      </c>
      <c r="L223" s="87">
        <f t="shared" si="98"/>
        <v>0.90140100449378802</v>
      </c>
      <c r="M223" s="87">
        <f t="shared" si="98"/>
        <v>0.70739642831320948</v>
      </c>
      <c r="N223" s="87">
        <f t="shared" si="98"/>
        <v>0.93065565740675948</v>
      </c>
      <c r="O223" s="87">
        <f t="shared" si="98"/>
        <v>1.2873380914618029</v>
      </c>
      <c r="P223" s="87">
        <f t="shared" si="98"/>
        <v>1.4295146913172665</v>
      </c>
      <c r="Q223" s="87">
        <f t="shared" si="98"/>
        <v>0.57993920972644375</v>
      </c>
      <c r="R223" s="87">
        <f t="shared" si="98"/>
        <v>1.02803738317757</v>
      </c>
      <c r="S223" s="87">
        <f t="shared" si="98"/>
        <v>1.0796866042423083</v>
      </c>
      <c r="T223" s="87">
        <f t="shared" si="98"/>
        <v>0.62789337344363672</v>
      </c>
      <c r="U223" s="87">
        <f t="shared" si="98"/>
        <v>1.0893246187363834</v>
      </c>
      <c r="V223" s="87">
        <f t="shared" si="98"/>
        <v>1.9434628975265018</v>
      </c>
      <c r="W223" s="87">
        <f t="shared" si="98"/>
        <v>1.3315831987075928</v>
      </c>
      <c r="X223" s="87">
        <f t="shared" si="98"/>
        <v>1.0176463686495365</v>
      </c>
      <c r="Y223" s="87">
        <f t="shared" si="98"/>
        <v>0.95634095634095639</v>
      </c>
    </row>
    <row r="224" spans="1:35" s="111" customFormat="1" ht="30" customHeight="1" outlineLevel="1" x14ac:dyDescent="0.2">
      <c r="A224" s="49" t="s">
        <v>135</v>
      </c>
      <c r="B224" s="22">
        <v>14352</v>
      </c>
      <c r="C224" s="25">
        <f>SUM(E224:Y224)</f>
        <v>12110</v>
      </c>
      <c r="D224" s="8">
        <f t="shared" si="93"/>
        <v>0.84378483835005569</v>
      </c>
      <c r="E224" s="159"/>
      <c r="F224" s="158"/>
      <c r="G224" s="159"/>
      <c r="H224" s="157">
        <v>1000</v>
      </c>
      <c r="I224" s="157">
        <v>3850</v>
      </c>
      <c r="J224" s="158">
        <v>560</v>
      </c>
      <c r="K224" s="158">
        <v>3000</v>
      </c>
      <c r="L224" s="159"/>
      <c r="M224" s="158"/>
      <c r="N224" s="158"/>
      <c r="O224" s="159"/>
      <c r="P224" s="159">
        <v>3200</v>
      </c>
      <c r="Q224" s="158"/>
      <c r="R224" s="158"/>
      <c r="S224" s="158">
        <v>500</v>
      </c>
      <c r="T224" s="158"/>
      <c r="U224" s="158"/>
      <c r="V224" s="158"/>
      <c r="W224" s="159"/>
      <c r="X224" s="158"/>
      <c r="Y224" s="159"/>
    </row>
    <row r="225" spans="1:25" s="44" customFormat="1" ht="30" hidden="1" customHeight="1" outlineLevel="1" x14ac:dyDescent="0.2">
      <c r="A225" s="12" t="s">
        <v>131</v>
      </c>
      <c r="B225" s="22">
        <v>337167</v>
      </c>
      <c r="C225" s="25">
        <f>SUM(E225:Y225)</f>
        <v>267861</v>
      </c>
      <c r="D225" s="8">
        <f t="shared" si="93"/>
        <v>0.79444607568356329</v>
      </c>
      <c r="E225" s="153"/>
      <c r="F225" s="153">
        <v>9181</v>
      </c>
      <c r="G225" s="153">
        <v>34469</v>
      </c>
      <c r="H225" s="153">
        <v>25100</v>
      </c>
      <c r="I225" s="153">
        <v>6997</v>
      </c>
      <c r="J225" s="153">
        <v>1312</v>
      </c>
      <c r="K225" s="153">
        <v>3702</v>
      </c>
      <c r="L225" s="153">
        <v>22727</v>
      </c>
      <c r="M225" s="153">
        <v>4853</v>
      </c>
      <c r="N225" s="153">
        <v>9095</v>
      </c>
      <c r="O225" s="153">
        <v>9608</v>
      </c>
      <c r="P225" s="153">
        <v>15575</v>
      </c>
      <c r="Q225" s="153">
        <v>7195</v>
      </c>
      <c r="R225" s="153">
        <v>1760</v>
      </c>
      <c r="S225" s="153">
        <v>6052</v>
      </c>
      <c r="T225" s="153">
        <v>58173</v>
      </c>
      <c r="U225" s="153">
        <v>4304</v>
      </c>
      <c r="V225" s="153"/>
      <c r="W225" s="153">
        <v>9467</v>
      </c>
      <c r="X225" s="153">
        <v>22129</v>
      </c>
      <c r="Y225" s="153">
        <v>16162</v>
      </c>
    </row>
    <row r="226" spans="1:25" s="44" customFormat="1" ht="30" hidden="1" customHeight="1" outlineLevel="1" x14ac:dyDescent="0.2">
      <c r="A226" s="12" t="s">
        <v>136</v>
      </c>
      <c r="B226" s="22">
        <v>849</v>
      </c>
      <c r="C226" s="25">
        <f>C224*0.19</f>
        <v>2300.9</v>
      </c>
      <c r="D226" s="8">
        <f t="shared" si="93"/>
        <v>2.7101295641931684</v>
      </c>
      <c r="E226" s="159"/>
      <c r="F226" s="159">
        <f t="shared" ref="F226:Y226" si="99">F224*0.19</f>
        <v>0</v>
      </c>
      <c r="G226" s="159">
        <f t="shared" si="99"/>
        <v>0</v>
      </c>
      <c r="H226" s="159">
        <f t="shared" si="99"/>
        <v>190</v>
      </c>
      <c r="I226" s="159">
        <f t="shared" si="99"/>
        <v>731.5</v>
      </c>
      <c r="J226" s="159">
        <f t="shared" si="99"/>
        <v>106.4</v>
      </c>
      <c r="K226" s="159">
        <f t="shared" si="99"/>
        <v>570</v>
      </c>
      <c r="L226" s="159">
        <f t="shared" si="99"/>
        <v>0</v>
      </c>
      <c r="M226" s="159">
        <f t="shared" si="99"/>
        <v>0</v>
      </c>
      <c r="N226" s="159">
        <f t="shared" si="99"/>
        <v>0</v>
      </c>
      <c r="O226" s="159">
        <f t="shared" si="99"/>
        <v>0</v>
      </c>
      <c r="P226" s="159">
        <f t="shared" si="99"/>
        <v>608</v>
      </c>
      <c r="Q226" s="159">
        <f t="shared" si="99"/>
        <v>0</v>
      </c>
      <c r="R226" s="159">
        <f t="shared" si="99"/>
        <v>0</v>
      </c>
      <c r="S226" s="159">
        <f t="shared" si="99"/>
        <v>95</v>
      </c>
      <c r="T226" s="159">
        <f t="shared" si="99"/>
        <v>0</v>
      </c>
      <c r="U226" s="159">
        <f t="shared" si="99"/>
        <v>0</v>
      </c>
      <c r="V226" s="159"/>
      <c r="W226" s="159">
        <f t="shared" si="99"/>
        <v>0</v>
      </c>
      <c r="X226" s="159">
        <f t="shared" si="99"/>
        <v>0</v>
      </c>
      <c r="Y226" s="159">
        <f t="shared" si="99"/>
        <v>0</v>
      </c>
    </row>
    <row r="227" spans="1:25" s="56" customFormat="1" ht="30" customHeight="1" collapsed="1" x14ac:dyDescent="0.2">
      <c r="A227" s="12" t="s">
        <v>137</v>
      </c>
      <c r="B227" s="8">
        <v>5.3999999999999999E-2</v>
      </c>
      <c r="C227" s="8">
        <f>C224/C225</f>
        <v>4.5210015642441419E-2</v>
      </c>
      <c r="D227" s="8">
        <f>C227/B227</f>
        <v>0.83722251189706332</v>
      </c>
      <c r="E227" s="160"/>
      <c r="F227" s="160"/>
      <c r="G227" s="160"/>
      <c r="H227" s="160">
        <f>H224/H225</f>
        <v>3.9840637450199202E-2</v>
      </c>
      <c r="I227" s="160">
        <f t="shared" ref="I227:S227" si="100">I224/I225</f>
        <v>0.55023581534943544</v>
      </c>
      <c r="J227" s="160">
        <f t="shared" si="100"/>
        <v>0.42682926829268292</v>
      </c>
      <c r="K227" s="160">
        <f t="shared" si="100"/>
        <v>0.81037277147487841</v>
      </c>
      <c r="L227" s="160"/>
      <c r="M227" s="160"/>
      <c r="N227" s="160"/>
      <c r="O227" s="160"/>
      <c r="P227" s="160">
        <f t="shared" si="100"/>
        <v>0.20545746388443017</v>
      </c>
      <c r="Q227" s="160"/>
      <c r="R227" s="160"/>
      <c r="S227" s="160">
        <f t="shared" si="100"/>
        <v>8.2617316589557177E-2</v>
      </c>
      <c r="T227" s="160"/>
      <c r="U227" s="160"/>
      <c r="V227" s="160"/>
      <c r="W227" s="160"/>
      <c r="X227" s="160"/>
      <c r="Y227" s="160"/>
    </row>
    <row r="228" spans="1:25" s="44" customFormat="1" ht="30" customHeight="1" x14ac:dyDescent="0.2">
      <c r="A228" s="49" t="s">
        <v>138</v>
      </c>
      <c r="B228" s="25">
        <v>100</v>
      </c>
      <c r="C228" s="25">
        <f>SUM(E228:Y228)</f>
        <v>12</v>
      </c>
      <c r="D228" s="8">
        <f t="shared" ref="D228:D233" si="101">C228/B228</f>
        <v>0.12</v>
      </c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43">
        <v>12</v>
      </c>
      <c r="Q228" s="33"/>
      <c r="R228" s="33"/>
      <c r="S228" s="33"/>
      <c r="T228" s="33"/>
      <c r="U228" s="33"/>
      <c r="V228" s="33"/>
      <c r="W228" s="33"/>
      <c r="X228" s="33"/>
      <c r="Y228" s="33"/>
    </row>
    <row r="229" spans="1:25" s="44" customFormat="1" ht="30" hidden="1" customHeight="1" x14ac:dyDescent="0.2">
      <c r="A229" s="12" t="s">
        <v>136</v>
      </c>
      <c r="B229" s="25">
        <f>B228*0.7</f>
        <v>70</v>
      </c>
      <c r="C229" s="25">
        <f>C228*0.7</f>
        <v>8.3999999999999986</v>
      </c>
      <c r="D229" s="8"/>
      <c r="E229" s="131"/>
      <c r="F229" s="131"/>
      <c r="G229" s="131"/>
      <c r="H229" s="131"/>
      <c r="I229" s="131"/>
      <c r="J229" s="131"/>
      <c r="K229" s="131"/>
      <c r="L229" s="24"/>
      <c r="M229" s="131"/>
      <c r="N229" s="131"/>
      <c r="O229" s="131"/>
      <c r="P229" s="132">
        <f>P228*0.7</f>
        <v>8.3999999999999986</v>
      </c>
      <c r="Q229" s="131"/>
      <c r="R229" s="131"/>
      <c r="S229" s="131"/>
      <c r="T229" s="131"/>
      <c r="U229" s="131"/>
      <c r="V229" s="131"/>
      <c r="W229" s="131"/>
      <c r="X229" s="131"/>
      <c r="Y229" s="131"/>
    </row>
    <row r="230" spans="1:25" s="44" customFormat="1" ht="30" hidden="1" customHeight="1" x14ac:dyDescent="0.2">
      <c r="A230" s="29" t="s">
        <v>139</v>
      </c>
      <c r="B230" s="25"/>
      <c r="C230" s="25">
        <f>SUM(E230:Y230)</f>
        <v>0</v>
      </c>
      <c r="D230" s="8" t="e">
        <f t="shared" si="101"/>
        <v>#DIV/0!</v>
      </c>
      <c r="E230" s="132"/>
      <c r="F230" s="132"/>
      <c r="G230" s="132"/>
      <c r="H230" s="132"/>
      <c r="I230" s="132"/>
      <c r="J230" s="132"/>
      <c r="K230" s="132"/>
      <c r="L230" s="43"/>
      <c r="M230" s="132"/>
      <c r="N230" s="132"/>
      <c r="O230" s="132"/>
      <c r="P230" s="132"/>
      <c r="Q230" s="132"/>
      <c r="R230" s="132"/>
      <c r="S230" s="132"/>
      <c r="T230" s="132"/>
      <c r="U230" s="132"/>
      <c r="V230" s="132"/>
      <c r="W230" s="132"/>
      <c r="X230" s="132"/>
      <c r="Y230" s="132"/>
    </row>
    <row r="231" spans="1:25" s="44" customFormat="1" ht="30" hidden="1" customHeight="1" x14ac:dyDescent="0.2">
      <c r="A231" s="12" t="s">
        <v>136</v>
      </c>
      <c r="B231" s="25">
        <f>B230*0.2</f>
        <v>0</v>
      </c>
      <c r="C231" s="25">
        <f>C230*0.2</f>
        <v>0</v>
      </c>
      <c r="D231" s="8" t="e">
        <f t="shared" si="101"/>
        <v>#DIV/0!</v>
      </c>
      <c r="E231" s="131"/>
      <c r="F231" s="131"/>
      <c r="G231" s="131"/>
      <c r="H231" s="131"/>
      <c r="I231" s="131"/>
      <c r="J231" s="131"/>
      <c r="K231" s="131"/>
      <c r="L231" s="24"/>
      <c r="M231" s="131"/>
      <c r="N231" s="131"/>
      <c r="O231" s="131"/>
      <c r="P231" s="132"/>
      <c r="Q231" s="131"/>
      <c r="R231" s="131"/>
      <c r="S231" s="131"/>
      <c r="T231" s="131"/>
      <c r="U231" s="131"/>
      <c r="V231" s="131"/>
      <c r="W231" s="131"/>
      <c r="X231" s="131"/>
      <c r="Y231" s="131"/>
    </row>
    <row r="232" spans="1:25" s="44" customFormat="1" ht="30" hidden="1" customHeight="1" x14ac:dyDescent="0.2">
      <c r="A232" s="29" t="s">
        <v>156</v>
      </c>
      <c r="B232" s="25"/>
      <c r="C232" s="25">
        <f>SUM(E232:Y232)</f>
        <v>0</v>
      </c>
      <c r="D232" s="8"/>
      <c r="E232" s="132"/>
      <c r="F232" s="132"/>
      <c r="G232" s="132"/>
      <c r="H232" s="132"/>
      <c r="I232" s="132"/>
      <c r="J232" s="132"/>
      <c r="K232" s="132"/>
      <c r="L232" s="43"/>
      <c r="M232" s="132"/>
      <c r="N232" s="132"/>
      <c r="O232" s="132"/>
      <c r="P232" s="132"/>
      <c r="Q232" s="132"/>
      <c r="R232" s="132"/>
      <c r="S232" s="132"/>
      <c r="T232" s="132"/>
      <c r="U232" s="132"/>
      <c r="V232" s="132"/>
      <c r="W232" s="132"/>
      <c r="X232" s="132"/>
      <c r="Y232" s="132"/>
    </row>
    <row r="233" spans="1:25" s="44" customFormat="1" ht="30" hidden="1" customHeight="1" x14ac:dyDescent="0.2">
      <c r="A233" s="29" t="s">
        <v>140</v>
      </c>
      <c r="B233" s="25">
        <v>70420</v>
      </c>
      <c r="C233" s="25">
        <f>C231+C229+C226+C222+C218</f>
        <v>129773.3</v>
      </c>
      <c r="D233" s="8">
        <f t="shared" si="101"/>
        <v>1.8428472024992901</v>
      </c>
      <c r="E233" s="159">
        <f>E231+E229+E226+E222+E218</f>
        <v>1296</v>
      </c>
      <c r="F233" s="159">
        <f>F231+F229+F226+F222+F218</f>
        <v>3786</v>
      </c>
      <c r="G233" s="159">
        <f t="shared" ref="G233:Y233" si="102">G231+G229+G226+G222+G218</f>
        <v>14017.5</v>
      </c>
      <c r="H233" s="159">
        <f>H231+H229+H226+H222+H218</f>
        <v>9059.35</v>
      </c>
      <c r="I233" s="159">
        <f t="shared" si="102"/>
        <v>5439.0999999999995</v>
      </c>
      <c r="J233" s="159">
        <f t="shared" si="102"/>
        <v>5518.4</v>
      </c>
      <c r="K233" s="159">
        <f t="shared" si="102"/>
        <v>3593.7</v>
      </c>
      <c r="L233" s="159">
        <f t="shared" si="102"/>
        <v>7517.55</v>
      </c>
      <c r="M233" s="159">
        <f t="shared" si="102"/>
        <v>4011.6</v>
      </c>
      <c r="N233" s="159">
        <f t="shared" si="102"/>
        <v>5952</v>
      </c>
      <c r="O233" s="159">
        <f>O231+O229+O226+O222+O218</f>
        <v>3927.75</v>
      </c>
      <c r="P233" s="156">
        <f t="shared" si="102"/>
        <v>9290.75</v>
      </c>
      <c r="Q233" s="159">
        <f t="shared" si="102"/>
        <v>3987.4500000000003</v>
      </c>
      <c r="R233" s="159">
        <f t="shared" si="102"/>
        <v>1877.7</v>
      </c>
      <c r="S233" s="159">
        <f t="shared" si="102"/>
        <v>4591.55</v>
      </c>
      <c r="T233" s="159">
        <f t="shared" si="102"/>
        <v>12378</v>
      </c>
      <c r="U233" s="159">
        <f t="shared" si="102"/>
        <v>2430</v>
      </c>
      <c r="V233" s="159">
        <f t="shared" si="102"/>
        <v>684.15000000000009</v>
      </c>
      <c r="W233" s="159">
        <f t="shared" si="102"/>
        <v>5610.6</v>
      </c>
      <c r="X233" s="159">
        <f t="shared" si="102"/>
        <v>15790.650000000001</v>
      </c>
      <c r="Y233" s="159">
        <f t="shared" si="102"/>
        <v>9013.5</v>
      </c>
    </row>
    <row r="234" spans="1:25" s="44" customFormat="1" ht="45" hidden="1" customHeight="1" x14ac:dyDescent="0.2">
      <c r="A234" s="12" t="s">
        <v>214</v>
      </c>
      <c r="B234" s="24"/>
      <c r="C234" s="24">
        <f>SUM(E234:Y234)</f>
        <v>73663.999999999985</v>
      </c>
      <c r="D234" s="8"/>
      <c r="E234" s="131">
        <v>680.5</v>
      </c>
      <c r="F234" s="131">
        <v>2118.6</v>
      </c>
      <c r="G234" s="131">
        <v>6456.3</v>
      </c>
      <c r="H234" s="131">
        <v>7357.6</v>
      </c>
      <c r="I234" s="131">
        <v>2660.4</v>
      </c>
      <c r="J234" s="131">
        <v>2810.6</v>
      </c>
      <c r="K234" s="131">
        <v>1252.4000000000001</v>
      </c>
      <c r="L234" s="24">
        <v>6284</v>
      </c>
      <c r="M234" s="131">
        <v>3071.4</v>
      </c>
      <c r="N234" s="131">
        <v>2998.2</v>
      </c>
      <c r="O234" s="131">
        <v>2001.6</v>
      </c>
      <c r="P234" s="132">
        <v>3718.2</v>
      </c>
      <c r="Q234" s="131">
        <v>2116.4</v>
      </c>
      <c r="R234" s="131">
        <v>1440.4</v>
      </c>
      <c r="S234" s="131">
        <v>2135.9</v>
      </c>
      <c r="T234" s="131">
        <v>9497.6</v>
      </c>
      <c r="U234" s="131">
        <v>1347.2</v>
      </c>
      <c r="V234" s="131">
        <v>295.39999999999998</v>
      </c>
      <c r="W234" s="131">
        <v>2184.6</v>
      </c>
      <c r="X234" s="131">
        <v>7966.5</v>
      </c>
      <c r="Y234" s="131">
        <v>5270.2</v>
      </c>
    </row>
    <row r="235" spans="1:25" s="44" customFormat="1" ht="22.5" x14ac:dyDescent="0.2">
      <c r="A235" s="49" t="s">
        <v>155</v>
      </c>
      <c r="B235" s="47">
        <v>17.600000000000001</v>
      </c>
      <c r="C235" s="47">
        <f>C233/C234*10</f>
        <v>17.616922784535191</v>
      </c>
      <c r="D235" s="8">
        <f>C235/B235</f>
        <v>1.0009615218485903</v>
      </c>
      <c r="E235" s="155">
        <f>E233/E234*10</f>
        <v>19.044819985304922</v>
      </c>
      <c r="F235" s="155">
        <f>F233/F234*10</f>
        <v>17.870291702067405</v>
      </c>
      <c r="G235" s="155">
        <f t="shared" ref="G235:X235" si="103">G233/G234*10</f>
        <v>21.711351702987777</v>
      </c>
      <c r="H235" s="155">
        <f>H233/H234*10</f>
        <v>12.312914537349135</v>
      </c>
      <c r="I235" s="155">
        <f t="shared" si="103"/>
        <v>20.444669974439933</v>
      </c>
      <c r="J235" s="155">
        <f t="shared" si="103"/>
        <v>19.634241798904149</v>
      </c>
      <c r="K235" s="155">
        <f>K233/K234*10</f>
        <v>28.694506547428933</v>
      </c>
      <c r="L235" s="155">
        <f>L233/L234*10</f>
        <v>11.963001273074475</v>
      </c>
      <c r="M235" s="155">
        <f>M233/M234*10</f>
        <v>13.061144754834928</v>
      </c>
      <c r="N235" s="155">
        <f t="shared" si="103"/>
        <v>19.851911146688014</v>
      </c>
      <c r="O235" s="155">
        <f>O233/O234*10</f>
        <v>19.623051558752998</v>
      </c>
      <c r="P235" s="155">
        <f t="shared" si="103"/>
        <v>24.987225001344736</v>
      </c>
      <c r="Q235" s="155">
        <f t="shared" si="103"/>
        <v>18.84072009072009</v>
      </c>
      <c r="R235" s="155">
        <f t="shared" si="103"/>
        <v>13.035962232713134</v>
      </c>
      <c r="S235" s="155">
        <f t="shared" si="103"/>
        <v>21.49702701437333</v>
      </c>
      <c r="T235" s="155">
        <f t="shared" si="103"/>
        <v>13.032766172506738</v>
      </c>
      <c r="U235" s="155">
        <f t="shared" si="103"/>
        <v>18.037410926365794</v>
      </c>
      <c r="V235" s="155">
        <f t="shared" si="103"/>
        <v>23.160121868652681</v>
      </c>
      <c r="W235" s="155">
        <f t="shared" si="103"/>
        <v>25.682504806371877</v>
      </c>
      <c r="X235" s="155">
        <f t="shared" si="103"/>
        <v>19.821314253436267</v>
      </c>
      <c r="Y235" s="155">
        <f>Y233/Y234*10</f>
        <v>17.102766498425108</v>
      </c>
    </row>
    <row r="236" spans="1:25" ht="22.5" hidden="1" x14ac:dyDescent="0.25">
      <c r="A236" s="78"/>
      <c r="B236" s="78"/>
      <c r="C236" s="78"/>
      <c r="D236" s="78"/>
      <c r="E236" s="92"/>
      <c r="F236" s="92"/>
      <c r="G236" s="92"/>
      <c r="H236" s="92"/>
      <c r="I236" s="92"/>
      <c r="J236" s="92"/>
      <c r="K236" s="92"/>
      <c r="L236" s="78"/>
      <c r="M236" s="92"/>
      <c r="N236" s="92"/>
      <c r="O236" s="92"/>
      <c r="P236" s="92"/>
      <c r="Q236" s="92"/>
      <c r="R236" s="92"/>
      <c r="S236" s="92"/>
      <c r="T236" s="92"/>
      <c r="U236" s="92"/>
      <c r="V236" s="92"/>
      <c r="W236" s="92"/>
      <c r="X236" s="92"/>
      <c r="Y236" s="92"/>
    </row>
    <row r="237" spans="1:25" ht="27" hidden="1" customHeight="1" x14ac:dyDescent="0.25">
      <c r="A237" s="12" t="s">
        <v>173</v>
      </c>
      <c r="B237" s="73"/>
      <c r="C237" s="73">
        <f>SUM(E237:Y237)</f>
        <v>273</v>
      </c>
      <c r="D237" s="73"/>
      <c r="E237" s="93">
        <v>11</v>
      </c>
      <c r="F237" s="93">
        <v>12</v>
      </c>
      <c r="G237" s="93">
        <v>15</v>
      </c>
      <c r="H237" s="93">
        <v>20</v>
      </c>
      <c r="I237" s="93">
        <v>12</v>
      </c>
      <c r="J237" s="93">
        <v>36</v>
      </c>
      <c r="K237" s="93">
        <v>18</v>
      </c>
      <c r="L237" s="73">
        <v>20</v>
      </c>
      <c r="M237" s="93">
        <v>5</v>
      </c>
      <c r="N237" s="93">
        <v>4</v>
      </c>
      <c r="O237" s="93">
        <v>5</v>
      </c>
      <c r="P237" s="93">
        <v>16</v>
      </c>
      <c r="Q237" s="93">
        <v>16</v>
      </c>
      <c r="R237" s="93">
        <v>13</v>
      </c>
      <c r="S237" s="93">
        <v>18</v>
      </c>
      <c r="T237" s="93">
        <v>10</v>
      </c>
      <c r="U237" s="93">
        <v>3</v>
      </c>
      <c r="V237" s="93">
        <v>4</v>
      </c>
      <c r="W237" s="93">
        <v>3</v>
      </c>
      <c r="X237" s="93">
        <v>23</v>
      </c>
      <c r="Y237" s="93">
        <v>9</v>
      </c>
    </row>
    <row r="238" spans="1:25" ht="18" hidden="1" customHeight="1" x14ac:dyDescent="0.25">
      <c r="A238" s="12" t="s">
        <v>177</v>
      </c>
      <c r="B238" s="73">
        <v>108</v>
      </c>
      <c r="C238" s="73">
        <f>SUM(E238:Y238)</f>
        <v>450</v>
      </c>
      <c r="D238" s="73"/>
      <c r="E238" s="93">
        <v>20</v>
      </c>
      <c r="F238" s="93">
        <v>5</v>
      </c>
      <c r="G238" s="93">
        <v>59</v>
      </c>
      <c r="H238" s="93">
        <v>16</v>
      </c>
      <c r="I238" s="93">
        <v>21</v>
      </c>
      <c r="J238" s="93">
        <v>28</v>
      </c>
      <c r="K238" s="93">
        <v>9</v>
      </c>
      <c r="L238" s="73">
        <v>20</v>
      </c>
      <c r="M238" s="93">
        <v>22</v>
      </c>
      <c r="N238" s="93">
        <v>5</v>
      </c>
      <c r="O238" s="93">
        <v>5</v>
      </c>
      <c r="P238" s="93">
        <v>28</v>
      </c>
      <c r="Q238" s="93">
        <v>25</v>
      </c>
      <c r="R238" s="93">
        <v>57</v>
      </c>
      <c r="S238" s="93">
        <v>7</v>
      </c>
      <c r="T238" s="93">
        <v>17</v>
      </c>
      <c r="U238" s="93">
        <v>25</v>
      </c>
      <c r="V238" s="93">
        <v>11</v>
      </c>
      <c r="W238" s="93">
        <v>5</v>
      </c>
      <c r="X238" s="93">
        <v>50</v>
      </c>
      <c r="Y238" s="93">
        <v>15</v>
      </c>
    </row>
    <row r="239" spans="1:25" ht="24" hidden="1" customHeight="1" x14ac:dyDescent="0.35">
      <c r="A239" s="74" t="s">
        <v>141</v>
      </c>
      <c r="B239" s="59"/>
      <c r="C239" s="59">
        <f>SUM(E239:Y239)</f>
        <v>0</v>
      </c>
      <c r="D239" s="59"/>
      <c r="E239" s="94"/>
      <c r="F239" s="94"/>
      <c r="G239" s="94"/>
      <c r="H239" s="94"/>
      <c r="I239" s="94"/>
      <c r="J239" s="94"/>
      <c r="K239" s="94"/>
      <c r="L239" s="59"/>
      <c r="M239" s="94"/>
      <c r="N239" s="94"/>
      <c r="O239" s="94"/>
      <c r="P239" s="94"/>
      <c r="Q239" s="94"/>
      <c r="R239" s="94"/>
      <c r="S239" s="94"/>
      <c r="T239" s="94"/>
      <c r="U239" s="94"/>
      <c r="V239" s="94"/>
      <c r="W239" s="94"/>
      <c r="X239" s="94"/>
      <c r="Y239" s="94"/>
    </row>
    <row r="240" spans="1:25" s="61" customFormat="1" ht="21" hidden="1" customHeight="1" x14ac:dyDescent="0.35">
      <c r="A240" s="60" t="s">
        <v>142</v>
      </c>
      <c r="B240" s="60"/>
      <c r="C240" s="60">
        <f>SUM(E240:Y240)</f>
        <v>0</v>
      </c>
      <c r="D240" s="60"/>
      <c r="E240" s="95"/>
      <c r="F240" s="95"/>
      <c r="G240" s="95"/>
      <c r="H240" s="95"/>
      <c r="I240" s="95"/>
      <c r="J240" s="95"/>
      <c r="K240" s="95"/>
      <c r="L240" s="60"/>
      <c r="M240" s="95"/>
      <c r="N240" s="95"/>
      <c r="O240" s="95"/>
      <c r="P240" s="95"/>
      <c r="Q240" s="95"/>
      <c r="R240" s="95"/>
      <c r="S240" s="95"/>
      <c r="T240" s="95"/>
      <c r="U240" s="95"/>
      <c r="V240" s="95"/>
      <c r="W240" s="95"/>
      <c r="X240" s="95"/>
      <c r="Y240" s="95"/>
    </row>
    <row r="241" spans="1:25" s="61" customFormat="1" ht="21" hidden="1" customHeight="1" x14ac:dyDescent="0.35">
      <c r="A241" s="60" t="s">
        <v>143</v>
      </c>
      <c r="B241" s="60"/>
      <c r="C241" s="60">
        <f>SUM(E241:Y241)</f>
        <v>0</v>
      </c>
      <c r="D241" s="60"/>
      <c r="E241" s="95"/>
      <c r="F241" s="95"/>
      <c r="G241" s="95"/>
      <c r="H241" s="95"/>
      <c r="I241" s="95"/>
      <c r="J241" s="95"/>
      <c r="K241" s="95"/>
      <c r="L241" s="60"/>
      <c r="M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  <c r="X241" s="95"/>
      <c r="Y241" s="95"/>
    </row>
    <row r="242" spans="1:25" s="61" customFormat="1" ht="21" hidden="1" customHeight="1" x14ac:dyDescent="0.35">
      <c r="A242" s="62"/>
      <c r="B242" s="62"/>
      <c r="C242" s="62"/>
      <c r="D242" s="62"/>
      <c r="E242" s="96"/>
      <c r="F242" s="96"/>
      <c r="G242" s="96"/>
      <c r="H242" s="96"/>
      <c r="I242" s="96"/>
      <c r="J242" s="96"/>
      <c r="K242" s="96"/>
      <c r="L242" s="62"/>
      <c r="M242" s="96"/>
      <c r="N242" s="96"/>
      <c r="O242" s="96"/>
      <c r="P242" s="96"/>
      <c r="Q242" s="96"/>
      <c r="R242" s="96"/>
      <c r="S242" s="96"/>
      <c r="T242" s="96"/>
      <c r="U242" s="96"/>
      <c r="V242" s="96"/>
      <c r="W242" s="96"/>
      <c r="X242" s="96"/>
      <c r="Y242" s="96"/>
    </row>
    <row r="243" spans="1:25" s="61" customFormat="1" ht="21" hidden="1" customHeight="1" x14ac:dyDescent="0.35">
      <c r="A243" s="62" t="s">
        <v>144</v>
      </c>
      <c r="B243" s="62"/>
      <c r="C243" s="62"/>
      <c r="D243" s="62"/>
      <c r="E243" s="96"/>
      <c r="F243" s="96"/>
      <c r="G243" s="96"/>
      <c r="H243" s="96"/>
      <c r="I243" s="96"/>
      <c r="J243" s="96"/>
      <c r="K243" s="96"/>
      <c r="L243" s="62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</row>
    <row r="244" spans="1:25" ht="16.5" hidden="1" customHeight="1" x14ac:dyDescent="0.25">
      <c r="A244" s="75"/>
      <c r="B244" s="76"/>
      <c r="C244" s="76"/>
      <c r="D244" s="76"/>
      <c r="E244" s="97"/>
      <c r="F244" s="97"/>
      <c r="G244" s="97"/>
      <c r="H244" s="97"/>
      <c r="I244" s="97"/>
      <c r="J244" s="97"/>
      <c r="K244" s="97"/>
      <c r="L244" s="3"/>
      <c r="M244" s="97"/>
      <c r="N244" s="97"/>
      <c r="O244" s="97"/>
      <c r="P244" s="97"/>
      <c r="Q244" s="97"/>
      <c r="R244" s="97"/>
      <c r="S244" s="97"/>
      <c r="T244" s="97"/>
      <c r="U244" s="97"/>
      <c r="V244" s="97"/>
      <c r="W244" s="97"/>
      <c r="X244" s="97"/>
      <c r="Y244" s="97"/>
    </row>
    <row r="245" spans="1:25" ht="41.25" hidden="1" customHeight="1" x14ac:dyDescent="0.35">
      <c r="A245" s="184"/>
      <c r="B245" s="184"/>
      <c r="C245" s="184"/>
      <c r="D245" s="184"/>
      <c r="E245" s="184"/>
      <c r="F245" s="184"/>
      <c r="G245" s="184"/>
      <c r="H245" s="184"/>
      <c r="I245" s="184"/>
      <c r="J245" s="184"/>
      <c r="K245" s="184"/>
      <c r="L245" s="184"/>
      <c r="M245" s="184"/>
      <c r="N245" s="184"/>
      <c r="O245" s="184"/>
      <c r="P245" s="184"/>
      <c r="Q245" s="184"/>
      <c r="R245" s="184"/>
      <c r="S245" s="184"/>
      <c r="T245" s="184"/>
      <c r="U245" s="184"/>
      <c r="V245" s="184"/>
      <c r="W245" s="184"/>
      <c r="X245" s="184"/>
      <c r="Y245" s="184"/>
    </row>
    <row r="246" spans="1:25" ht="20.25" hidden="1" customHeight="1" x14ac:dyDescent="0.25">
      <c r="A246" s="182"/>
      <c r="B246" s="183"/>
      <c r="C246" s="183"/>
      <c r="D246" s="183"/>
      <c r="E246" s="183"/>
      <c r="F246" s="183"/>
      <c r="G246" s="183"/>
      <c r="H246" s="183"/>
      <c r="I246" s="183"/>
      <c r="J246" s="183"/>
      <c r="K246" s="97"/>
      <c r="L246" s="3"/>
      <c r="M246" s="97"/>
      <c r="N246" s="97"/>
      <c r="O246" s="97"/>
      <c r="P246" s="97"/>
      <c r="Q246" s="97"/>
      <c r="R246" s="97"/>
      <c r="S246" s="97"/>
      <c r="T246" s="97"/>
      <c r="U246" s="97"/>
      <c r="V246" s="97"/>
      <c r="W246" s="97"/>
      <c r="X246" s="97"/>
      <c r="Y246" s="97"/>
    </row>
    <row r="247" spans="1:25" ht="16.5" hidden="1" customHeight="1" x14ac:dyDescent="0.25">
      <c r="A247" s="77"/>
      <c r="B247" s="5"/>
      <c r="C247" s="5"/>
      <c r="D247" s="5"/>
      <c r="E247" s="97"/>
      <c r="F247" s="97"/>
      <c r="G247" s="97"/>
      <c r="H247" s="97"/>
      <c r="I247" s="97"/>
      <c r="J247" s="97"/>
      <c r="K247" s="97"/>
      <c r="L247" s="3"/>
      <c r="M247" s="97"/>
      <c r="N247" s="97"/>
      <c r="O247" s="97"/>
      <c r="P247" s="97"/>
      <c r="Q247" s="97"/>
      <c r="R247" s="97"/>
      <c r="S247" s="97"/>
      <c r="T247" s="97"/>
      <c r="U247" s="97"/>
      <c r="V247" s="97"/>
      <c r="W247" s="97"/>
      <c r="X247" s="97"/>
      <c r="Y247" s="97"/>
    </row>
    <row r="248" spans="1:25" ht="9" hidden="1" customHeight="1" x14ac:dyDescent="0.25">
      <c r="A248" s="63"/>
      <c r="B248" s="64"/>
      <c r="C248" s="64"/>
      <c r="D248" s="64"/>
      <c r="E248" s="98"/>
      <c r="F248" s="98"/>
      <c r="G248" s="98"/>
      <c r="H248" s="98"/>
      <c r="I248" s="98"/>
      <c r="J248" s="98"/>
      <c r="K248" s="98"/>
      <c r="L248" s="64"/>
      <c r="M248" s="98"/>
      <c r="N248" s="98"/>
      <c r="O248" s="98"/>
      <c r="P248" s="98"/>
      <c r="Q248" s="98"/>
      <c r="R248" s="98"/>
      <c r="S248" s="98"/>
      <c r="T248" s="98"/>
      <c r="U248" s="98"/>
      <c r="V248" s="98"/>
      <c r="W248" s="98"/>
      <c r="X248" s="98"/>
      <c r="Y248" s="98"/>
    </row>
    <row r="249" spans="1:25" s="11" customFormat="1" ht="48.75" hidden="1" customHeight="1" x14ac:dyDescent="0.2">
      <c r="A249" s="29" t="s">
        <v>145</v>
      </c>
      <c r="B249" s="25"/>
      <c r="C249" s="25">
        <f>SUM(E249:Y249)</f>
        <v>259083</v>
      </c>
      <c r="D249" s="25"/>
      <c r="E249" s="91">
        <v>9345</v>
      </c>
      <c r="F249" s="91">
        <v>9100</v>
      </c>
      <c r="G249" s="91">
        <v>16579</v>
      </c>
      <c r="H249" s="91">
        <v>16195</v>
      </c>
      <c r="I249" s="91">
        <v>7250</v>
      </c>
      <c r="J249" s="91">
        <v>17539</v>
      </c>
      <c r="K249" s="91">
        <v>12001</v>
      </c>
      <c r="L249" s="35">
        <v>14609</v>
      </c>
      <c r="M249" s="91">
        <v>13004</v>
      </c>
      <c r="N249" s="91">
        <v>3780</v>
      </c>
      <c r="O249" s="91">
        <v>8536</v>
      </c>
      <c r="P249" s="91">
        <v>11438</v>
      </c>
      <c r="Q249" s="91">
        <v>16561</v>
      </c>
      <c r="R249" s="91">
        <v>15418</v>
      </c>
      <c r="S249" s="91">
        <v>18986</v>
      </c>
      <c r="T249" s="91">
        <v>13238</v>
      </c>
      <c r="U249" s="91">
        <v>7143</v>
      </c>
      <c r="V249" s="91">
        <v>4504</v>
      </c>
      <c r="W249" s="91">
        <v>11688</v>
      </c>
      <c r="X249" s="91">
        <v>21385</v>
      </c>
      <c r="Y249" s="91">
        <v>10784</v>
      </c>
    </row>
    <row r="250" spans="1:25" ht="21" hidden="1" customHeight="1" x14ac:dyDescent="0.25">
      <c r="A250" s="58" t="s">
        <v>147</v>
      </c>
      <c r="B250" s="65"/>
      <c r="C250" s="25">
        <f>SUM(E250:Y250)</f>
        <v>380</v>
      </c>
      <c r="D250" s="25"/>
      <c r="E250" s="99">
        <v>16</v>
      </c>
      <c r="F250" s="99">
        <v>21</v>
      </c>
      <c r="G250" s="99">
        <v>32</v>
      </c>
      <c r="H250" s="99">
        <v>25</v>
      </c>
      <c r="I250" s="99">
        <v>16</v>
      </c>
      <c r="J250" s="99">
        <v>31</v>
      </c>
      <c r="K250" s="99">
        <v>14</v>
      </c>
      <c r="L250" s="58">
        <v>29</v>
      </c>
      <c r="M250" s="99">
        <v>18</v>
      </c>
      <c r="N250" s="99">
        <v>8</v>
      </c>
      <c r="O250" s="99">
        <v>7</v>
      </c>
      <c r="P250" s="99">
        <v>15</v>
      </c>
      <c r="Q250" s="99">
        <v>25</v>
      </c>
      <c r="R250" s="99">
        <v>31</v>
      </c>
      <c r="S250" s="99">
        <v>10</v>
      </c>
      <c r="T250" s="99">
        <v>8</v>
      </c>
      <c r="U250" s="99">
        <v>8</v>
      </c>
      <c r="V250" s="99">
        <v>6</v>
      </c>
      <c r="W250" s="99">
        <v>12</v>
      </c>
      <c r="X250" s="99">
        <v>35</v>
      </c>
      <c r="Y250" s="99">
        <v>13</v>
      </c>
    </row>
    <row r="251" spans="1:25" ht="0.6" hidden="1" customHeight="1" x14ac:dyDescent="0.25">
      <c r="A251" s="58" t="s">
        <v>148</v>
      </c>
      <c r="B251" s="65"/>
      <c r="C251" s="25">
        <f>SUM(E251:Y251)</f>
        <v>208</v>
      </c>
      <c r="D251" s="25"/>
      <c r="E251" s="99">
        <v>10</v>
      </c>
      <c r="F251" s="99">
        <v>2</v>
      </c>
      <c r="G251" s="99">
        <v>42</v>
      </c>
      <c r="H251" s="99">
        <v>11</v>
      </c>
      <c r="I251" s="99">
        <v>9</v>
      </c>
      <c r="J251" s="99">
        <v>30</v>
      </c>
      <c r="K251" s="99">
        <v>9</v>
      </c>
      <c r="L251" s="58">
        <v>15</v>
      </c>
      <c r="M251" s="99">
        <v>1</v>
      </c>
      <c r="N251" s="99">
        <v>2</v>
      </c>
      <c r="O251" s="99">
        <v>5</v>
      </c>
      <c r="P251" s="99">
        <v>1</v>
      </c>
      <c r="Q251" s="99">
        <v>4</v>
      </c>
      <c r="R251" s="99">
        <v>8</v>
      </c>
      <c r="S251" s="99">
        <v>14</v>
      </c>
      <c r="T251" s="99">
        <v>2</v>
      </c>
      <c r="U251" s="99">
        <v>1</v>
      </c>
      <c r="V251" s="99">
        <v>2</v>
      </c>
      <c r="W251" s="99">
        <v>16</v>
      </c>
      <c r="X251" s="99">
        <v>16</v>
      </c>
      <c r="Y251" s="99">
        <v>8</v>
      </c>
    </row>
    <row r="252" spans="1:25" ht="2.4500000000000002" hidden="1" customHeight="1" x14ac:dyDescent="0.25">
      <c r="A252" s="58" t="s">
        <v>148</v>
      </c>
      <c r="B252" s="65"/>
      <c r="C252" s="25">
        <f>SUM(E252:Y252)</f>
        <v>194</v>
      </c>
      <c r="D252" s="25"/>
      <c r="E252" s="99">
        <v>10</v>
      </c>
      <c r="F252" s="99">
        <v>2</v>
      </c>
      <c r="G252" s="99">
        <v>42</v>
      </c>
      <c r="H252" s="99">
        <v>11</v>
      </c>
      <c r="I252" s="99">
        <v>2</v>
      </c>
      <c r="J252" s="99">
        <v>30</v>
      </c>
      <c r="K252" s="99">
        <v>9</v>
      </c>
      <c r="L252" s="58">
        <v>15</v>
      </c>
      <c r="M252" s="99">
        <v>1</v>
      </c>
      <c r="N252" s="99">
        <v>2</v>
      </c>
      <c r="O252" s="99">
        <v>5</v>
      </c>
      <c r="P252" s="99">
        <v>1</v>
      </c>
      <c r="Q252" s="99">
        <v>4</v>
      </c>
      <c r="R252" s="99">
        <v>1</v>
      </c>
      <c r="S252" s="99">
        <v>14</v>
      </c>
      <c r="T252" s="99">
        <v>2</v>
      </c>
      <c r="U252" s="99">
        <v>1</v>
      </c>
      <c r="V252" s="99">
        <v>2</v>
      </c>
      <c r="W252" s="99">
        <v>16</v>
      </c>
      <c r="X252" s="99">
        <v>16</v>
      </c>
      <c r="Y252" s="99">
        <v>8</v>
      </c>
    </row>
    <row r="253" spans="1:25" ht="24" hidden="1" customHeight="1" x14ac:dyDescent="0.25">
      <c r="A253" s="58" t="s">
        <v>78</v>
      </c>
      <c r="B253" s="25">
        <v>554</v>
      </c>
      <c r="C253" s="25">
        <f>SUM(E253:Y253)</f>
        <v>574</v>
      </c>
      <c r="D253" s="25"/>
      <c r="E253" s="100">
        <v>11</v>
      </c>
      <c r="F253" s="100">
        <v>15</v>
      </c>
      <c r="G253" s="100">
        <v>93</v>
      </c>
      <c r="H253" s="100">
        <v>30</v>
      </c>
      <c r="I253" s="100">
        <v>15</v>
      </c>
      <c r="J253" s="100">
        <v>55</v>
      </c>
      <c r="K253" s="100">
        <v>16</v>
      </c>
      <c r="L253" s="71">
        <v>18</v>
      </c>
      <c r="M253" s="100">
        <v>16</v>
      </c>
      <c r="N253" s="100">
        <v>10</v>
      </c>
      <c r="O253" s="100">
        <v>11</v>
      </c>
      <c r="P253" s="100">
        <v>40</v>
      </c>
      <c r="Q253" s="100">
        <v>22</v>
      </c>
      <c r="R253" s="100">
        <v>55</v>
      </c>
      <c r="S253" s="100">
        <v>14</v>
      </c>
      <c r="T253" s="100">
        <v>29</v>
      </c>
      <c r="U253" s="100">
        <v>22</v>
      </c>
      <c r="V253" s="100">
        <v>9</v>
      </c>
      <c r="W253" s="100">
        <v>7</v>
      </c>
      <c r="X253" s="100">
        <v>60</v>
      </c>
      <c r="Y253" s="100">
        <v>26</v>
      </c>
    </row>
    <row r="254" spans="1:25" ht="16.5" hidden="1" customHeight="1" x14ac:dyDescent="0.25"/>
    <row r="255" spans="1:25" s="58" customFormat="1" ht="16.5" hidden="1" customHeight="1" x14ac:dyDescent="0.25">
      <c r="A255" s="58" t="s">
        <v>151</v>
      </c>
      <c r="B255" s="65"/>
      <c r="C255" s="58">
        <f>SUM(E255:Y255)</f>
        <v>40</v>
      </c>
      <c r="E255" s="99">
        <v>3</v>
      </c>
      <c r="F255" s="99"/>
      <c r="G255" s="99">
        <v>1</v>
      </c>
      <c r="H255" s="99">
        <v>6</v>
      </c>
      <c r="I255" s="99"/>
      <c r="J255" s="99">
        <v>1</v>
      </c>
      <c r="K255" s="99"/>
      <c r="M255" s="99">
        <v>1</v>
      </c>
      <c r="N255" s="99"/>
      <c r="O255" s="99">
        <v>2</v>
      </c>
      <c r="P255" s="99">
        <v>1</v>
      </c>
      <c r="Q255" s="99">
        <v>3</v>
      </c>
      <c r="R255" s="99">
        <v>1</v>
      </c>
      <c r="S255" s="99">
        <v>3</v>
      </c>
      <c r="T255" s="99">
        <v>7</v>
      </c>
      <c r="U255" s="99">
        <v>1</v>
      </c>
      <c r="V255" s="99">
        <v>1</v>
      </c>
      <c r="W255" s="99">
        <v>1</v>
      </c>
      <c r="X255" s="99">
        <v>4</v>
      </c>
      <c r="Y255" s="99">
        <v>4</v>
      </c>
    </row>
    <row r="256" spans="1:25" ht="16.5" hidden="1" customHeight="1" x14ac:dyDescent="0.25"/>
    <row r="257" spans="1:25" ht="21" hidden="1" customHeight="1" x14ac:dyDescent="0.25">
      <c r="A257" s="58" t="s">
        <v>154</v>
      </c>
      <c r="B257" s="25">
        <v>45</v>
      </c>
      <c r="C257" s="25">
        <f>SUM(E257:Y257)</f>
        <v>58</v>
      </c>
      <c r="D257" s="25"/>
      <c r="E257" s="100">
        <v>5</v>
      </c>
      <c r="F257" s="100">
        <v>3</v>
      </c>
      <c r="G257" s="100"/>
      <c r="H257" s="100">
        <v>5</v>
      </c>
      <c r="I257" s="100">
        <v>2</v>
      </c>
      <c r="J257" s="100"/>
      <c r="K257" s="100">
        <v>2</v>
      </c>
      <c r="L257" s="71">
        <v>0</v>
      </c>
      <c r="M257" s="100">
        <v>3</v>
      </c>
      <c r="N257" s="100">
        <v>3</v>
      </c>
      <c r="O257" s="100">
        <v>3</v>
      </c>
      <c r="P257" s="100">
        <v>2</v>
      </c>
      <c r="Q257" s="100">
        <v>2</v>
      </c>
      <c r="R257" s="100">
        <v>10</v>
      </c>
      <c r="S257" s="100">
        <v>6</v>
      </c>
      <c r="T257" s="100">
        <v>6</v>
      </c>
      <c r="U257" s="100">
        <v>1</v>
      </c>
      <c r="V257" s="100">
        <v>1</v>
      </c>
      <c r="W257" s="100">
        <v>4</v>
      </c>
      <c r="X257" s="100"/>
      <c r="Y257" s="100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89" t="s">
        <v>162</v>
      </c>
      <c r="S261" s="89" t="s">
        <v>165</v>
      </c>
      <c r="U261" s="89" t="s">
        <v>163</v>
      </c>
      <c r="X261" s="89" t="s">
        <v>164</v>
      </c>
      <c r="Y261" s="89" t="s">
        <v>161</v>
      </c>
    </row>
    <row r="262" spans="1:25" ht="16.5" hidden="1" customHeight="1" x14ac:dyDescent="0.25"/>
    <row r="263" spans="1:25" ht="20.25" hidden="1" customHeight="1" x14ac:dyDescent="0.25">
      <c r="A263" s="12" t="s">
        <v>178</v>
      </c>
      <c r="B263" s="65"/>
      <c r="C263" s="73">
        <f>SUM(E263:Y263)</f>
        <v>49</v>
      </c>
      <c r="D263" s="65"/>
      <c r="E263" s="99">
        <v>1</v>
      </c>
      <c r="F263" s="99">
        <v>2</v>
      </c>
      <c r="G263" s="99"/>
      <c r="H263" s="99">
        <v>2</v>
      </c>
      <c r="I263" s="99"/>
      <c r="J263" s="99">
        <v>3</v>
      </c>
      <c r="K263" s="99">
        <v>1</v>
      </c>
      <c r="L263" s="58">
        <v>1</v>
      </c>
      <c r="M263" s="99">
        <v>8</v>
      </c>
      <c r="N263" s="99">
        <v>6</v>
      </c>
      <c r="O263" s="99">
        <v>1</v>
      </c>
      <c r="P263" s="99">
        <v>0</v>
      </c>
      <c r="Q263" s="99">
        <v>1</v>
      </c>
      <c r="R263" s="99">
        <v>4</v>
      </c>
      <c r="S263" s="99">
        <v>3</v>
      </c>
      <c r="T263" s="99">
        <v>2</v>
      </c>
      <c r="U263" s="99">
        <v>1</v>
      </c>
      <c r="V263" s="99">
        <v>1</v>
      </c>
      <c r="W263" s="99">
        <v>7</v>
      </c>
      <c r="X263" s="99"/>
      <c r="Y263" s="99">
        <v>5</v>
      </c>
    </row>
    <row r="264" spans="1:25" hidden="1" x14ac:dyDescent="0.25">
      <c r="B264" s="101"/>
    </row>
  </sheetData>
  <dataConsolidate/>
  <mergeCells count="29"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25" right="0.25" top="0.75" bottom="0.75" header="0.3" footer="0.3"/>
  <pageSetup paperSize="9" scale="24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2023-08-07T07:31:25Z</cp:lastPrinted>
  <dcterms:created xsi:type="dcterms:W3CDTF">2017-06-08T05:54:08Z</dcterms:created>
  <dcterms:modified xsi:type="dcterms:W3CDTF">2023-08-09T12:07:06Z</dcterms:modified>
</cp:coreProperties>
</file>