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D82" i="1" l="1"/>
  <c r="D84" i="1"/>
  <c r="D85" i="1"/>
  <c r="D88" i="1"/>
  <c r="D89" i="1"/>
  <c r="D91" i="1"/>
  <c r="D94" i="1"/>
  <c r="D96" i="1"/>
  <c r="D97" i="1"/>
  <c r="D98" i="1"/>
  <c r="D117" i="1"/>
  <c r="D142" i="1"/>
  <c r="D152" i="1"/>
  <c r="D160" i="1"/>
  <c r="D187" i="1"/>
  <c r="D192" i="1"/>
  <c r="D194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7" i="1" l="1"/>
  <c r="Q62" i="1" l="1"/>
  <c r="R62" i="1"/>
  <c r="T62" i="1"/>
  <c r="U62" i="1"/>
  <c r="H62" i="1"/>
  <c r="G62" i="1"/>
  <c r="F62" i="1"/>
  <c r="E62" i="1"/>
  <c r="I62" i="1"/>
  <c r="J62" i="1"/>
  <c r="K62" i="1"/>
  <c r="M62" i="1"/>
  <c r="W62" i="1"/>
  <c r="X62" i="1"/>
  <c r="Y62" i="1"/>
  <c r="C62" i="1" l="1"/>
  <c r="E86" i="1"/>
  <c r="D65" i="1"/>
  <c r="D6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87" i="1" l="1"/>
  <c r="D87" i="1" s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F227" i="1" l="1"/>
  <c r="E130" i="1" l="1"/>
  <c r="C184" i="1" l="1"/>
  <c r="D184" i="1" s="1"/>
  <c r="C183" i="1"/>
  <c r="D183" i="1" s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D147" i="1" s="1"/>
  <c r="Q176" i="1" l="1"/>
  <c r="I176" i="1" l="1"/>
  <c r="B105" i="1" l="1"/>
  <c r="C161" i="1" l="1"/>
  <c r="D161" i="1" s="1"/>
  <c r="C162" i="1"/>
  <c r="D162" i="1" s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D111" i="1" s="1"/>
  <c r="C102" i="1"/>
  <c r="D102" i="1" s="1"/>
  <c r="O148" i="1" l="1"/>
  <c r="C148" i="1" s="1"/>
  <c r="D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D99" i="1" s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D95" i="1" s="1"/>
  <c r="C112" i="1" l="1"/>
  <c r="C104" i="1"/>
  <c r="W138" i="1"/>
  <c r="W141" i="1" s="1"/>
  <c r="C136" i="1"/>
  <c r="D136" i="1" s="1"/>
  <c r="C139" i="1"/>
  <c r="D139" i="1" s="1"/>
  <c r="C101" i="1"/>
  <c r="D101" i="1" s="1"/>
  <c r="C163" i="1" l="1"/>
  <c r="D163" i="1" s="1"/>
  <c r="C100" i="1"/>
  <c r="D100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D167" i="1" s="1"/>
  <c r="R190" i="1"/>
  <c r="C153" i="1" l="1"/>
  <c r="D153" i="1" s="1"/>
  <c r="C150" i="1"/>
  <c r="D150" i="1" s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D125" i="1" s="1"/>
  <c r="C118" i="1"/>
  <c r="D118" i="1" s="1"/>
  <c r="C110" i="1"/>
  <c r="D110" i="1" s="1"/>
  <c r="C131" i="1" l="1"/>
  <c r="D131" i="1" s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D119" i="1" s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D105" i="1" s="1"/>
  <c r="C175" i="1"/>
  <c r="D175" i="1" s="1"/>
  <c r="C174" i="1"/>
  <c r="D174" i="1" s="1"/>
  <c r="C176" i="1" l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D189" i="1" s="1"/>
  <c r="C188" i="1"/>
  <c r="D188" i="1" s="1"/>
  <c r="C190" i="1" l="1"/>
  <c r="D190" i="1" s="1"/>
  <c r="J145" i="1"/>
  <c r="J170" i="1"/>
  <c r="B170" i="1" l="1"/>
  <c r="F173" i="1" l="1"/>
  <c r="P170" i="1" l="1"/>
  <c r="R173" i="1"/>
  <c r="P155" i="1"/>
  <c r="X127" i="1"/>
  <c r="B227" i="1" l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D191" i="1" s="1"/>
  <c r="C196" i="1"/>
  <c r="D196" i="1" s="1"/>
  <c r="N127" i="1"/>
  <c r="N126" i="1"/>
  <c r="C195" i="1" l="1"/>
  <c r="D195" i="1" s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B222" i="1"/>
  <c r="C221" i="1"/>
  <c r="C220" i="1"/>
  <c r="Y219" i="1"/>
  <c r="G219" i="1"/>
  <c r="B218" i="1"/>
  <c r="C217" i="1"/>
  <c r="C216" i="1"/>
  <c r="C218" i="1" s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C186" i="1"/>
  <c r="D186" i="1" s="1"/>
  <c r="X185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D172" i="1" s="1"/>
  <c r="C171" i="1"/>
  <c r="D171" i="1" s="1"/>
  <c r="C169" i="1"/>
  <c r="D169" i="1" s="1"/>
  <c r="C168" i="1"/>
  <c r="D168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C146" i="1"/>
  <c r="D146" i="1" s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D143" i="1" s="1"/>
  <c r="C137" i="1"/>
  <c r="D137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D113" i="1" s="1"/>
  <c r="E112" i="1"/>
  <c r="B112" i="1"/>
  <c r="D112" i="1" s="1"/>
  <c r="C109" i="1"/>
  <c r="D109" i="1" s="1"/>
  <c r="C108" i="1"/>
  <c r="D108" i="1" s="1"/>
  <c r="C107" i="1"/>
  <c r="D107" i="1" s="1"/>
  <c r="C106" i="1"/>
  <c r="D106" i="1" s="1"/>
  <c r="B104" i="1"/>
  <c r="D104" i="1" s="1"/>
  <c r="C90" i="1"/>
  <c r="D90" i="1" s="1"/>
  <c r="C83" i="1"/>
  <c r="D83" i="1" s="1"/>
  <c r="C81" i="1"/>
  <c r="D81" i="1" s="1"/>
  <c r="C80" i="1"/>
  <c r="D80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C65" i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221" i="1" l="1"/>
  <c r="C223" i="1"/>
  <c r="D217" i="1"/>
  <c r="C219" i="1"/>
  <c r="C144" i="1"/>
  <c r="D144" i="1" s="1"/>
  <c r="C138" i="1"/>
  <c r="D138" i="1" s="1"/>
  <c r="C92" i="1"/>
  <c r="D92" i="1" s="1"/>
  <c r="D58" i="1"/>
  <c r="C59" i="1"/>
  <c r="D59" i="1" s="1"/>
  <c r="D54" i="1"/>
  <c r="C164" i="1"/>
  <c r="D164" i="1" s="1"/>
  <c r="C86" i="1"/>
  <c r="D86" i="1" s="1"/>
  <c r="C26" i="1"/>
  <c r="D26" i="1" s="1"/>
  <c r="C22" i="1"/>
  <c r="D22" i="1" s="1"/>
  <c r="C165" i="1"/>
  <c r="D165" i="1" s="1"/>
  <c r="C173" i="1"/>
  <c r="D173" i="1" s="1"/>
  <c r="C130" i="1"/>
  <c r="D130" i="1" s="1"/>
  <c r="C179" i="1"/>
  <c r="D179" i="1" s="1"/>
  <c r="C155" i="1"/>
  <c r="D155" i="1" s="1"/>
  <c r="C126" i="1"/>
  <c r="D126" i="1" s="1"/>
  <c r="C205" i="1"/>
  <c r="D205" i="1" s="1"/>
  <c r="C149" i="1"/>
  <c r="D149" i="1" s="1"/>
  <c r="C127" i="1"/>
  <c r="D127" i="1" s="1"/>
  <c r="C120" i="1"/>
  <c r="D120" i="1" s="1"/>
  <c r="C201" i="1"/>
  <c r="D201" i="1" s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159" i="1"/>
  <c r="D159" i="1" s="1"/>
  <c r="D230" i="1"/>
  <c r="C39" i="1"/>
  <c r="D39" i="1" s="1"/>
  <c r="C185" i="1"/>
  <c r="D185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22" i="1"/>
  <c r="D222" i="1" s="1"/>
  <c r="C211" i="1"/>
  <c r="D218" i="1"/>
  <c r="C141" i="1" l="1"/>
  <c r="D141" i="1" s="1"/>
  <c r="C93" i="1"/>
  <c r="D93" i="1" s="1"/>
  <c r="C166" i="1"/>
  <c r="D166" i="1" s="1"/>
  <c r="C151" i="1"/>
  <c r="D151" i="1" s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<sst xmlns="http://schemas.openxmlformats.org/spreadsheetml/2006/main" count="275" uniqueCount="219">
  <si>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</si>
  <si>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</si>
  <si>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</si>
  <si>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</si>
  <si>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</si>
  <si>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</si>
  <si>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</si>
  <si>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</si>
  <si>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</si>
  <si>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</si>
  <si>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</si>
  <si>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</si>
  <si>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</si>
  <si>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</si>
  <si>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</si>
  <si>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</si>
  <si>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</si>
  <si>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</si>
  <si>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</si>
  <si>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</si>
  <si>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</si>
  <si>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</si>
  <si>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</si>
  <si>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</si>
  <si>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</si>
  <si>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</si>
  <si>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</si>
  <si>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</si>
  <si>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</si>
  <si>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</si>
  <si>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</si>
  <si>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</si>
  <si>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</si>
  <si>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</si>
  <si>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</si>
  <si>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</si>
  <si>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</si>
  <si>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</si>
  <si>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</si>
  <si>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</si>
  <si>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</si>
  <si>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</si>
  <si>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</si>
  <si>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</si>
  <si>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</si>
  <si>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</si>
  <si>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</si>
  <si>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</si>
  <si>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</si>
  <si>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</si>
  <si>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</si>
  <si>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</si>
  <si>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</si>
  <si>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</si>
  <si>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</si>
  <si>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</si>
  <si>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</si>
  <si>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</si>
  <si>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</si>
  <si>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</si>
  <si>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</si>
  <si>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</si>
  <si>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</si>
  <si>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</si>
  <si>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</si>
  <si>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</si>
  <si>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</si>
  <si>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</si>
  <si>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</si>
  <si>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</si>
  <si>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</si>
  <si>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</si>
  <si>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</si>
  <si>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</si>
  <si>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</si>
  <si>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</si>
  <si>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</si>
  <si>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</si>
  <si>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</si>
  <si>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</si>
  <si>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</si>
  <si>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</si>
  <si>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</si>
  <si>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</si>
  <si>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</si>
  <si>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</si>
  <si>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</si>
  <si>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</si>
  <si>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</si>
  <si>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</si>
  <si>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</si>
  <si>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</si>
  <si>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</si>
  <si>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</si>
  <si>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</si>
  <si>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</si>
  <si>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</si>
  <si>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</si>
  <si>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</si>
  <si>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</si>
  <si>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</si>
  <si>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</si>
  <si>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</si>
  <si>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</si>
  <si>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</si>
  <si>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</si>
  <si>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</si>
  <si>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</si>
  <si>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</si>
  <si>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</si>
  <si>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</si>
  <si>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</si>
  <si>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</si>
  <si>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</si>
  <si>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</si>
  <si>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</si>
  <si>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</si>
  <si>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</si>
  <si>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</si>
  <si>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</si>
  <si>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</si>
  <si>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</si>
  <si>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</si>
  <si>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</si>
  <si>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</si>
  <si>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</si>
  <si>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</si>
  <si>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</si>
  <si>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</si>
  <si>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</si>
  <si>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</si>
  <si>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</si>
  <si>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</si>
  <si>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</si>
  <si>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</si>
  <si>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</si>
  <si>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</si>
  <si>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</si>
  <si>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</si>
  <si>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</si>
  <si>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</si>
  <si>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</si>
  <si>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</si>
  <si>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</si>
  <si>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</si>
  <si>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</si>
  <si>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</si>
  <si>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</si>
  <si>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</si>
  <si>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</si>
  <si>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</si>
  <si>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</si>
  <si>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</si>
  <si>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</si>
  <si>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</si>
  <si>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</si>
  <si>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</si>
  <si>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</si>
  <si>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</si>
  <si>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</si>
  <si>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</si>
  <si>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</si>
  <si>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</si>
  <si>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</si>
  <si>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</si>
  <si>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</si>
  <si>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</si>
  <si>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</si>
  <si>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</si>
  <si>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</si>
  <si>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</si>
  <si>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</si>
  <si>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</si>
  <si>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</si>
  <si>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</si>
  <si>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</si>
  <si>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</si>
  <si>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</si>
  <si>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</si>
  <si>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</si>
  <si>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</si>
  <si>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</si>
  <si>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</si>
  <si>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</si>
  <si>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</si>
  <si>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</si>
  <si>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</si>
  <si>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</si>
  <si>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</si>
  <si>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</si>
  <si>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</si>
  <si>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</si>
  <si>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</si>
  <si>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</si>
  <si>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</si>
  <si>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</si>
  <si>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</si>
  <si>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</si>
  <si>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</si>
  <si>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</si>
  <si>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</si>
  <si>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</si>
  <si>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</si>
  <si>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</si>
  <si>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</si>
  <si>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</si>
  <si>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</si>
  <si>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</si>
  <si>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</si>
  <si>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</si>
  <si>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</si>
  <si>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</si>
  <si>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</si>
  <si>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</si>
  <si>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</si>
  <si>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</si>
  <si>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</si>
  <si>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</si>
  <si>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>Информация о сельскохозяйственных работах по состоянию на 14 июня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</si>
</sst>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0" fontId="11" fillId="3" borderId="3" xfId="2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4" fontId="11" fillId="3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44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41"/>
    </row>
    <row r="2" spans="1:26" s="3" customFormat="1" ht="29.25" customHeight="1" thickBot="1" x14ac:dyDescent="0.3">
      <c r="A2" s="168" t="s">
        <v>218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69" t="s">
        <v>3</v>
      </c>
      <c r="B4" s="172" t="s">
        <v>212</v>
      </c>
      <c r="C4" s="165" t="s">
        <v>213</v>
      </c>
      <c r="D4" s="165" t="s">
        <v>214</v>
      </c>
      <c r="E4" s="175" t="s">
        <v>4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7"/>
      <c r="Z4" s="2" t="s">
        <v>0</v>
      </c>
    </row>
    <row r="5" spans="1:26" s="2" customFormat="1" ht="87" customHeight="1" x14ac:dyDescent="0.25">
      <c r="A5" s="170"/>
      <c r="B5" s="173"/>
      <c r="C5" s="166"/>
      <c r="D5" s="166"/>
      <c r="E5" s="178" t="s">
        <v>5</v>
      </c>
      <c r="F5" s="178" t="s">
        <v>6</v>
      </c>
      <c r="G5" s="178" t="s">
        <v>7</v>
      </c>
      <c r="H5" s="178" t="s">
        <v>8</v>
      </c>
      <c r="I5" s="178" t="s">
        <v>9</v>
      </c>
      <c r="J5" s="178" t="s">
        <v>10</v>
      </c>
      <c r="K5" s="178" t="s">
        <v>11</v>
      </c>
      <c r="L5" s="178" t="s">
        <v>12</v>
      </c>
      <c r="M5" s="178" t="s">
        <v>13</v>
      </c>
      <c r="N5" s="178" t="s">
        <v>14</v>
      </c>
      <c r="O5" s="178" t="s">
        <v>15</v>
      </c>
      <c r="P5" s="178" t="s">
        <v>16</v>
      </c>
      <c r="Q5" s="178" t="s">
        <v>17</v>
      </c>
      <c r="R5" s="178" t="s">
        <v>18</v>
      </c>
      <c r="S5" s="178" t="s">
        <v>19</v>
      </c>
      <c r="T5" s="178" t="s">
        <v>20</v>
      </c>
      <c r="U5" s="178" t="s">
        <v>21</v>
      </c>
      <c r="V5" s="178" t="s">
        <v>22</v>
      </c>
      <c r="W5" s="178" t="s">
        <v>23</v>
      </c>
      <c r="X5" s="178" t="s">
        <v>24</v>
      </c>
      <c r="Y5" s="178" t="s">
        <v>25</v>
      </c>
    </row>
    <row r="6" spans="1:26" s="2" customFormat="1" ht="69.75" customHeight="1" thickBot="1" x14ac:dyDescent="0.3">
      <c r="A6" s="171"/>
      <c r="B6" s="174"/>
      <c r="C6" s="167"/>
      <c r="D6" s="167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43">
        <f t="shared" si="1"/>
        <v>1.8017408123791103</v>
      </c>
      <c r="F9" s="143">
        <f t="shared" si="1"/>
        <v>1.0771388499298737</v>
      </c>
      <c r="G9" s="143">
        <f t="shared" si="1"/>
        <v>1.0081546360616127</v>
      </c>
      <c r="H9" s="143">
        <f t="shared" si="1"/>
        <v>1</v>
      </c>
      <c r="I9" s="143">
        <f t="shared" si="1"/>
        <v>1</v>
      </c>
      <c r="J9" s="143">
        <f t="shared" si="1"/>
        <v>1.1718701700154559</v>
      </c>
      <c r="K9" s="143">
        <f t="shared" si="1"/>
        <v>1.0022573363431151</v>
      </c>
      <c r="L9" s="143">
        <f t="shared" si="1"/>
        <v>1.0073397780164697</v>
      </c>
      <c r="M9" s="143">
        <f t="shared" si="1"/>
        <v>1.3853572994300745</v>
      </c>
      <c r="N9" s="143">
        <f t="shared" si="1"/>
        <v>1.199421965317919</v>
      </c>
      <c r="O9" s="143">
        <f t="shared" si="1"/>
        <v>1.0943635212159595</v>
      </c>
      <c r="P9" s="143">
        <f t="shared" si="1"/>
        <v>1</v>
      </c>
      <c r="Q9" s="143">
        <f t="shared" si="1"/>
        <v>1.5239628040057225</v>
      </c>
      <c r="R9" s="143">
        <f t="shared" si="1"/>
        <v>1</v>
      </c>
      <c r="S9" s="143">
        <f t="shared" si="1"/>
        <v>1.0346983432322601</v>
      </c>
      <c r="T9" s="143">
        <f t="shared" si="1"/>
        <v>0.99185946872322195</v>
      </c>
      <c r="U9" s="143">
        <f t="shared" si="1"/>
        <v>1</v>
      </c>
      <c r="V9" s="143">
        <f t="shared" si="1"/>
        <v>1</v>
      </c>
      <c r="W9" s="143">
        <f t="shared" si="1"/>
        <v>1.1708222811671087</v>
      </c>
      <c r="X9" s="143">
        <f t="shared" si="1"/>
        <v>1.0715178794698674</v>
      </c>
      <c r="Y9" s="143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43">
        <f>E10/E8</f>
        <v>1</v>
      </c>
      <c r="F11" s="143">
        <f>F10/F8</f>
        <v>0.95833333333333337</v>
      </c>
      <c r="G11" s="143">
        <f t="shared" ref="G11:Y11" si="2">G10/G8</f>
        <v>1</v>
      </c>
      <c r="H11" s="143">
        <v>0.99</v>
      </c>
      <c r="I11" s="143">
        <f t="shared" si="2"/>
        <v>1</v>
      </c>
      <c r="J11" s="143">
        <f t="shared" si="2"/>
        <v>1</v>
      </c>
      <c r="K11" s="143">
        <v>1</v>
      </c>
      <c r="L11" s="143">
        <v>0.99</v>
      </c>
      <c r="M11" s="143">
        <f t="shared" si="2"/>
        <v>1</v>
      </c>
      <c r="N11" s="143">
        <f t="shared" si="2"/>
        <v>0.97590361445783136</v>
      </c>
      <c r="O11" s="143">
        <v>0.98</v>
      </c>
      <c r="P11" s="143">
        <f t="shared" si="2"/>
        <v>1</v>
      </c>
      <c r="Q11" s="143">
        <v>0.998</v>
      </c>
      <c r="R11" s="143">
        <f t="shared" si="2"/>
        <v>1</v>
      </c>
      <c r="S11" s="143">
        <f t="shared" si="2"/>
        <v>1.0001208459214501</v>
      </c>
      <c r="T11" s="143">
        <v>0.93</v>
      </c>
      <c r="U11" s="143">
        <v>1</v>
      </c>
      <c r="V11" s="143">
        <v>1</v>
      </c>
      <c r="W11" s="143">
        <f t="shared" si="2"/>
        <v>1</v>
      </c>
      <c r="X11" s="143">
        <f t="shared" si="2"/>
        <v>1</v>
      </c>
      <c r="Y11" s="14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44">
        <v>110</v>
      </c>
      <c r="F12" s="144">
        <v>830</v>
      </c>
      <c r="G12" s="144">
        <v>3010</v>
      </c>
      <c r="H12" s="144">
        <v>2395</v>
      </c>
      <c r="I12" s="144">
        <v>873</v>
      </c>
      <c r="J12" s="144">
        <v>3250</v>
      </c>
      <c r="K12" s="144">
        <v>780</v>
      </c>
      <c r="L12" s="144">
        <v>681</v>
      </c>
      <c r="M12" s="144">
        <v>725</v>
      </c>
      <c r="N12" s="144">
        <v>525</v>
      </c>
      <c r="O12" s="144">
        <v>860</v>
      </c>
      <c r="P12" s="144">
        <v>920</v>
      </c>
      <c r="Q12" s="144">
        <v>1513</v>
      </c>
      <c r="R12" s="144"/>
      <c r="S12" s="144">
        <v>1662</v>
      </c>
      <c r="T12" s="144">
        <v>675</v>
      </c>
      <c r="U12" s="144">
        <v>1620</v>
      </c>
      <c r="V12" s="144">
        <v>534</v>
      </c>
      <c r="W12" s="144">
        <v>1349</v>
      </c>
      <c r="X12" s="144">
        <v>4370</v>
      </c>
      <c r="Y12" s="14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215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f>SUM(E41:Y41)</f>
        <v>222261</v>
      </c>
      <c r="D41" s="14">
        <f t="shared" si="0"/>
        <v>1.0386028037383177</v>
      </c>
      <c r="E41" s="9">
        <v>16100</v>
      </c>
      <c r="F41" s="146">
        <v>7260</v>
      </c>
      <c r="G41" s="146">
        <v>15601</v>
      </c>
      <c r="H41" s="146">
        <v>13502</v>
      </c>
      <c r="I41" s="146">
        <v>6156</v>
      </c>
      <c r="J41" s="146">
        <v>15698</v>
      </c>
      <c r="K41" s="146">
        <v>7757</v>
      </c>
      <c r="L41" s="146">
        <v>11282</v>
      </c>
      <c r="M41" s="146">
        <v>10219</v>
      </c>
      <c r="N41" s="146">
        <v>3724</v>
      </c>
      <c r="O41" s="146">
        <v>6680</v>
      </c>
      <c r="P41" s="146">
        <v>9900</v>
      </c>
      <c r="Q41" s="146">
        <v>13435</v>
      </c>
      <c r="R41" s="146">
        <v>12998</v>
      </c>
      <c r="S41" s="146">
        <v>11222</v>
      </c>
      <c r="T41" s="146">
        <v>9728</v>
      </c>
      <c r="U41" s="146">
        <v>9102</v>
      </c>
      <c r="V41" s="146">
        <v>4491</v>
      </c>
      <c r="W41" s="146">
        <v>8736</v>
      </c>
      <c r="X41" s="146">
        <v>18395</v>
      </c>
      <c r="Y41" s="146">
        <v>10275</v>
      </c>
      <c r="Z41" s="129"/>
    </row>
    <row r="42" spans="1:29" s="2" customFormat="1" ht="30" customHeight="1" x14ac:dyDescent="0.25">
      <c r="A42" s="29" t="s">
        <v>217</v>
      </c>
      <c r="B42" s="22">
        <v>214086</v>
      </c>
      <c r="C42" s="22">
        <f>SUM(E42:Y42)</f>
        <v>222450.34999999998</v>
      </c>
      <c r="D42" s="14">
        <f>C42/B42</f>
        <v>1.0390700466167802</v>
      </c>
      <c r="E42" s="50">
        <v>16095</v>
      </c>
      <c r="F42" s="7">
        <v>7260</v>
      </c>
      <c r="G42" s="7">
        <v>15602</v>
      </c>
      <c r="H42" s="7">
        <v>13654</v>
      </c>
      <c r="I42" s="7">
        <v>6156</v>
      </c>
      <c r="J42" s="7">
        <v>15700</v>
      </c>
      <c r="K42" s="7">
        <v>7757</v>
      </c>
      <c r="L42" s="7">
        <v>11281.95</v>
      </c>
      <c r="M42" s="7">
        <v>10230.9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4490.5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39" t="s">
        <v>52</v>
      </c>
      <c r="B44" s="30">
        <v>1.0089999999999999</v>
      </c>
      <c r="C44" s="30">
        <f>C42/C41</f>
        <v>1.0008519263388538</v>
      </c>
      <c r="D44" s="14">
        <f t="shared" ref="D44:D107" si="14">C44/B44</f>
        <v>0.99192460489480072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1.0112575914679307</v>
      </c>
      <c r="I44" s="30">
        <f t="shared" si="15"/>
        <v>1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1.0011644975046481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0.99988866622133155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customHeight="1" x14ac:dyDescent="0.25">
      <c r="A45" s="17" t="s">
        <v>158</v>
      </c>
      <c r="B45" s="22">
        <v>93746</v>
      </c>
      <c r="C45" s="22">
        <f>SUM(E45:Y45)</f>
        <v>96485.6</v>
      </c>
      <c r="D45" s="14">
        <f>C45/B45</f>
        <v>1.0292236468756002</v>
      </c>
      <c r="E45" s="31">
        <v>13992</v>
      </c>
      <c r="F45" s="31">
        <v>3986</v>
      </c>
      <c r="G45" s="31">
        <v>6670</v>
      </c>
      <c r="H45" s="31">
        <v>4154</v>
      </c>
      <c r="I45" s="31">
        <v>1536</v>
      </c>
      <c r="J45" s="31">
        <v>7180</v>
      </c>
      <c r="K45" s="31">
        <v>3936</v>
      </c>
      <c r="L45" s="31">
        <v>4205</v>
      </c>
      <c r="M45" s="31">
        <v>4402.6000000000004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1508.5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customHeight="1" x14ac:dyDescent="0.25">
      <c r="A46" s="17" t="s">
        <v>54</v>
      </c>
      <c r="B46" s="22">
        <v>92825</v>
      </c>
      <c r="C46" s="22">
        <f>SUM(E46:Y46)</f>
        <v>97763.53</v>
      </c>
      <c r="D46" s="14">
        <f t="shared" si="14"/>
        <v>1.053202585510369</v>
      </c>
      <c r="E46" s="24">
        <v>732</v>
      </c>
      <c r="F46" s="24">
        <v>2765</v>
      </c>
      <c r="G46" s="24">
        <v>6991</v>
      </c>
      <c r="H46" s="24">
        <v>8370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3345.3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2656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customHeight="1" x14ac:dyDescent="0.25">
      <c r="A47" s="17" t="s">
        <v>55</v>
      </c>
      <c r="B47" s="22">
        <v>2009</v>
      </c>
      <c r="C47" s="22">
        <f>SUM(E47:Y47)</f>
        <v>1835</v>
      </c>
      <c r="D47" s="14">
        <f t="shared" si="14"/>
        <v>0.91338974614235935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customHeight="1" x14ac:dyDescent="0.25">
      <c r="A48" s="17" t="s">
        <v>56</v>
      </c>
      <c r="B48" s="22">
        <v>756</v>
      </c>
      <c r="C48" s="22">
        <f>SUM(E48:Y48)</f>
        <v>998</v>
      </c>
      <c r="D48" s="14">
        <f t="shared" si="14"/>
        <v>1.32010582010582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customHeight="1" x14ac:dyDescent="0.25">
      <c r="A49" s="17" t="s">
        <v>57</v>
      </c>
      <c r="B49" s="22">
        <v>8852</v>
      </c>
      <c r="C49" s="22">
        <f>SUM(E49:Y49)</f>
        <v>13044</v>
      </c>
      <c r="D49" s="14">
        <f t="shared" si="14"/>
        <v>1.4735652959783101</v>
      </c>
      <c r="E49" s="24">
        <v>550</v>
      </c>
      <c r="F49" s="24">
        <v>150</v>
      </c>
      <c r="G49" s="24">
        <f>115+470</f>
        <v>585</v>
      </c>
      <c r="H49" s="24">
        <v>687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2193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customHeight="1" outlineLevel="1" x14ac:dyDescent="0.25">
      <c r="A51" s="16" t="s">
        <v>160</v>
      </c>
      <c r="B51" s="22">
        <v>88777</v>
      </c>
      <c r="C51" s="22">
        <f t="shared" si="16"/>
        <v>228062.1</v>
      </c>
      <c r="D51" s="14">
        <f t="shared" si="14"/>
        <v>2.5689322684929654</v>
      </c>
      <c r="E51" s="31">
        <v>14400</v>
      </c>
      <c r="F51" s="31">
        <v>6660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9519.9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16488</v>
      </c>
      <c r="T51" s="31">
        <v>6078.2</v>
      </c>
      <c r="U51" s="31">
        <v>7263</v>
      </c>
      <c r="V51" s="31">
        <v>3610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customHeight="1" outlineLevel="1" x14ac:dyDescent="0.25">
      <c r="A52" s="16" t="s">
        <v>161</v>
      </c>
      <c r="B52" s="22">
        <v>49820</v>
      </c>
      <c r="C52" s="22">
        <f t="shared" si="16"/>
        <v>166914.9</v>
      </c>
      <c r="D52" s="14">
        <f t="shared" si="14"/>
        <v>3.3503592934564432</v>
      </c>
      <c r="E52" s="31"/>
      <c r="F52" s="31">
        <v>6660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11350</v>
      </c>
      <c r="S52" s="31">
        <v>16488</v>
      </c>
      <c r="T52" s="31">
        <v>533</v>
      </c>
      <c r="U52" s="31">
        <v>6895</v>
      </c>
      <c r="V52" s="31">
        <v>3610</v>
      </c>
      <c r="W52" s="31">
        <v>9761</v>
      </c>
      <c r="X52" s="31">
        <v>23261</v>
      </c>
      <c r="Y52" s="31">
        <v>2200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47">
        <v>180</v>
      </c>
      <c r="F53" s="147">
        <v>130</v>
      </c>
      <c r="G53" s="31">
        <v>802</v>
      </c>
      <c r="H53" s="31">
        <v>367</v>
      </c>
      <c r="I53" s="147">
        <v>10</v>
      </c>
      <c r="J53" s="147">
        <v>150</v>
      </c>
      <c r="K53" s="31">
        <v>505</v>
      </c>
      <c r="L53" s="31">
        <v>767</v>
      </c>
      <c r="M53" s="31">
        <v>250</v>
      </c>
      <c r="N53" s="147">
        <v>30</v>
      </c>
      <c r="O53" s="147">
        <v>180</v>
      </c>
      <c r="P53" s="147">
        <v>291</v>
      </c>
      <c r="Q53" s="147">
        <v>12</v>
      </c>
      <c r="R53" s="147">
        <v>400</v>
      </c>
      <c r="S53" s="147">
        <v>154</v>
      </c>
      <c r="T53" s="31">
        <v>60</v>
      </c>
      <c r="U53" s="31">
        <v>105</v>
      </c>
      <c r="V53" s="31">
        <v>20</v>
      </c>
      <c r="W53" s="31">
        <v>355</v>
      </c>
      <c r="X53" s="147">
        <v>366</v>
      </c>
      <c r="Y53" s="148"/>
      <c r="Z53" s="19"/>
    </row>
    <row r="54" spans="1:26" s="2" customFormat="1" ht="28.5" customHeight="1" x14ac:dyDescent="0.25">
      <c r="A54" s="29" t="s">
        <v>60</v>
      </c>
      <c r="B54" s="22">
        <v>5024</v>
      </c>
      <c r="C54" s="22">
        <f t="shared" si="16"/>
        <v>5121.6499999999996</v>
      </c>
      <c r="D54" s="14">
        <f t="shared" si="14"/>
        <v>1.0194367038216561</v>
      </c>
      <c r="E54" s="149">
        <v>180</v>
      </c>
      <c r="F54" s="149">
        <v>150</v>
      </c>
      <c r="G54" s="150">
        <v>802</v>
      </c>
      <c r="H54" s="150">
        <v>358</v>
      </c>
      <c r="I54" s="150">
        <v>49</v>
      </c>
      <c r="J54" s="150">
        <v>150</v>
      </c>
      <c r="K54" s="150">
        <v>566</v>
      </c>
      <c r="L54" s="150">
        <v>709</v>
      </c>
      <c r="M54" s="150">
        <v>244.25</v>
      </c>
      <c r="N54" s="149">
        <v>30</v>
      </c>
      <c r="O54" s="150">
        <v>217.5</v>
      </c>
      <c r="P54" s="150">
        <v>300</v>
      </c>
      <c r="Q54" s="150">
        <v>13</v>
      </c>
      <c r="R54" s="149">
        <v>401.5</v>
      </c>
      <c r="S54" s="150">
        <v>156</v>
      </c>
      <c r="T54" s="150">
        <v>55</v>
      </c>
      <c r="U54" s="150">
        <v>80</v>
      </c>
      <c r="V54" s="150">
        <v>41.4</v>
      </c>
      <c r="W54" s="150">
        <v>253</v>
      </c>
      <c r="X54" s="150">
        <v>366</v>
      </c>
      <c r="Y54" s="150"/>
      <c r="Z54" s="19"/>
    </row>
    <row r="55" spans="1:26" s="130" customFormat="1" ht="30" customHeight="1" x14ac:dyDescent="0.25">
      <c r="A55" s="17" t="s">
        <v>52</v>
      </c>
      <c r="B55" s="30">
        <v>0.91</v>
      </c>
      <c r="C55" s="14">
        <f>C54/C53</f>
        <v>0.99759446825087639</v>
      </c>
      <c r="D55" s="14">
        <f t="shared" si="14"/>
        <v>1.0962576574185454</v>
      </c>
      <c r="E55" s="151">
        <f t="shared" ref="E55:X55" si="17">E54/E53</f>
        <v>1</v>
      </c>
      <c r="F55" s="151">
        <f t="shared" si="17"/>
        <v>1.1538461538461537</v>
      </c>
      <c r="G55" s="32">
        <f t="shared" si="17"/>
        <v>1</v>
      </c>
      <c r="H55" s="32">
        <f t="shared" si="17"/>
        <v>0.97547683923705719</v>
      </c>
      <c r="I55" s="151">
        <f t="shared" si="17"/>
        <v>4.9000000000000004</v>
      </c>
      <c r="J55" s="15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51">
        <f t="shared" si="17"/>
        <v>1</v>
      </c>
      <c r="O55" s="32">
        <f t="shared" si="17"/>
        <v>1.2083333333333333</v>
      </c>
      <c r="P55" s="32">
        <f t="shared" si="17"/>
        <v>1.0309278350515463</v>
      </c>
      <c r="Q55" s="151">
        <f t="shared" si="17"/>
        <v>1.0833333333333333</v>
      </c>
      <c r="R55" s="151">
        <f t="shared" si="17"/>
        <v>1.0037499999999999</v>
      </c>
      <c r="S55" s="151">
        <f t="shared" si="17"/>
        <v>1.0129870129870129</v>
      </c>
      <c r="T55" s="32">
        <f t="shared" si="17"/>
        <v>0.91666666666666663</v>
      </c>
      <c r="U55" s="32">
        <f t="shared" si="17"/>
        <v>0.76190476190476186</v>
      </c>
      <c r="V55" s="32">
        <f t="shared" si="17"/>
        <v>2.0699999999999998</v>
      </c>
      <c r="W55" s="32">
        <f t="shared" si="17"/>
        <v>0.71267605633802822</v>
      </c>
      <c r="X55" s="151">
        <f t="shared" si="17"/>
        <v>1</v>
      </c>
      <c r="Y55" s="152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0</v>
      </c>
      <c r="D56" s="14" t="e">
        <f t="shared" si="14"/>
        <v>#DIV/0!</v>
      </c>
      <c r="E56" s="31"/>
      <c r="F56" s="147"/>
      <c r="G56" s="31"/>
      <c r="H56" s="31"/>
      <c r="I56" s="31"/>
      <c r="J56" s="31"/>
      <c r="K56" s="31"/>
      <c r="L56" s="31"/>
      <c r="M56" s="31"/>
      <c r="N56" s="14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47">
        <v>25</v>
      </c>
      <c r="F57" s="147">
        <v>100</v>
      </c>
      <c r="G57" s="31">
        <v>82</v>
      </c>
      <c r="H57" s="148"/>
      <c r="I57" s="147">
        <v>16</v>
      </c>
      <c r="J57" s="147">
        <v>10</v>
      </c>
      <c r="K57" s="31">
        <v>118</v>
      </c>
      <c r="L57" s="31">
        <v>75</v>
      </c>
      <c r="M57" s="31">
        <v>50</v>
      </c>
      <c r="N57" s="147">
        <v>4</v>
      </c>
      <c r="O57" s="147">
        <v>35</v>
      </c>
      <c r="P57" s="147">
        <v>97</v>
      </c>
      <c r="Q57" s="148"/>
      <c r="R57" s="147">
        <v>6</v>
      </c>
      <c r="S57" s="147">
        <v>36</v>
      </c>
      <c r="T57" s="31">
        <v>28</v>
      </c>
      <c r="U57" s="31">
        <v>5</v>
      </c>
      <c r="V57" s="31">
        <v>10</v>
      </c>
      <c r="W57" s="31">
        <v>95</v>
      </c>
      <c r="X57" s="147">
        <v>90</v>
      </c>
      <c r="Y57" s="147">
        <v>20</v>
      </c>
      <c r="Z57" s="19"/>
    </row>
    <row r="58" spans="1:26" s="2" customFormat="1" ht="28.5" customHeight="1" x14ac:dyDescent="0.25">
      <c r="A58" s="29" t="s">
        <v>154</v>
      </c>
      <c r="B58" s="25">
        <v>841</v>
      </c>
      <c r="C58" s="25">
        <f t="shared" si="16"/>
        <v>835.38</v>
      </c>
      <c r="D58" s="14">
        <f t="shared" si="14"/>
        <v>0.99331747919143876</v>
      </c>
      <c r="E58" s="25">
        <v>25</v>
      </c>
      <c r="F58" s="25">
        <v>67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97</v>
      </c>
      <c r="Q58" s="25"/>
      <c r="R58" s="153">
        <v>0.28000000000000003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1.0009999999999999</v>
      </c>
      <c r="C59" s="8">
        <f>C58/C57</f>
        <v>0.9261419068736142</v>
      </c>
      <c r="D59" s="14">
        <f t="shared" si="14"/>
        <v>0.92521669018343089</v>
      </c>
      <c r="E59" s="88">
        <f>E58/E57</f>
        <v>1</v>
      </c>
      <c r="F59" s="88">
        <f t="shared" ref="F59:T59" si="18">F58/F57</f>
        <v>0.67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</v>
      </c>
      <c r="Q59" s="88"/>
      <c r="R59" s="88">
        <f t="shared" si="18"/>
        <v>4.6666666666666669E-2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31983</v>
      </c>
      <c r="C62" s="25">
        <f>SUM(E62:Y62)</f>
        <v>31352.67</v>
      </c>
      <c r="D62" s="14">
        <f>C62/B62</f>
        <v>0.98029171747490851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1860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1551</v>
      </c>
      <c r="N62" s="31">
        <f t="shared" si="20"/>
        <v>646</v>
      </c>
      <c r="O62" s="31"/>
      <c r="P62" s="31">
        <v>700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2014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32925</v>
      </c>
      <c r="C63" s="25">
        <f>SUM(E63:Y63)</f>
        <v>33506.25</v>
      </c>
      <c r="D63" s="14">
        <f t="shared" si="14"/>
        <v>1.0176537585421412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2580</v>
      </c>
      <c r="I63" s="31">
        <f t="shared" si="21"/>
        <v>1589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797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749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1124</v>
      </c>
      <c r="X63" s="31">
        <v>4560</v>
      </c>
      <c r="Y63" s="31">
        <f t="shared" si="21"/>
        <v>2249</v>
      </c>
      <c r="Z63" s="20"/>
    </row>
    <row r="64" spans="1:26" s="2" customFormat="1" ht="30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customHeight="1" collapsed="1" x14ac:dyDescent="0.25">
      <c r="A67" s="17" t="s">
        <v>65</v>
      </c>
      <c r="B67" s="25">
        <v>12753</v>
      </c>
      <c r="C67" s="22">
        <f>SUM(E67:Y67)</f>
        <v>14615.67</v>
      </c>
      <c r="D67" s="14">
        <f t="shared" si="14"/>
        <v>1.146057398259233</v>
      </c>
      <c r="E67" s="33">
        <v>3100</v>
      </c>
      <c r="F67" s="33">
        <v>300</v>
      </c>
      <c r="G67" s="33">
        <v>150</v>
      </c>
      <c r="H67" s="33">
        <v>216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297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customHeight="1" x14ac:dyDescent="0.25">
      <c r="A68" s="17" t="s">
        <v>66</v>
      </c>
      <c r="B68" s="22">
        <v>6161</v>
      </c>
      <c r="C68" s="22">
        <f>SUM(E68:Y68)</f>
        <v>7740</v>
      </c>
      <c r="D68" s="14">
        <f t="shared" si="14"/>
        <v>1.2562895633825677</v>
      </c>
      <c r="E68" s="33"/>
      <c r="F68" s="33">
        <v>506</v>
      </c>
      <c r="G68" s="33"/>
      <c r="H68" s="33">
        <v>1121</v>
      </c>
      <c r="I68" s="33">
        <v>875</v>
      </c>
      <c r="J68" s="33">
        <v>750</v>
      </c>
      <c r="K68" s="33">
        <v>526</v>
      </c>
      <c r="L68" s="33">
        <v>70</v>
      </c>
      <c r="M68" s="33">
        <v>1551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customHeight="1" x14ac:dyDescent="0.25">
      <c r="A69" s="17" t="s">
        <v>67</v>
      </c>
      <c r="B69" s="22">
        <v>12722</v>
      </c>
      <c r="C69" s="22">
        <f t="shared" si="22"/>
        <v>13525.9</v>
      </c>
      <c r="D69" s="14">
        <f t="shared" si="14"/>
        <v>1.0631897500393019</v>
      </c>
      <c r="E69" s="33"/>
      <c r="F69" s="33">
        <v>396</v>
      </c>
      <c r="G69" s="33">
        <v>850</v>
      </c>
      <c r="H69" s="33">
        <v>786</v>
      </c>
      <c r="I69" s="33">
        <v>536</v>
      </c>
      <c r="J69" s="33">
        <v>320</v>
      </c>
      <c r="K69" s="33">
        <v>60</v>
      </c>
      <c r="L69" s="33">
        <v>991</v>
      </c>
      <c r="M69" s="33">
        <v>450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customHeight="1" x14ac:dyDescent="0.25">
      <c r="A70" s="17" t="s">
        <v>68</v>
      </c>
      <c r="B70" s="22">
        <v>5996</v>
      </c>
      <c r="C70" s="22">
        <f t="shared" si="22"/>
        <v>5415</v>
      </c>
      <c r="D70" s="14">
        <f t="shared" si="14"/>
        <v>0.90310206804536353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1354</v>
      </c>
      <c r="V70" s="33"/>
      <c r="W70" s="33"/>
      <c r="X70" s="33">
        <v>300</v>
      </c>
      <c r="Y70" s="33">
        <v>200</v>
      </c>
      <c r="Z70" s="20"/>
    </row>
    <row r="71" spans="1:26" s="2" customFormat="1" ht="30" customHeight="1" x14ac:dyDescent="0.25">
      <c r="A71" s="17" t="s">
        <v>69</v>
      </c>
      <c r="B71" s="22">
        <v>12975</v>
      </c>
      <c r="C71" s="22">
        <f t="shared" si="22"/>
        <v>14979.65</v>
      </c>
      <c r="D71" s="14">
        <f t="shared" si="14"/>
        <v>1.1545009633911367</v>
      </c>
      <c r="E71" s="33">
        <v>110</v>
      </c>
      <c r="F71" s="33">
        <v>113</v>
      </c>
      <c r="G71" s="33">
        <v>1840</v>
      </c>
      <c r="H71" s="33">
        <v>682</v>
      </c>
      <c r="I71" s="33">
        <v>656</v>
      </c>
      <c r="J71" s="33">
        <v>1100</v>
      </c>
      <c r="K71" s="33">
        <v>204</v>
      </c>
      <c r="L71" s="43">
        <v>1345.65</v>
      </c>
      <c r="M71" s="33">
        <v>30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499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customHeight="1" x14ac:dyDescent="0.25">
      <c r="A72" s="17" t="s">
        <v>70</v>
      </c>
      <c r="B72" s="22">
        <v>7220</v>
      </c>
      <c r="C72" s="22">
        <f t="shared" si="22"/>
        <v>5000.7000000000007</v>
      </c>
      <c r="D72" s="14">
        <f t="shared" si="14"/>
        <v>0.6926177285318561</v>
      </c>
      <c r="E72" s="33"/>
      <c r="F72" s="33">
        <v>167</v>
      </c>
      <c r="G72" s="33"/>
      <c r="H72" s="33">
        <v>1112</v>
      </c>
      <c r="I72" s="33">
        <v>397</v>
      </c>
      <c r="J72" s="33">
        <v>360</v>
      </c>
      <c r="K72" s="33">
        <v>368</v>
      </c>
      <c r="L72" s="33">
        <v>66</v>
      </c>
      <c r="M72" s="33">
        <v>317</v>
      </c>
      <c r="N72" s="33"/>
      <c r="O72" s="33">
        <v>350</v>
      </c>
      <c r="P72" s="154">
        <v>209</v>
      </c>
      <c r="Q72" s="33">
        <v>241</v>
      </c>
      <c r="R72" s="33">
        <v>14.6</v>
      </c>
      <c r="S72" s="33">
        <v>156</v>
      </c>
      <c r="T72" s="33">
        <v>71</v>
      </c>
      <c r="U72" s="33"/>
      <c r="V72" s="33">
        <v>17</v>
      </c>
      <c r="W72" s="33">
        <v>338</v>
      </c>
      <c r="X72" s="33">
        <v>56.1</v>
      </c>
      <c r="Y72" s="33">
        <v>761</v>
      </c>
      <c r="Z72" s="20"/>
    </row>
    <row r="73" spans="1:26" s="2" customFormat="1" ht="30" customHeight="1" x14ac:dyDescent="0.25">
      <c r="A73" s="17" t="s">
        <v>71</v>
      </c>
      <c r="B73" s="22">
        <v>1444</v>
      </c>
      <c r="C73" s="22">
        <f t="shared" si="22"/>
        <v>1095</v>
      </c>
      <c r="D73" s="14">
        <f t="shared" si="14"/>
        <v>0.75831024930747926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55"/>
      <c r="Q73" s="155"/>
      <c r="R73" s="43">
        <v>14</v>
      </c>
      <c r="S73" s="33">
        <v>110</v>
      </c>
      <c r="T73" s="33"/>
      <c r="U73" s="33">
        <v>360</v>
      </c>
      <c r="V73" s="33"/>
      <c r="W73" s="33"/>
      <c r="X73" s="33"/>
      <c r="Y73" s="33"/>
      <c r="Z73" s="20"/>
    </row>
    <row r="74" spans="1:26" s="2" customFormat="1" ht="30" customHeight="1" x14ac:dyDescent="0.25">
      <c r="A74" s="17" t="s">
        <v>72</v>
      </c>
      <c r="B74" s="22">
        <v>4511</v>
      </c>
      <c r="C74" s="22">
        <f t="shared" si="22"/>
        <v>891</v>
      </c>
      <c r="D74" s="14">
        <f t="shared" si="14"/>
        <v>0.19751718022611395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55">
        <v>160</v>
      </c>
      <c r="Q74" s="15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55">
        <v>70</v>
      </c>
      <c r="Q75" s="15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55"/>
      <c r="Q76" s="15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55"/>
      <c r="Q77" s="15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55"/>
      <c r="Q78" s="155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121</v>
      </c>
      <c r="C79" s="18">
        <f>SUM(E79:Y79)</f>
        <v>132.98000000000002</v>
      </c>
      <c r="D79" s="14">
        <f t="shared" si="14"/>
        <v>1.0990082644628101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55"/>
      <c r="Q79" s="15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22">
        <f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5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22">
        <f>SUM(E81:Y81)</f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35"/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36">
        <f>SUM(E83:Y83)</f>
        <v>0</v>
      </c>
      <c r="D83" s="14" t="e">
        <f t="shared" si="14"/>
        <v>#DIV/0!</v>
      </c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</row>
    <row r="84" spans="1:26" ht="30" hidden="1" customHeight="1" x14ac:dyDescent="0.25">
      <c r="A84" s="12"/>
      <c r="B84" s="30"/>
      <c r="C84" s="35"/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x14ac:dyDescent="0.25">
      <c r="A85" s="12"/>
      <c r="B85" s="30"/>
      <c r="C85" s="18"/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37">
        <f>SUM(E86:Y86)</f>
        <v>21523.65</v>
      </c>
      <c r="D86" s="14">
        <f t="shared" si="14"/>
        <v>7.5495089442300953</v>
      </c>
      <c r="E86" s="158">
        <f>(E42-E87)</f>
        <v>1385</v>
      </c>
      <c r="F86" s="158">
        <f t="shared" ref="F86:Y86" si="23">(F42-F87)</f>
        <v>1000</v>
      </c>
      <c r="G86" s="158">
        <f t="shared" si="23"/>
        <v>101</v>
      </c>
      <c r="H86" s="158">
        <f t="shared" si="23"/>
        <v>2366</v>
      </c>
      <c r="I86" s="158">
        <f t="shared" si="23"/>
        <v>161</v>
      </c>
      <c r="J86" s="158">
        <f t="shared" si="23"/>
        <v>0</v>
      </c>
      <c r="K86" s="158">
        <f t="shared" si="23"/>
        <v>580</v>
      </c>
      <c r="L86" s="158">
        <f t="shared" si="23"/>
        <v>216.95000000000073</v>
      </c>
      <c r="M86" s="158">
        <f t="shared" si="23"/>
        <v>1540.8999999999996</v>
      </c>
      <c r="N86" s="158">
        <f t="shared" si="23"/>
        <v>1014</v>
      </c>
      <c r="O86" s="158">
        <f t="shared" si="23"/>
        <v>1167</v>
      </c>
      <c r="P86" s="158">
        <f t="shared" si="23"/>
        <v>1589</v>
      </c>
      <c r="Q86" s="158">
        <f t="shared" si="23"/>
        <v>1581</v>
      </c>
      <c r="R86" s="158">
        <f t="shared" si="23"/>
        <v>566</v>
      </c>
      <c r="S86" s="158">
        <f t="shared" si="23"/>
        <v>1420</v>
      </c>
      <c r="T86" s="158">
        <f t="shared" si="23"/>
        <v>2518.3000000000002</v>
      </c>
      <c r="U86" s="158">
        <f t="shared" si="23"/>
        <v>0</v>
      </c>
      <c r="V86" s="158">
        <f t="shared" si="23"/>
        <v>783.5</v>
      </c>
      <c r="W86" s="158">
        <f t="shared" si="23"/>
        <v>2839</v>
      </c>
      <c r="X86" s="158">
        <f t="shared" si="23"/>
        <v>240</v>
      </c>
      <c r="Y86" s="158">
        <f t="shared" si="23"/>
        <v>455</v>
      </c>
    </row>
    <row r="87" spans="1:26" ht="30" hidden="1" customHeight="1" x14ac:dyDescent="0.25">
      <c r="A87" s="12" t="s">
        <v>81</v>
      </c>
      <c r="B87" s="22"/>
      <c r="C87" s="22">
        <f>SUM(E87:Y87)</f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22"/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37"/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25">
        <f>SUM(E90:Y90)</f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40"/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284859</v>
      </c>
      <c r="C92" s="37">
        <f>C42+C54+C58+C62+C63</f>
        <v>293266.3</v>
      </c>
      <c r="D92" s="14">
        <f t="shared" si="14"/>
        <v>1.0295138998592286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27" t="e">
        <f>C92/C91</f>
        <v>#DIV/0!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72"/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25">
        <f>SUM(E95:Y95)</f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24"/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24"/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24"/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24">
        <f>SUM(E99:Y99)</f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24">
        <f>SUM(E100:Y100)</f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25">
        <f>SUM(E101:Y101)</f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26">
        <f>SUM(E102:Y102)</f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203</v>
      </c>
      <c r="B103" s="22"/>
      <c r="C103" s="25">
        <f>SUM(E103:Y103)</f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4">G101-G100</f>
        <v>17818</v>
      </c>
      <c r="H103" s="89">
        <v>18910</v>
      </c>
      <c r="I103" s="89">
        <f t="shared" si="24"/>
        <v>9522</v>
      </c>
      <c r="J103" s="89">
        <f t="shared" si="24"/>
        <v>22534</v>
      </c>
      <c r="K103" s="89">
        <f t="shared" si="24"/>
        <v>13480</v>
      </c>
      <c r="L103" s="89">
        <f t="shared" si="24"/>
        <v>13503</v>
      </c>
      <c r="M103" s="89">
        <f>M101-M100</f>
        <v>15249</v>
      </c>
      <c r="N103" s="89">
        <f t="shared" si="24"/>
        <v>5835</v>
      </c>
      <c r="O103" s="89">
        <f>O101-O100-O99</f>
        <v>8520</v>
      </c>
      <c r="P103" s="89">
        <f t="shared" si="24"/>
        <v>14945</v>
      </c>
      <c r="Q103" s="89">
        <f>Q101-Q99-Q100</f>
        <v>16470</v>
      </c>
      <c r="R103" s="89">
        <v>17176</v>
      </c>
      <c r="S103" s="89">
        <f t="shared" si="24"/>
        <v>18511</v>
      </c>
      <c r="T103" s="89">
        <f>T101-T100</f>
        <v>13696</v>
      </c>
      <c r="U103" s="89">
        <f t="shared" si="24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27">
        <f>C102/C95</f>
        <v>0.99624553218329814</v>
      </c>
      <c r="D104" s="14">
        <f t="shared" si="14"/>
        <v>1.0137505628939967</v>
      </c>
      <c r="E104" s="27">
        <f>E102/E103</f>
        <v>1</v>
      </c>
      <c r="F104" s="27">
        <f t="shared" ref="F104:Y104" si="25">F102/F103</f>
        <v>1</v>
      </c>
      <c r="G104" s="27">
        <f t="shared" si="25"/>
        <v>1</v>
      </c>
      <c r="H104" s="27">
        <f t="shared" si="25"/>
        <v>1</v>
      </c>
      <c r="I104" s="27">
        <f t="shared" si="25"/>
        <v>1</v>
      </c>
      <c r="J104" s="27">
        <f t="shared" si="25"/>
        <v>1</v>
      </c>
      <c r="K104" s="27">
        <f t="shared" si="25"/>
        <v>1</v>
      </c>
      <c r="L104" s="27">
        <f t="shared" si="25"/>
        <v>0.99807450196252689</v>
      </c>
      <c r="M104" s="27">
        <f>M102/M103</f>
        <v>1</v>
      </c>
      <c r="N104" s="27">
        <f t="shared" si="25"/>
        <v>1</v>
      </c>
      <c r="O104" s="27">
        <f t="shared" si="25"/>
        <v>0.98802816901408452</v>
      </c>
      <c r="P104" s="27">
        <f t="shared" si="25"/>
        <v>1</v>
      </c>
      <c r="Q104" s="27">
        <f t="shared" si="25"/>
        <v>1</v>
      </c>
      <c r="R104" s="27">
        <f t="shared" si="25"/>
        <v>1</v>
      </c>
      <c r="S104" s="27">
        <f t="shared" si="25"/>
        <v>0.99675868402571444</v>
      </c>
      <c r="T104" s="27">
        <f t="shared" si="25"/>
        <v>0.99342873831775702</v>
      </c>
      <c r="U104" s="27">
        <f t="shared" si="25"/>
        <v>0.99635246688423884</v>
      </c>
      <c r="V104" s="27">
        <f t="shared" si="25"/>
        <v>1</v>
      </c>
      <c r="W104" s="27">
        <f t="shared" si="25"/>
        <v>1</v>
      </c>
      <c r="X104" s="27">
        <f>X102/X103</f>
        <v>1</v>
      </c>
      <c r="Y104" s="27">
        <f t="shared" si="25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84">
        <f>C103-C102</f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6">F103-F102</f>
        <v>0</v>
      </c>
      <c r="G105" s="118">
        <f t="shared" si="26"/>
        <v>0</v>
      </c>
      <c r="H105" s="118">
        <f>H103-H102</f>
        <v>0</v>
      </c>
      <c r="I105" s="118">
        <f>I103-I102</f>
        <v>0</v>
      </c>
      <c r="J105" s="118">
        <f t="shared" si="26"/>
        <v>0</v>
      </c>
      <c r="K105" s="118">
        <f t="shared" si="26"/>
        <v>0</v>
      </c>
      <c r="L105" s="118">
        <f t="shared" si="26"/>
        <v>26</v>
      </c>
      <c r="M105" s="118">
        <f>M103-M102</f>
        <v>0</v>
      </c>
      <c r="N105" s="118">
        <f>N103-N102</f>
        <v>0</v>
      </c>
      <c r="O105" s="118">
        <f t="shared" ref="O105:Y105" si="27">O103-O102</f>
        <v>102</v>
      </c>
      <c r="P105" s="118">
        <f t="shared" si="27"/>
        <v>0</v>
      </c>
      <c r="Q105" s="118">
        <f>Q103-Q102</f>
        <v>0</v>
      </c>
      <c r="R105" s="118">
        <f t="shared" si="27"/>
        <v>0</v>
      </c>
      <c r="S105" s="118">
        <f t="shared" si="27"/>
        <v>60</v>
      </c>
      <c r="T105" s="118">
        <f t="shared" si="27"/>
        <v>90</v>
      </c>
      <c r="U105" s="118">
        <f t="shared" si="27"/>
        <v>38</v>
      </c>
      <c r="V105" s="118">
        <f t="shared" si="27"/>
        <v>0</v>
      </c>
      <c r="W105" s="118">
        <f>W103-W102</f>
        <v>0</v>
      </c>
      <c r="X105" s="118">
        <f t="shared" si="27"/>
        <v>0</v>
      </c>
      <c r="Y105" s="118">
        <f t="shared" si="27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24">
        <f t="shared" ref="C106:C110" si="28">SUM(E106:Y106)</f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24">
        <f t="shared" si="28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24">
        <f t="shared" si="28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24">
        <f t="shared" si="28"/>
        <v>568</v>
      </c>
      <c r="D109" s="14" t="e">
        <f t="shared" si="29"/>
        <v>#DIV/0!</v>
      </c>
      <c r="E109" s="145"/>
      <c r="F109" s="145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207</v>
      </c>
      <c r="B110" s="89"/>
      <c r="C110" s="24">
        <f t="shared" si="28"/>
        <v>211</v>
      </c>
      <c r="D110" s="14" t="e">
        <f t="shared" si="29"/>
        <v>#DIV/0!</v>
      </c>
      <c r="E110" s="160"/>
      <c r="F110" s="160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26">
        <f>SUM(E111:Y111)</f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27">
        <f>C102/C95</f>
        <v>0.99624553218329814</v>
      </c>
      <c r="D112" s="14">
        <f t="shared" si="29"/>
        <v>1.0137505628939967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195</v>
      </c>
      <c r="B113" s="89">
        <v>167595</v>
      </c>
      <c r="C113" s="24">
        <f t="shared" ref="C113:C124" si="32">SUM(E113:Y113)</f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24">
        <f t="shared" si="32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24">
        <f t="shared" si="32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24">
        <f t="shared" si="32"/>
        <v>1145</v>
      </c>
      <c r="D116" s="14">
        <f t="shared" si="29"/>
        <v>7.4350649350649354</v>
      </c>
      <c r="E116" s="145">
        <v>333</v>
      </c>
      <c r="F116" s="145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24">
        <v>595200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207</v>
      </c>
      <c r="B118" s="89">
        <v>1368</v>
      </c>
      <c r="C118" s="24">
        <f>SUM(E118:Y118)</f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25">
        <f>SUM(E119:Y119)</f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88">
        <f>C119/C117</f>
        <v>1.7081335685483872</v>
      </c>
      <c r="D120" s="14" t="e">
        <f t="shared" si="29"/>
        <v>#DIV/0!</v>
      </c>
      <c r="E120" s="88" t="e">
        <f t="shared" ref="E120:Y120" si="33">E119/E117</f>
        <v>#DIV/0!</v>
      </c>
      <c r="F120" s="88" t="e">
        <f t="shared" si="33"/>
        <v>#DIV/0!</v>
      </c>
      <c r="G120" s="89" t="e">
        <f t="shared" si="33"/>
        <v>#DIV/0!</v>
      </c>
      <c r="H120" s="89" t="e">
        <f t="shared" si="33"/>
        <v>#DIV/0!</v>
      </c>
      <c r="I120" s="89" t="e">
        <f t="shared" si="33"/>
        <v>#DIV/0!</v>
      </c>
      <c r="J120" s="89" t="e">
        <f t="shared" si="33"/>
        <v>#DIV/0!</v>
      </c>
      <c r="K120" s="89" t="e">
        <f t="shared" si="33"/>
        <v>#DIV/0!</v>
      </c>
      <c r="L120" s="89" t="e">
        <f t="shared" si="33"/>
        <v>#DIV/0!</v>
      </c>
      <c r="M120" s="89" t="e">
        <f t="shared" si="33"/>
        <v>#DIV/0!</v>
      </c>
      <c r="N120" s="89" t="e">
        <f t="shared" si="33"/>
        <v>#DIV/0!</v>
      </c>
      <c r="O120" s="89" t="e">
        <f t="shared" si="33"/>
        <v>#DIV/0!</v>
      </c>
      <c r="P120" s="89" t="e">
        <f t="shared" si="33"/>
        <v>#DIV/0!</v>
      </c>
      <c r="Q120" s="89" t="e">
        <f t="shared" si="33"/>
        <v>#DIV/0!</v>
      </c>
      <c r="R120" s="89" t="e">
        <f t="shared" si="33"/>
        <v>#DIV/0!</v>
      </c>
      <c r="S120" s="89" t="e">
        <f t="shared" si="33"/>
        <v>#DIV/0!</v>
      </c>
      <c r="T120" s="89" t="e">
        <f t="shared" si="33"/>
        <v>#DIV/0!</v>
      </c>
      <c r="U120" s="89" t="e">
        <f t="shared" si="33"/>
        <v>#DIV/0!</v>
      </c>
      <c r="V120" s="89" t="e">
        <f t="shared" si="33"/>
        <v>#DIV/0!</v>
      </c>
      <c r="W120" s="89" t="e">
        <f t="shared" si="33"/>
        <v>#DIV/0!</v>
      </c>
      <c r="X120" s="89" t="e">
        <f t="shared" si="33"/>
        <v>#DIV/0!</v>
      </c>
      <c r="Y120" s="89" t="e">
        <f t="shared" si="33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24">
        <f t="shared" si="32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24">
        <f t="shared" si="32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24">
        <f t="shared" si="32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24">
        <f t="shared" si="32"/>
        <v>4566.5</v>
      </c>
      <c r="D124" s="14">
        <f t="shared" si="29"/>
        <v>19.027083333333334</v>
      </c>
      <c r="E124" s="145">
        <v>3310</v>
      </c>
      <c r="F124" s="145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207</v>
      </c>
      <c r="B125" s="89">
        <v>11367</v>
      </c>
      <c r="C125" s="24">
        <f>SUM(E125:Y125)</f>
        <v>6150</v>
      </c>
      <c r="D125" s="14">
        <f t="shared" si="29"/>
        <v>0.54103985220374773</v>
      </c>
      <c r="E125" s="160"/>
      <c r="F125" s="160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47">
        <f>C119/C111*10</f>
        <v>34.057614616204049</v>
      </c>
      <c r="D126" s="14">
        <f t="shared" si="29"/>
        <v>1.7436829744375366</v>
      </c>
      <c r="E126" s="114">
        <f t="shared" ref="E126:G126" si="34">E119/E111*10</f>
        <v>48.629786144192593</v>
      </c>
      <c r="F126" s="114">
        <f t="shared" si="34"/>
        <v>30</v>
      </c>
      <c r="G126" s="114">
        <f t="shared" si="34"/>
        <v>35.006734762599621</v>
      </c>
      <c r="H126" s="114">
        <f t="shared" ref="H126:J126" si="35">H119/H111*10</f>
        <v>33.80750925436277</v>
      </c>
      <c r="I126" s="114">
        <f t="shared" si="35"/>
        <v>30.394875026254986</v>
      </c>
      <c r="J126" s="114">
        <f t="shared" si="35"/>
        <v>35.919943196946839</v>
      </c>
      <c r="K126" s="114">
        <f t="shared" ref="K126" si="36">K119/K111*10</f>
        <v>35.371513353115731</v>
      </c>
      <c r="L126" s="114">
        <f>L119/L111*10</f>
        <v>30.673740446686949</v>
      </c>
      <c r="M126" s="114">
        <f t="shared" ref="M126:S126" si="37">M119/M111*10</f>
        <v>34.044855400354123</v>
      </c>
      <c r="N126" s="114">
        <f t="shared" si="37"/>
        <v>29.295629820051413</v>
      </c>
      <c r="O126" s="114">
        <f t="shared" si="37"/>
        <v>30.736516987407935</v>
      </c>
      <c r="P126" s="114">
        <f t="shared" si="37"/>
        <v>29.472064235530276</v>
      </c>
      <c r="Q126" s="114">
        <f t="shared" si="37"/>
        <v>30.483910139647847</v>
      </c>
      <c r="R126" s="114">
        <f t="shared" si="37"/>
        <v>33.568933395435494</v>
      </c>
      <c r="S126" s="114">
        <f t="shared" si="37"/>
        <v>39.222426968727987</v>
      </c>
      <c r="T126" s="114">
        <f t="shared" ref="T126" si="38">T119/T111*10</f>
        <v>31.45965015434367</v>
      </c>
      <c r="U126" s="114">
        <f t="shared" ref="U126:Y126" si="39">U119/U111*10</f>
        <v>32.657032755298651</v>
      </c>
      <c r="V126" s="114">
        <f t="shared" si="39"/>
        <v>29.708262751741014</v>
      </c>
      <c r="W126" s="114">
        <f t="shared" si="39"/>
        <v>30.078979737165792</v>
      </c>
      <c r="X126" s="114">
        <f>X119/X111*10</f>
        <v>38.391209168562476</v>
      </c>
      <c r="Y126" s="114">
        <f t="shared" si="39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C129" si="40">B121/B113*10</f>
        <v>20.248575434828009</v>
      </c>
      <c r="C127" s="48">
        <f t="shared" si="40"/>
        <v>34.702771016775245</v>
      </c>
      <c r="D127" s="14">
        <f t="shared" si="29"/>
        <v>1.7138376538373998</v>
      </c>
      <c r="E127" s="115">
        <f>E121/E113*10</f>
        <v>48.774920103485009</v>
      </c>
      <c r="F127" s="115">
        <f>F121/F113*10</f>
        <v>30</v>
      </c>
      <c r="G127" s="115">
        <f t="shared" ref="G127" si="41">G121/G113*10</f>
        <v>21.182547399124939</v>
      </c>
      <c r="H127" s="115">
        <f t="shared" ref="H127:J127" si="42">H121/H113*10</f>
        <v>34.243744301489215</v>
      </c>
      <c r="I127" s="115">
        <f t="shared" si="42"/>
        <v>31.350388651379713</v>
      </c>
      <c r="J127" s="115">
        <f t="shared" si="42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3">M121/M113*10</f>
        <v>34.36738619363112</v>
      </c>
      <c r="N127" s="115">
        <f t="shared" si="43"/>
        <v>28.955983994179704</v>
      </c>
      <c r="O127" s="115">
        <f t="shared" ref="O127:Y127" si="44">O121/O113*10</f>
        <v>34.034102511741878</v>
      </c>
      <c r="P127" s="115">
        <f t="shared" si="44"/>
        <v>31.070482915143106</v>
      </c>
      <c r="Q127" s="115">
        <f t="shared" si="44"/>
        <v>34.067059356592665</v>
      </c>
      <c r="R127" s="115">
        <f t="shared" si="44"/>
        <v>35.687318489835434</v>
      </c>
      <c r="S127" s="115">
        <f t="shared" si="44"/>
        <v>40.415645176382512</v>
      </c>
      <c r="T127" s="115">
        <f t="shared" si="44"/>
        <v>32.172877556738584</v>
      </c>
      <c r="U127" s="115">
        <f t="shared" si="44"/>
        <v>33.585025380710661</v>
      </c>
      <c r="V127" s="115">
        <f t="shared" si="44"/>
        <v>27.143280925541383</v>
      </c>
      <c r="W127" s="115">
        <f t="shared" si="44"/>
        <v>33.555192766545268</v>
      </c>
      <c r="X127" s="109">
        <f t="shared" si="44"/>
        <v>39.161906461977864</v>
      </c>
      <c r="Y127" s="115">
        <f t="shared" si="44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40"/>
        <v>19.234021137393057</v>
      </c>
      <c r="C128" s="48">
        <f t="shared" si="40"/>
        <v>30.863058823529414</v>
      </c>
      <c r="D128" s="14">
        <f t="shared" si="29"/>
        <v>1.604607721030743</v>
      </c>
      <c r="E128" s="109">
        <f>E122/E114*10</f>
        <v>30.416666666666664</v>
      </c>
      <c r="F128" s="109">
        <f t="shared" ref="F128" si="45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6">M122/M114*10</f>
        <v>15</v>
      </c>
      <c r="N128" s="109">
        <f t="shared" si="46"/>
        <v>27.906976744186046</v>
      </c>
      <c r="O128" s="109">
        <f t="shared" si="46"/>
        <v>28.751219512195121</v>
      </c>
      <c r="P128" s="109">
        <f t="shared" si="46"/>
        <v>30</v>
      </c>
      <c r="Q128" s="109">
        <f t="shared" si="46"/>
        <v>23.888888888888889</v>
      </c>
      <c r="R128" s="109">
        <f t="shared" si="46"/>
        <v>22.027027027027025</v>
      </c>
      <c r="S128" s="109">
        <f t="shared" si="46"/>
        <v>23.313373253493012</v>
      </c>
      <c r="T128" s="109">
        <f t="shared" si="46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40"/>
        <v>18.94015922391522</v>
      </c>
      <c r="C129" s="48">
        <f t="shared" si="40"/>
        <v>32.571312939600311</v>
      </c>
      <c r="D129" s="14">
        <f t="shared" si="29"/>
        <v>1.7196958354221967</v>
      </c>
      <c r="E129" s="109">
        <f t="shared" ref="E129:Y129" si="47">E123/E115*10</f>
        <v>43.006060606060608</v>
      </c>
      <c r="F129" s="109">
        <f t="shared" ref="F129" si="48">F123/F115*10</f>
        <v>31</v>
      </c>
      <c r="G129" s="109">
        <f t="shared" si="47"/>
        <v>28.930587337909994</v>
      </c>
      <c r="H129" s="109">
        <f t="shared" si="47"/>
        <v>33.764175433802428</v>
      </c>
      <c r="I129" s="109">
        <f t="shared" si="47"/>
        <v>29.222437137330751</v>
      </c>
      <c r="J129" s="109">
        <f t="shared" si="47"/>
        <v>37.399770904925546</v>
      </c>
      <c r="K129" s="109">
        <f t="shared" si="47"/>
        <v>36.15174506828528</v>
      </c>
      <c r="L129" s="109">
        <f t="shared" si="47"/>
        <v>30.825026511134674</v>
      </c>
      <c r="M129" s="109">
        <f t="shared" si="47"/>
        <v>32.962962962962962</v>
      </c>
      <c r="N129" s="109">
        <f t="shared" si="47"/>
        <v>28.515557847687809</v>
      </c>
      <c r="O129" s="109">
        <f t="shared" si="47"/>
        <v>34.423428920073214</v>
      </c>
      <c r="P129" s="109">
        <f t="shared" si="47"/>
        <v>27.746187158727167</v>
      </c>
      <c r="Q129" s="109">
        <f t="shared" si="47"/>
        <v>25.435793143521209</v>
      </c>
      <c r="R129" s="109">
        <f t="shared" si="47"/>
        <v>31.100455136540962</v>
      </c>
      <c r="S129" s="109">
        <f t="shared" si="47"/>
        <v>39.314484769928711</v>
      </c>
      <c r="T129" s="109">
        <f t="shared" si="47"/>
        <v>31.755359877488516</v>
      </c>
      <c r="U129" s="109">
        <f t="shared" si="47"/>
        <v>29.49984370115661</v>
      </c>
      <c r="V129" s="109">
        <f t="shared" si="47"/>
        <v>30.271800679501698</v>
      </c>
      <c r="W129" s="109">
        <f t="shared" si="47"/>
        <v>25.997719498289623</v>
      </c>
      <c r="X129" s="109">
        <f t="shared" si="47"/>
        <v>40.033281825745874</v>
      </c>
      <c r="Y129" s="109">
        <f t="shared" si="47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48">
        <f>C124/C116*10</f>
        <v>39.882096069869</v>
      </c>
      <c r="D130" s="14">
        <f t="shared" si="29"/>
        <v>2.5591011644832609</v>
      </c>
      <c r="E130" s="109">
        <f>E124/E116*10</f>
        <v>99.3993993993994</v>
      </c>
      <c r="F130" s="48"/>
      <c r="G130" s="89">
        <f t="shared" ref="G130" si="49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50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206</v>
      </c>
      <c r="B131" s="48">
        <f>B125/B118*10</f>
        <v>83.09210526315789</v>
      </c>
      <c r="C131" s="48">
        <f>C125/C118*10</f>
        <v>60.117302052785924</v>
      </c>
      <c r="D131" s="14">
        <f t="shared" si="29"/>
        <v>0.72350197244841341</v>
      </c>
      <c r="E131" s="48"/>
      <c r="F131" s="48"/>
      <c r="G131" s="89">
        <f>G125/G118*10</f>
        <v>46.923076923076927</v>
      </c>
      <c r="H131" s="89">
        <f t="shared" ref="H131" si="51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2">S125/S118*10</f>
        <v>45.588235294117645</v>
      </c>
      <c r="T131" s="89">
        <f t="shared" si="52"/>
        <v>79.285714285714292</v>
      </c>
      <c r="U131" s="89"/>
      <c r="V131" s="89"/>
      <c r="W131" s="89"/>
      <c r="X131" s="89">
        <f t="shared" si="52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50">
        <f>SUM(E132:Y132)</f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50">
        <f>SUM(E133:Y133)</f>
        <v>4968</v>
      </c>
      <c r="D133" s="14">
        <f t="shared" si="29"/>
        <v>2.265389876880985</v>
      </c>
      <c r="E133" s="45">
        <f t="shared" ref="E133:Y133" si="53">(E111-E132)/2</f>
        <v>159</v>
      </c>
      <c r="F133" s="45">
        <f t="shared" si="53"/>
        <v>50</v>
      </c>
      <c r="G133" s="45">
        <f t="shared" si="53"/>
        <v>466</v>
      </c>
      <c r="H133" s="45">
        <f t="shared" si="53"/>
        <v>518</v>
      </c>
      <c r="I133" s="45">
        <f t="shared" si="53"/>
        <v>388</v>
      </c>
      <c r="J133" s="45">
        <f t="shared" si="53"/>
        <v>175.5</v>
      </c>
      <c r="K133" s="45">
        <f t="shared" si="53"/>
        <v>207.5</v>
      </c>
      <c r="L133" s="45">
        <f t="shared" si="53"/>
        <v>604</v>
      </c>
      <c r="M133" s="45">
        <f t="shared" si="53"/>
        <v>255.5</v>
      </c>
      <c r="N133" s="45">
        <f t="shared" si="53"/>
        <v>94.5</v>
      </c>
      <c r="O133" s="45">
        <f t="shared" si="53"/>
        <v>355</v>
      </c>
      <c r="P133" s="45">
        <f t="shared" si="53"/>
        <v>81</v>
      </c>
      <c r="Q133" s="45">
        <f t="shared" si="53"/>
        <v>149</v>
      </c>
      <c r="R133" s="45">
        <f t="shared" si="53"/>
        <v>193.5</v>
      </c>
      <c r="S133" s="45">
        <f t="shared" si="53"/>
        <v>130</v>
      </c>
      <c r="T133" s="45">
        <f t="shared" si="53"/>
        <v>480</v>
      </c>
      <c r="U133" s="45">
        <f t="shared" si="53"/>
        <v>47.5</v>
      </c>
      <c r="V133" s="45">
        <f t="shared" si="53"/>
        <v>82.5</v>
      </c>
      <c r="W133" s="45">
        <f t="shared" si="53"/>
        <v>311.5</v>
      </c>
      <c r="X133" s="45">
        <f t="shared" si="53"/>
        <v>159</v>
      </c>
      <c r="Y133" s="45">
        <f t="shared" si="53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25">
        <f>SUM(E134:Y134)</f>
        <v>317</v>
      </c>
      <c r="D134" s="14">
        <f t="shared" si="29"/>
        <v>3.9135802469135803</v>
      </c>
      <c r="E134" s="145">
        <v>48</v>
      </c>
      <c r="F134" s="145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25">
        <f t="shared" ref="C135" si="54">SUM(E135:Y135)</f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25">
        <f>SUM(E136:Y136)</f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25">
        <f>SUM(E137:Y137)</f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25">
        <f>C136-C137</f>
        <v>5070.5</v>
      </c>
      <c r="D138" s="14">
        <f t="shared" si="29"/>
        <v>1.0360645688598284</v>
      </c>
      <c r="E138" s="45">
        <v>158</v>
      </c>
      <c r="F138" s="45">
        <f t="shared" ref="F138:Y138" si="55">F136-F137</f>
        <v>54</v>
      </c>
      <c r="G138" s="45">
        <f t="shared" si="55"/>
        <v>782</v>
      </c>
      <c r="H138" s="45">
        <f>377-H137</f>
        <v>343</v>
      </c>
      <c r="I138" s="45">
        <f t="shared" si="55"/>
        <v>10</v>
      </c>
      <c r="J138" s="45">
        <f t="shared" si="55"/>
        <v>144</v>
      </c>
      <c r="K138" s="45">
        <v>604.5</v>
      </c>
      <c r="L138" s="45">
        <f t="shared" si="55"/>
        <v>739</v>
      </c>
      <c r="M138" s="45">
        <f t="shared" si="55"/>
        <v>217</v>
      </c>
      <c r="N138" s="45">
        <f t="shared" si="55"/>
        <v>30</v>
      </c>
      <c r="O138" s="45">
        <v>194</v>
      </c>
      <c r="P138" s="45">
        <f t="shared" si="55"/>
        <v>232</v>
      </c>
      <c r="Q138" s="45">
        <v>14</v>
      </c>
      <c r="R138" s="45">
        <f t="shared" si="55"/>
        <v>679</v>
      </c>
      <c r="S138" s="45">
        <f t="shared" si="55"/>
        <v>154</v>
      </c>
      <c r="T138" s="45">
        <f>T136-T137</f>
        <v>46</v>
      </c>
      <c r="U138" s="45">
        <f t="shared" si="55"/>
        <v>115</v>
      </c>
      <c r="V138" s="45">
        <f>V136-V137</f>
        <v>23.5</v>
      </c>
      <c r="W138" s="45">
        <f>W136-W137</f>
        <v>256</v>
      </c>
      <c r="X138" s="45">
        <f t="shared" si="55"/>
        <v>383</v>
      </c>
      <c r="Y138" s="45">
        <f t="shared" si="55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25">
        <f>SUM(E139:Y139)</f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30">
        <f>C139/C138</f>
        <v>0.9979291983039148</v>
      </c>
      <c r="D140" s="14">
        <f t="shared" si="29"/>
        <v>0.9979291983039148</v>
      </c>
      <c r="E140" s="32">
        <f>E139/E138</f>
        <v>1</v>
      </c>
      <c r="F140" s="32">
        <f t="shared" ref="F140:X140" si="56">F139/F138</f>
        <v>1</v>
      </c>
      <c r="G140" s="32">
        <f t="shared" si="56"/>
        <v>1</v>
      </c>
      <c r="H140" s="32">
        <f t="shared" si="56"/>
        <v>1</v>
      </c>
      <c r="I140" s="32">
        <f t="shared" si="56"/>
        <v>1</v>
      </c>
      <c r="J140" s="32">
        <f t="shared" si="56"/>
        <v>1</v>
      </c>
      <c r="K140" s="32">
        <f t="shared" si="56"/>
        <v>0.83788254755996694</v>
      </c>
      <c r="L140" s="32">
        <f t="shared" si="56"/>
        <v>1</v>
      </c>
      <c r="M140" s="32">
        <f t="shared" si="56"/>
        <v>1</v>
      </c>
      <c r="N140" s="32">
        <f t="shared" si="56"/>
        <v>1</v>
      </c>
      <c r="O140" s="32">
        <f t="shared" si="56"/>
        <v>1</v>
      </c>
      <c r="P140" s="32">
        <f t="shared" si="56"/>
        <v>1</v>
      </c>
      <c r="Q140" s="32">
        <f t="shared" si="56"/>
        <v>1</v>
      </c>
      <c r="R140" s="32">
        <f t="shared" si="56"/>
        <v>0.97054491899852724</v>
      </c>
      <c r="S140" s="32">
        <f t="shared" si="56"/>
        <v>1</v>
      </c>
      <c r="T140" s="32">
        <f t="shared" si="56"/>
        <v>1</v>
      </c>
      <c r="U140" s="32">
        <f t="shared" si="56"/>
        <v>1</v>
      </c>
      <c r="V140" s="32">
        <f t="shared" si="56"/>
        <v>1</v>
      </c>
      <c r="W140" s="32">
        <f t="shared" si="56"/>
        <v>1</v>
      </c>
      <c r="X140" s="32">
        <f t="shared" si="56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82">
        <f>C138-C139</f>
        <v>10.5</v>
      </c>
      <c r="D141" s="14" t="e">
        <f t="shared" si="29"/>
        <v>#DIV/0!</v>
      </c>
      <c r="E141" s="82">
        <f>E138-E139</f>
        <v>0</v>
      </c>
      <c r="F141" s="82">
        <f t="shared" ref="F141:Y141" si="57">F138-F139</f>
        <v>0</v>
      </c>
      <c r="G141" s="82">
        <f t="shared" si="57"/>
        <v>0</v>
      </c>
      <c r="H141" s="82">
        <f t="shared" si="57"/>
        <v>0</v>
      </c>
      <c r="I141" s="82">
        <f t="shared" si="57"/>
        <v>0</v>
      </c>
      <c r="J141" s="82">
        <f t="shared" si="57"/>
        <v>0</v>
      </c>
      <c r="K141" s="82">
        <f>K138-K139-K137</f>
        <v>0</v>
      </c>
      <c r="L141" s="82">
        <f t="shared" si="57"/>
        <v>0</v>
      </c>
      <c r="M141" s="82">
        <f t="shared" si="57"/>
        <v>0</v>
      </c>
      <c r="N141" s="82">
        <f t="shared" si="57"/>
        <v>0</v>
      </c>
      <c r="O141" s="82">
        <f>O138-O139</f>
        <v>0</v>
      </c>
      <c r="P141" s="82">
        <f t="shared" si="57"/>
        <v>0</v>
      </c>
      <c r="Q141" s="82">
        <f t="shared" si="57"/>
        <v>0</v>
      </c>
      <c r="R141" s="82">
        <f>R138-R139</f>
        <v>20</v>
      </c>
      <c r="S141" s="82">
        <f t="shared" si="57"/>
        <v>0</v>
      </c>
      <c r="T141" s="82">
        <f>T138-T139</f>
        <v>0</v>
      </c>
      <c r="U141" s="82">
        <f t="shared" si="57"/>
        <v>0</v>
      </c>
      <c r="V141" s="82">
        <f>V138-V139</f>
        <v>0</v>
      </c>
      <c r="W141" s="82">
        <f t="shared" si="57"/>
        <v>0</v>
      </c>
      <c r="X141" s="82">
        <f t="shared" si="57"/>
        <v>0</v>
      </c>
      <c r="Y141" s="82">
        <f t="shared" si="57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24"/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25">
        <f>SUM(E143:Y143)</f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8" t="e">
        <f>C143/C142</f>
        <v>#DIV/0!</v>
      </c>
      <c r="D144" s="14" t="e">
        <f t="shared" si="29"/>
        <v>#DIV/0!</v>
      </c>
      <c r="E144" s="27" t="e">
        <f t="shared" ref="E144:Y144" si="58">E143/E142</f>
        <v>#DIV/0!</v>
      </c>
      <c r="F144" s="27" t="e">
        <f t="shared" si="58"/>
        <v>#DIV/0!</v>
      </c>
      <c r="G144" s="89" t="e">
        <f t="shared" si="58"/>
        <v>#DIV/0!</v>
      </c>
      <c r="H144" s="89" t="e">
        <f t="shared" si="58"/>
        <v>#DIV/0!</v>
      </c>
      <c r="I144" s="89" t="e">
        <f t="shared" si="58"/>
        <v>#DIV/0!</v>
      </c>
      <c r="J144" s="89" t="e">
        <f t="shared" si="58"/>
        <v>#DIV/0!</v>
      </c>
      <c r="K144" s="89" t="e">
        <f t="shared" si="58"/>
        <v>#DIV/0!</v>
      </c>
      <c r="L144" s="89" t="e">
        <f t="shared" si="58"/>
        <v>#DIV/0!</v>
      </c>
      <c r="M144" s="89" t="e">
        <f t="shared" si="58"/>
        <v>#DIV/0!</v>
      </c>
      <c r="N144" s="89" t="e">
        <f t="shared" si="58"/>
        <v>#DIV/0!</v>
      </c>
      <c r="O144" s="89" t="e">
        <f t="shared" si="58"/>
        <v>#DIV/0!</v>
      </c>
      <c r="P144" s="89" t="e">
        <f t="shared" si="58"/>
        <v>#DIV/0!</v>
      </c>
      <c r="Q144" s="89" t="e">
        <f t="shared" si="58"/>
        <v>#DIV/0!</v>
      </c>
      <c r="R144" s="89" t="e">
        <f t="shared" si="58"/>
        <v>#DIV/0!</v>
      </c>
      <c r="S144" s="89" t="e">
        <f t="shared" si="58"/>
        <v>#DIV/0!</v>
      </c>
      <c r="T144" s="89" t="e">
        <f t="shared" si="58"/>
        <v>#DIV/0!</v>
      </c>
      <c r="U144" s="89" t="e">
        <f t="shared" si="58"/>
        <v>#DIV/0!</v>
      </c>
      <c r="V144" s="89" t="e">
        <f t="shared" si="58"/>
        <v>#DIV/0!</v>
      </c>
      <c r="W144" s="89" t="e">
        <f t="shared" si="58"/>
        <v>#DIV/0!</v>
      </c>
      <c r="X144" s="89" t="e">
        <f t="shared" si="58"/>
        <v>#DIV/0!</v>
      </c>
      <c r="Y144" s="89" t="e">
        <f t="shared" si="58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53">
        <f>C143/C139*10</f>
        <v>242.36264822134387</v>
      </c>
      <c r="D145" s="14">
        <f t="shared" si="29"/>
        <v>1.2400267638184448</v>
      </c>
      <c r="E145" s="114">
        <f t="shared" ref="E145" si="59">E143/E139*10</f>
        <v>179.62025316455697</v>
      </c>
      <c r="F145" s="114">
        <f t="shared" ref="F145:G145" si="60">F143/F139*10</f>
        <v>180.92592592592592</v>
      </c>
      <c r="G145" s="114">
        <f t="shared" si="60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1">M143/M139*10</f>
        <v>202.25806451612902</v>
      </c>
      <c r="N145" s="114">
        <f t="shared" si="61"/>
        <v>198</v>
      </c>
      <c r="O145" s="114">
        <f t="shared" si="61"/>
        <v>169.63917525773195</v>
      </c>
      <c r="P145" s="114">
        <f t="shared" si="61"/>
        <v>229.78448275862067</v>
      </c>
      <c r="Q145" s="114">
        <f t="shared" si="61"/>
        <v>231.42857142857142</v>
      </c>
      <c r="R145" s="114">
        <f t="shared" si="61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2">U143/U139*10</f>
        <v>200.95652173913044</v>
      </c>
      <c r="V145" s="114">
        <f t="shared" si="62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25">
        <f>E146+F146+G146+H146+I146+J146+K146+L146+M146+N146+O146+P146+Q146+R146+S146+T146+U146+V146+W146+X146+Y146</f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25">
        <f>SUM(E147:Y147)</f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25">
        <f>SUM(E148:Y148)</f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50">
        <f>C146-C147</f>
        <v>961.5</v>
      </c>
      <c r="D149" s="14">
        <f t="shared" si="29"/>
        <v>1.1311764705882352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08">
        <f>SUM(E150:Y150)</f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30">
        <f>C150/C149</f>
        <v>0.90707228289131558</v>
      </c>
      <c r="D151" s="14">
        <f t="shared" si="29"/>
        <v>0.94952147839608159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3">L150/L149</f>
        <v>1</v>
      </c>
      <c r="M151" s="27">
        <f t="shared" si="63"/>
        <v>1</v>
      </c>
      <c r="N151" s="27">
        <f t="shared" si="63"/>
        <v>1</v>
      </c>
      <c r="O151" s="27">
        <f t="shared" si="63"/>
        <v>1</v>
      </c>
      <c r="P151" s="27">
        <f t="shared" si="63"/>
        <v>0.8527131782945736</v>
      </c>
      <c r="Q151" s="27"/>
      <c r="R151" s="27">
        <f t="shared" si="63"/>
        <v>1</v>
      </c>
      <c r="S151" s="27">
        <f t="shared" si="63"/>
        <v>0.80555555555555558</v>
      </c>
      <c r="T151" s="27">
        <f t="shared" si="63"/>
        <v>1</v>
      </c>
      <c r="U151" s="27"/>
      <c r="V151" s="27">
        <f t="shared" si="63"/>
        <v>1</v>
      </c>
      <c r="W151" s="27">
        <f t="shared" si="63"/>
        <v>1</v>
      </c>
      <c r="X151" s="27">
        <f t="shared" si="63"/>
        <v>1</v>
      </c>
      <c r="Y151" s="27">
        <f t="shared" si="63"/>
        <v>1</v>
      </c>
    </row>
    <row r="152" spans="1:26" s="11" customFormat="1" ht="30.75" hidden="1" customHeight="1" x14ac:dyDescent="0.2">
      <c r="A152" s="12" t="s">
        <v>181</v>
      </c>
      <c r="B152" s="89"/>
      <c r="C152" s="89"/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25">
        <f>SUM(E153:Y153)</f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88" t="e">
        <f>C153/C152</f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4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53">
        <f>C153/C150*10</f>
        <v>400.66915094880471</v>
      </c>
      <c r="D155" s="14">
        <f t="shared" si="29"/>
        <v>1.2547953971398853</v>
      </c>
      <c r="E155" s="52">
        <f>E153/E150*10</f>
        <v>380.4545454545455</v>
      </c>
      <c r="F155" s="52">
        <f t="shared" ref="F155:G155" si="65">F153/F150*10</f>
        <v>484.18604651162786</v>
      </c>
      <c r="G155" s="52">
        <f t="shared" si="65"/>
        <v>278.09965237543457</v>
      </c>
      <c r="H155" s="52"/>
      <c r="I155" s="52">
        <f t="shared" ref="I155:N155" si="66">I153/I150*10</f>
        <v>94.375</v>
      </c>
      <c r="J155" s="52">
        <f t="shared" si="66"/>
        <v>320</v>
      </c>
      <c r="K155" s="52">
        <f t="shared" si="66"/>
        <v>605.29058116232466</v>
      </c>
      <c r="L155" s="52">
        <f>L153/L150*10</f>
        <v>543.936170212766</v>
      </c>
      <c r="M155" s="52">
        <f t="shared" si="66"/>
        <v>264.89361702127661</v>
      </c>
      <c r="N155" s="52">
        <f t="shared" si="66"/>
        <v>95.833333333333343</v>
      </c>
      <c r="O155" s="52">
        <f t="shared" ref="O155:P155" si="67">O153/O150*10</f>
        <v>253</v>
      </c>
      <c r="P155" s="52">
        <f t="shared" si="67"/>
        <v>358</v>
      </c>
      <c r="Q155" s="52"/>
      <c r="R155" s="52">
        <f t="shared" ref="R155:Y155" si="68">R153/R150*10</f>
        <v>133.74647887323943</v>
      </c>
      <c r="S155" s="52">
        <f t="shared" si="68"/>
        <v>445.86206896551721</v>
      </c>
      <c r="T155" s="52">
        <f t="shared" si="68"/>
        <v>719.04761904761904</v>
      </c>
      <c r="U155" s="52"/>
      <c r="V155" s="52">
        <f t="shared" si="68"/>
        <v>186.36363636363637</v>
      </c>
      <c r="W155" s="52">
        <f t="shared" si="68"/>
        <v>455.78947368421052</v>
      </c>
      <c r="X155" s="52">
        <f t="shared" si="68"/>
        <v>160.34482758620692</v>
      </c>
      <c r="Y155" s="52">
        <f t="shared" si="68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82">
        <f>SUM(E156:Y156)</f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9">F149-F150</f>
        <v>0</v>
      </c>
      <c r="G156" s="117">
        <f>G149-G150</f>
        <v>0</v>
      </c>
      <c r="H156" s="117">
        <f>H149-H150</f>
        <v>0</v>
      </c>
      <c r="I156" s="117">
        <f t="shared" si="69"/>
        <v>0</v>
      </c>
      <c r="J156" s="117">
        <f t="shared" si="69"/>
        <v>0</v>
      </c>
      <c r="K156" s="117">
        <f t="shared" si="69"/>
        <v>1.9500000000000028</v>
      </c>
      <c r="L156" s="117">
        <f t="shared" si="69"/>
        <v>0</v>
      </c>
      <c r="M156" s="117">
        <f t="shared" si="69"/>
        <v>0</v>
      </c>
      <c r="N156" s="117">
        <f t="shared" si="69"/>
        <v>0</v>
      </c>
      <c r="O156" s="117">
        <f t="shared" si="69"/>
        <v>0</v>
      </c>
      <c r="P156" s="117">
        <f t="shared" si="69"/>
        <v>19</v>
      </c>
      <c r="Q156" s="117">
        <f t="shared" si="69"/>
        <v>0</v>
      </c>
      <c r="R156" s="117">
        <f t="shared" si="69"/>
        <v>0</v>
      </c>
      <c r="S156" s="117">
        <f t="shared" si="69"/>
        <v>7</v>
      </c>
      <c r="T156" s="117">
        <f t="shared" si="69"/>
        <v>0</v>
      </c>
      <c r="U156" s="117">
        <f t="shared" si="69"/>
        <v>0</v>
      </c>
      <c r="V156" s="117">
        <f t="shared" si="69"/>
        <v>0</v>
      </c>
      <c r="W156" s="117">
        <f t="shared" si="69"/>
        <v>0</v>
      </c>
      <c r="X156" s="117">
        <f t="shared" si="69"/>
        <v>0</v>
      </c>
      <c r="Y156" s="117">
        <f t="shared" si="69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25">
        <f>SUM(E157:Y157)</f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25">
        <f>SUM(E158:Y158)</f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53">
        <f>C158/C157*10</f>
        <v>169.36804308797124</v>
      </c>
      <c r="D159" s="14">
        <f t="shared" si="29"/>
        <v>1.5930512280749765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70">R158/R157*10</f>
        <v>25</v>
      </c>
      <c r="S159" s="52"/>
      <c r="T159" s="52"/>
      <c r="U159" s="52">
        <f t="shared" ref="U159:Y159" si="71">U158/U157*10</f>
        <v>180</v>
      </c>
      <c r="V159" s="52"/>
      <c r="W159" s="52"/>
      <c r="X159" s="52"/>
      <c r="Y159" s="52">
        <f t="shared" si="71"/>
        <v>60</v>
      </c>
    </row>
    <row r="160" spans="1:26" s="11" customFormat="1" ht="30" hidden="1" customHeight="1" x14ac:dyDescent="0.2">
      <c r="A160" s="10" t="s">
        <v>210</v>
      </c>
      <c r="B160" s="53"/>
      <c r="C160" s="108">
        <v>34738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08">
        <f>SUM(E161:Y161)</f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209</v>
      </c>
      <c r="B162" s="53"/>
      <c r="C162" s="108">
        <f>SUM(E162:Y162)</f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208</v>
      </c>
      <c r="B163" s="53"/>
      <c r="C163" s="108">
        <f>SUM(E163:Y163)</f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2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204</v>
      </c>
      <c r="B164" s="108">
        <f>B168+B171+B188+B174+B183</f>
        <v>14637</v>
      </c>
      <c r="C164" s="108">
        <f>C168+C171+C188+C174+C183</f>
        <v>31012.399999999998</v>
      </c>
      <c r="D164" s="14">
        <f t="shared" si="29"/>
        <v>2.1187675070028011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3">P168+P171+P188+P174+P177+P183</f>
        <v>1189</v>
      </c>
      <c r="Q164" s="116">
        <f t="shared" si="73"/>
        <v>4479</v>
      </c>
      <c r="R164" s="116">
        <f t="shared" si="73"/>
        <v>525.5</v>
      </c>
      <c r="S164" s="116">
        <f t="shared" si="73"/>
        <v>1005.6</v>
      </c>
      <c r="T164" s="116">
        <f t="shared" si="73"/>
        <v>913</v>
      </c>
      <c r="U164" s="116">
        <f t="shared" si="73"/>
        <v>1353</v>
      </c>
      <c r="V164" s="116">
        <f t="shared" si="73"/>
        <v>522</v>
      </c>
      <c r="W164" s="116">
        <f t="shared" si="73"/>
        <v>1453</v>
      </c>
      <c r="X164" s="116">
        <f t="shared" si="73"/>
        <v>1377</v>
      </c>
      <c r="Y164" s="116">
        <f t="shared" si="73"/>
        <v>175</v>
      </c>
    </row>
    <row r="165" spans="1:26" s="11" customFormat="1" ht="31.5" hidden="1" customHeight="1" x14ac:dyDescent="0.2">
      <c r="A165" s="105" t="s">
        <v>205</v>
      </c>
      <c r="B165" s="108">
        <f>B169+B172+B189</f>
        <v>10047</v>
      </c>
      <c r="C165" s="108">
        <f>C169+C172+C189+C175+C184</f>
        <v>40079.049999999996</v>
      </c>
      <c r="D165" s="14">
        <f t="shared" si="29"/>
        <v>3.9891559669553098</v>
      </c>
      <c r="E165" s="51">
        <f t="shared" ref="E165:Y165" si="74">E169+E172+E175+E189+E178+E184</f>
        <v>8117</v>
      </c>
      <c r="F165" s="51">
        <f t="shared" si="74"/>
        <v>526</v>
      </c>
      <c r="G165" s="51">
        <f t="shared" si="74"/>
        <v>1341</v>
      </c>
      <c r="H165" s="51">
        <f t="shared" si="74"/>
        <v>1326</v>
      </c>
      <c r="I165" s="51">
        <f t="shared" si="74"/>
        <v>820.7</v>
      </c>
      <c r="J165" s="51">
        <f>J169+J172+J175+J189+J178+J184</f>
        <v>4881</v>
      </c>
      <c r="K165" s="51">
        <f t="shared" si="74"/>
        <v>671</v>
      </c>
      <c r="L165" s="51">
        <f t="shared" si="74"/>
        <v>1632</v>
      </c>
      <c r="M165" s="51">
        <f t="shared" si="74"/>
        <v>1046</v>
      </c>
      <c r="N165" s="51">
        <f t="shared" si="74"/>
        <v>79</v>
      </c>
      <c r="O165" s="51">
        <f t="shared" si="74"/>
        <v>735</v>
      </c>
      <c r="P165" s="51">
        <f t="shared" si="74"/>
        <v>1697</v>
      </c>
      <c r="Q165" s="51">
        <f t="shared" si="74"/>
        <v>5598</v>
      </c>
      <c r="R165" s="51">
        <f t="shared" si="74"/>
        <v>532.65000000000009</v>
      </c>
      <c r="S165" s="51">
        <f t="shared" si="74"/>
        <v>2262.6999999999998</v>
      </c>
      <c r="T165" s="51">
        <f t="shared" si="74"/>
        <v>813</v>
      </c>
      <c r="U165" s="51">
        <f t="shared" si="74"/>
        <v>2815</v>
      </c>
      <c r="V165" s="51">
        <f t="shared" si="74"/>
        <v>522</v>
      </c>
      <c r="W165" s="51">
        <f t="shared" si="74"/>
        <v>1741</v>
      </c>
      <c r="X165" s="51">
        <f t="shared" si="74"/>
        <v>2605</v>
      </c>
      <c r="Y165" s="51">
        <f t="shared" si="74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53">
        <f>C165/C164*10</f>
        <v>12.923556383898054</v>
      </c>
      <c r="D166" s="14">
        <f t="shared" si="29"/>
        <v>1.882771919887686</v>
      </c>
      <c r="E166" s="52">
        <f t="shared" ref="E166:X166" si="75">E165/E164*10</f>
        <v>13.64201680672269</v>
      </c>
      <c r="F166" s="52">
        <f t="shared" si="75"/>
        <v>17.30263157894737</v>
      </c>
      <c r="G166" s="52">
        <f t="shared" si="75"/>
        <v>14.850498338870432</v>
      </c>
      <c r="H166" s="52">
        <f t="shared" si="75"/>
        <v>12.701149425287356</v>
      </c>
      <c r="I166" s="52">
        <f t="shared" si="75"/>
        <v>8.7401490947816836</v>
      </c>
      <c r="J166" s="52">
        <f t="shared" si="75"/>
        <v>8.8279978296256107</v>
      </c>
      <c r="K166" s="52">
        <f t="shared" si="75"/>
        <v>28.675213675213676</v>
      </c>
      <c r="L166" s="52">
        <f t="shared" si="75"/>
        <v>15.319628273725712</v>
      </c>
      <c r="M166" s="52">
        <f t="shared" si="75"/>
        <v>9.7848456501403174</v>
      </c>
      <c r="N166" s="52">
        <f t="shared" si="75"/>
        <v>6.0305343511450378</v>
      </c>
      <c r="O166" s="52">
        <f t="shared" si="75"/>
        <v>11.307692307692307</v>
      </c>
      <c r="P166" s="52">
        <f t="shared" si="75"/>
        <v>14.272497897392766</v>
      </c>
      <c r="Q166" s="52">
        <f t="shared" si="75"/>
        <v>12.498325519089082</v>
      </c>
      <c r="R166" s="52">
        <f t="shared" si="75"/>
        <v>10.136060894386301</v>
      </c>
      <c r="S166" s="52">
        <f t="shared" si="75"/>
        <v>22.500994431185362</v>
      </c>
      <c r="T166" s="52">
        <f t="shared" si="75"/>
        <v>8.904709748083242</v>
      </c>
      <c r="U166" s="52">
        <f t="shared" si="75"/>
        <v>20.805617147080561</v>
      </c>
      <c r="V166" s="52">
        <f t="shared" si="75"/>
        <v>10</v>
      </c>
      <c r="W166" s="52">
        <f t="shared" si="75"/>
        <v>11.982105987611838</v>
      </c>
      <c r="X166" s="52">
        <f t="shared" si="75"/>
        <v>18.917937545388526</v>
      </c>
      <c r="Y166" s="52">
        <f t="shared" ref="Y166" si="76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20">
        <f>SUM(E167:Y167)</f>
        <v>3788.1</v>
      </c>
      <c r="D167" s="14" t="e">
        <f t="shared" si="29"/>
        <v>#DIV/0!</v>
      </c>
      <c r="E167" s="117">
        <f t="shared" ref="E167:U167" si="77">E163-E164</f>
        <v>500</v>
      </c>
      <c r="F167" s="117">
        <f t="shared" si="77"/>
        <v>275</v>
      </c>
      <c r="G167" s="117">
        <f>G163-G164</f>
        <v>259.59999999999991</v>
      </c>
      <c r="H167" s="117">
        <f>H163-H164</f>
        <v>0</v>
      </c>
      <c r="I167" s="117">
        <f t="shared" si="77"/>
        <v>50</v>
      </c>
      <c r="J167" s="117">
        <f t="shared" si="77"/>
        <v>24</v>
      </c>
      <c r="K167" s="117">
        <f t="shared" si="77"/>
        <v>160</v>
      </c>
      <c r="L167" s="117">
        <f t="shared" si="77"/>
        <v>415</v>
      </c>
      <c r="M167" s="117">
        <f t="shared" si="77"/>
        <v>0</v>
      </c>
      <c r="N167" s="117">
        <f t="shared" si="77"/>
        <v>87</v>
      </c>
      <c r="O167" s="117">
        <f t="shared" si="77"/>
        <v>0</v>
      </c>
      <c r="P167" s="117">
        <f t="shared" si="77"/>
        <v>0</v>
      </c>
      <c r="Q167" s="117">
        <f t="shared" si="77"/>
        <v>799</v>
      </c>
      <c r="R167" s="117">
        <f>R163-R164</f>
        <v>0</v>
      </c>
      <c r="S167" s="117">
        <f t="shared" si="77"/>
        <v>0</v>
      </c>
      <c r="T167" s="117">
        <f t="shared" si="77"/>
        <v>261.5</v>
      </c>
      <c r="U167" s="117">
        <f t="shared" si="77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25">
        <f>SUM(E168:Y168)</f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22">
        <f>SUM(E169:Y169)</f>
        <v>21911</v>
      </c>
      <c r="D169" s="14">
        <f t="shared" si="29"/>
        <v>3.0080999450851182</v>
      </c>
      <c r="E169" s="161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56"/>
      <c r="O169" s="161">
        <v>735</v>
      </c>
      <c r="P169" s="161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56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47">
        <f>C169/C168*10</f>
        <v>14.637290988890596</v>
      </c>
      <c r="D170" s="14">
        <f t="shared" si="29"/>
        <v>1.6709098650827199</v>
      </c>
      <c r="E170" s="52">
        <f t="shared" ref="E170:F170" si="78">E169/E168*10</f>
        <v>14.019627887957473</v>
      </c>
      <c r="F170" s="52">
        <f t="shared" si="78"/>
        <v>28</v>
      </c>
      <c r="G170" s="52">
        <f t="shared" ref="G170:J170" si="79">G169/G168*10</f>
        <v>10.25</v>
      </c>
      <c r="H170" s="52">
        <f t="shared" si="79"/>
        <v>10</v>
      </c>
      <c r="I170" s="52">
        <f t="shared" si="79"/>
        <v>6</v>
      </c>
      <c r="J170" s="52">
        <f t="shared" si="79"/>
        <v>8.0018587360594786</v>
      </c>
      <c r="K170" s="52">
        <f t="shared" ref="K170:L170" si="80">K169/K168*10</f>
        <v>18</v>
      </c>
      <c r="L170" s="52">
        <f t="shared" si="80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1">S169/S168*10</f>
        <v>28.571428571428573</v>
      </c>
      <c r="T170" s="52"/>
      <c r="U170" s="52">
        <f t="shared" ref="U170:X170" si="82">U169/U168*10</f>
        <v>14</v>
      </c>
      <c r="V170" s="52">
        <f t="shared" si="82"/>
        <v>10</v>
      </c>
      <c r="W170" s="52">
        <f t="shared" si="82"/>
        <v>13.32155477031802</v>
      </c>
      <c r="X170" s="52">
        <f t="shared" si="82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25">
        <f>SUM(E171:Y171)</f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25">
        <f>SUM(E172:Y172)</f>
        <v>4341.1000000000004</v>
      </c>
      <c r="D172" s="14">
        <f t="shared" ref="D172:D209" si="83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47">
        <f>C172/C171*10</f>
        <v>8.5894341115947768</v>
      </c>
      <c r="D173" s="14">
        <f t="shared" si="83"/>
        <v>1.2708507654071461</v>
      </c>
      <c r="E173" s="48"/>
      <c r="F173" s="48">
        <f t="shared" ref="F173" si="84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5">J172/J171*10</f>
        <v>7.799009200283086</v>
      </c>
      <c r="K173" s="48">
        <f t="shared" ref="K173:M173" si="86">K172/K171*10</f>
        <v>9.6491228070175445</v>
      </c>
      <c r="L173" s="48"/>
      <c r="M173" s="48">
        <f t="shared" si="86"/>
        <v>9.7848456501403174</v>
      </c>
      <c r="N173" s="48">
        <f t="shared" ref="N173:Q173" si="87">N172/N171*10</f>
        <v>5.9689922480620154</v>
      </c>
      <c r="O173" s="48"/>
      <c r="P173" s="48">
        <f t="shared" si="87"/>
        <v>10</v>
      </c>
      <c r="Q173" s="48">
        <f t="shared" si="87"/>
        <v>1</v>
      </c>
      <c r="R173" s="48">
        <f>R172/R171*10</f>
        <v>6.7</v>
      </c>
      <c r="S173" s="48"/>
      <c r="T173" s="48">
        <f t="shared" ref="T173" si="88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201</v>
      </c>
      <c r="B174" s="47">
        <v>243</v>
      </c>
      <c r="C174" s="47">
        <f>SUM(E174:Y174)</f>
        <v>1183.0999999999999</v>
      </c>
      <c r="D174" s="14">
        <f t="shared" si="83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202</v>
      </c>
      <c r="B175" s="47">
        <v>419</v>
      </c>
      <c r="C175" s="47">
        <f>SUM(E175:Y175)</f>
        <v>2071.9499999999998</v>
      </c>
      <c r="D175" s="14">
        <f t="shared" si="83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47">
        <f>C175/C174*10</f>
        <v>17.512889865607303</v>
      </c>
      <c r="D176" s="14">
        <f t="shared" si="83"/>
        <v>0.78533138410795078</v>
      </c>
      <c r="E176" s="48"/>
      <c r="F176" s="48">
        <f t="shared" ref="F176:G176" si="89">F175/F174*10</f>
        <v>16</v>
      </c>
      <c r="G176" s="48">
        <f t="shared" si="89"/>
        <v>18</v>
      </c>
      <c r="H176" s="48"/>
      <c r="I176" s="48">
        <f t="shared" ref="I176" si="90">I175/I174*10</f>
        <v>5.34</v>
      </c>
      <c r="J176" s="48"/>
      <c r="K176" s="48"/>
      <c r="L176" s="48"/>
      <c r="M176" s="48"/>
      <c r="N176" s="48">
        <f t="shared" ref="N176" si="91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25">
        <f>SUM(E177:Y177)</f>
        <v>58</v>
      </c>
      <c r="D177" s="14">
        <f t="shared" si="83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25">
        <f>SUM(E178:Y178)</f>
        <v>85</v>
      </c>
      <c r="D178" s="14">
        <f t="shared" si="83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47">
        <f>C178/C177*10</f>
        <v>14.655172413793103</v>
      </c>
      <c r="D179" s="14">
        <f t="shared" si="83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211</v>
      </c>
      <c r="B180" s="25">
        <v>617</v>
      </c>
      <c r="C180" s="25">
        <f>SUM(E180:Y180)</f>
        <v>867</v>
      </c>
      <c r="D180" s="14">
        <f t="shared" si="83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25">
        <f>SUM(E181:Y181)</f>
        <v>26430</v>
      </c>
      <c r="D181" s="14">
        <f t="shared" si="83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53">
        <f>C181/C180*10</f>
        <v>304.84429065743944</v>
      </c>
      <c r="D182" s="14">
        <f t="shared" si="83"/>
        <v>2.5854148087373217</v>
      </c>
      <c r="E182" s="52"/>
      <c r="F182" s="52"/>
      <c r="G182" s="52">
        <f t="shared" ref="G182" si="92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3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25">
        <f>SUM(E183:Y183)</f>
        <v>4867</v>
      </c>
      <c r="D183" s="14">
        <f t="shared" si="83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25">
        <f>SUM(E184:Y184)</f>
        <v>7275</v>
      </c>
      <c r="D184" s="14">
        <f t="shared" si="83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53">
        <f>C184/C183*10</f>
        <v>14.947606328333675</v>
      </c>
      <c r="D185" s="14">
        <f t="shared" si="83"/>
        <v>1.0602310010585092</v>
      </c>
      <c r="E185" s="52">
        <f t="shared" ref="E185:G185" si="94">E184/E183*10</f>
        <v>20</v>
      </c>
      <c r="F185" s="52"/>
      <c r="G185" s="52">
        <f t="shared" si="94"/>
        <v>13.729372937293729</v>
      </c>
      <c r="H185" s="52"/>
      <c r="I185" s="52">
        <f t="shared" ref="I185:L185" si="95">I184/I183*10</f>
        <v>13.799999999999999</v>
      </c>
      <c r="J185" s="52">
        <f t="shared" si="95"/>
        <v>10.238853503184712</v>
      </c>
      <c r="K185" s="52">
        <f t="shared" si="95"/>
        <v>21.5625</v>
      </c>
      <c r="L185" s="52">
        <f t="shared" si="95"/>
        <v>16.46927374301676</v>
      </c>
      <c r="M185" s="52"/>
      <c r="N185" s="52"/>
      <c r="O185" s="52"/>
      <c r="P185" s="52"/>
      <c r="Q185" s="52"/>
      <c r="R185" s="52">
        <f t="shared" ref="R185" si="96">R184/R183*10</f>
        <v>9.9047619047619051</v>
      </c>
      <c r="S185" s="52"/>
      <c r="T185" s="52">
        <f t="shared" ref="T185:U185" si="97">T184/T183*10</f>
        <v>10</v>
      </c>
      <c r="U185" s="52">
        <f t="shared" si="97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25">
        <f>SUM(E186:Y186)</f>
        <v>12695</v>
      </c>
      <c r="D186" s="14">
        <f t="shared" si="83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25"/>
      <c r="D187" s="14" t="e">
        <f t="shared" si="83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196</v>
      </c>
      <c r="B188" s="22"/>
      <c r="C188" s="25">
        <f>SUM(E188:Y188)</f>
        <v>4939</v>
      </c>
      <c r="D188" s="14" t="e">
        <f t="shared" si="83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197</v>
      </c>
      <c r="B189" s="22"/>
      <c r="C189" s="25">
        <f>SUM(E189:Y189)</f>
        <v>4480</v>
      </c>
      <c r="D189" s="14" t="e">
        <f t="shared" si="83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198</v>
      </c>
      <c r="B190" s="22"/>
      <c r="C190" s="47">
        <f>C189/C188*10</f>
        <v>9.0706620773435915</v>
      </c>
      <c r="D190" s="14" t="e">
        <f t="shared" si="83"/>
        <v>#DIV/0!</v>
      </c>
      <c r="E190" s="54">
        <f t="shared" ref="E190:F190" si="98">E189/E188*10</f>
        <v>10.996852046169989</v>
      </c>
      <c r="F190" s="54">
        <f t="shared" si="98"/>
        <v>10</v>
      </c>
      <c r="G190" s="54"/>
      <c r="H190" s="54">
        <f>H189/H188*10</f>
        <v>10.748663101604279</v>
      </c>
      <c r="I190" s="54">
        <f t="shared" ref="I190:J190" si="99">I189/I188*10</f>
        <v>9.8739495798319332</v>
      </c>
      <c r="J190" s="54">
        <f t="shared" si="99"/>
        <v>16</v>
      </c>
      <c r="K190" s="54"/>
      <c r="L190" s="54"/>
      <c r="M190" s="54"/>
      <c r="N190" s="54"/>
      <c r="O190" s="54"/>
      <c r="P190" s="54">
        <f t="shared" ref="P190:X190" si="100">P189/P188*10</f>
        <v>10.952380952380953</v>
      </c>
      <c r="Q190" s="54">
        <f t="shared" si="100"/>
        <v>7.7245745943806892</v>
      </c>
      <c r="R190" s="54">
        <f t="shared" si="100"/>
        <v>10</v>
      </c>
      <c r="S190" s="54">
        <f t="shared" si="100"/>
        <v>5</v>
      </c>
      <c r="T190" s="54">
        <f t="shared" si="100"/>
        <v>10</v>
      </c>
      <c r="U190" s="54"/>
      <c r="V190" s="54"/>
      <c r="W190" s="54">
        <f t="shared" si="100"/>
        <v>7.2585669781931461</v>
      </c>
      <c r="X190" s="54">
        <f t="shared" si="100"/>
        <v>26.25</v>
      </c>
      <c r="Y190" s="33"/>
    </row>
    <row r="191" spans="1:25" s="11" customFormat="1" ht="30" hidden="1" customHeight="1" x14ac:dyDescent="0.2">
      <c r="A191" s="49" t="s">
        <v>190</v>
      </c>
      <c r="B191" s="22"/>
      <c r="C191" s="25">
        <f>SUM(E191:Y191)</f>
        <v>39.299999999999997</v>
      </c>
      <c r="D191" s="14" t="e">
        <f t="shared" si="83"/>
        <v>#DIV/0!</v>
      </c>
      <c r="E191" s="25"/>
      <c r="F191" s="25"/>
      <c r="G191" s="54">
        <v>20</v>
      </c>
      <c r="H191" s="25"/>
      <c r="I191" s="33"/>
      <c r="J191" s="33"/>
      <c r="K191" s="33"/>
      <c r="L191" s="33">
        <f t="shared" ref="L191" si="101">L192</f>
        <v>2</v>
      </c>
      <c r="M191" s="33"/>
      <c r="N191" s="33"/>
      <c r="O191" s="33"/>
      <c r="P191" s="33">
        <v>14</v>
      </c>
      <c r="Q191" s="33"/>
      <c r="R191" s="33"/>
      <c r="S191" s="33">
        <f>S192</f>
        <v>0.3</v>
      </c>
      <c r="T191" s="33">
        <v>3</v>
      </c>
      <c r="U191" s="33"/>
      <c r="V191" s="33"/>
      <c r="W191" s="33"/>
      <c r="X191" s="33"/>
      <c r="Y191" s="33"/>
    </row>
    <row r="192" spans="1:25" s="11" customFormat="1" ht="30" hidden="1" customHeight="1" x14ac:dyDescent="0.2">
      <c r="A192" s="49" t="s">
        <v>192</v>
      </c>
      <c r="B192" s="22"/>
      <c r="C192" s="25">
        <v>14</v>
      </c>
      <c r="D192" s="14" t="e">
        <f t="shared" si="83"/>
        <v>#DIV/0!</v>
      </c>
      <c r="E192" s="25"/>
      <c r="F192" s="25"/>
      <c r="G192" s="54">
        <v>2</v>
      </c>
      <c r="H192" s="25"/>
      <c r="I192" s="33"/>
      <c r="J192" s="33"/>
      <c r="K192" s="33"/>
      <c r="L192" s="33">
        <v>2</v>
      </c>
      <c r="M192" s="33"/>
      <c r="N192" s="33"/>
      <c r="O192" s="33"/>
      <c r="P192" s="33">
        <v>14</v>
      </c>
      <c r="Q192" s="33"/>
      <c r="R192" s="33"/>
      <c r="S192" s="33">
        <v>0.3</v>
      </c>
      <c r="T192" s="33">
        <v>3</v>
      </c>
      <c r="U192" s="33"/>
      <c r="V192" s="33"/>
      <c r="W192" s="33"/>
      <c r="X192" s="33"/>
      <c r="Y192" s="33">
        <v>0.5</v>
      </c>
    </row>
    <row r="193" spans="1:25" s="11" customFormat="1" ht="30" hidden="1" customHeight="1" x14ac:dyDescent="0.2">
      <c r="A193" s="29" t="s">
        <v>191</v>
      </c>
      <c r="B193" s="22"/>
      <c r="C193" s="25">
        <f>SUM(E193:Y193)</f>
        <v>53.95</v>
      </c>
      <c r="D193" s="14" t="e">
        <f t="shared" si="83"/>
        <v>#DIV/0!</v>
      </c>
      <c r="E193" s="25"/>
      <c r="F193" s="25"/>
      <c r="G193" s="54">
        <v>26</v>
      </c>
      <c r="H193" s="25"/>
      <c r="I193" s="33"/>
      <c r="J193" s="33"/>
      <c r="K193" s="33"/>
      <c r="L193" s="33">
        <f t="shared" ref="L193" si="102">L194</f>
        <v>0.5</v>
      </c>
      <c r="M193" s="33"/>
      <c r="N193" s="33"/>
      <c r="O193" s="33"/>
      <c r="P193" s="33">
        <v>18</v>
      </c>
      <c r="Q193" s="33"/>
      <c r="R193" s="33"/>
      <c r="S193" s="33">
        <v>0.65</v>
      </c>
      <c r="T193" s="33">
        <v>8.8000000000000007</v>
      </c>
      <c r="U193" s="33"/>
      <c r="V193" s="33"/>
      <c r="W193" s="33"/>
      <c r="X193" s="33"/>
      <c r="Y193" s="33"/>
    </row>
    <row r="194" spans="1:25" s="11" customFormat="1" ht="30" hidden="1" customHeight="1" x14ac:dyDescent="0.2">
      <c r="A194" s="29" t="s">
        <v>194</v>
      </c>
      <c r="B194" s="22"/>
      <c r="C194" s="25">
        <v>18</v>
      </c>
      <c r="D194" s="14" t="e">
        <f t="shared" si="83"/>
        <v>#DIV/0!</v>
      </c>
      <c r="E194" s="25"/>
      <c r="F194" s="25"/>
      <c r="G194" s="54">
        <v>1.67</v>
      </c>
      <c r="H194" s="25"/>
      <c r="I194" s="33"/>
      <c r="J194" s="33"/>
      <c r="K194" s="33"/>
      <c r="L194" s="33">
        <v>0.5</v>
      </c>
      <c r="M194" s="33"/>
      <c r="N194" s="33"/>
      <c r="O194" s="33"/>
      <c r="P194" s="33">
        <v>18</v>
      </c>
      <c r="Q194" s="33"/>
      <c r="R194" s="33"/>
      <c r="S194" s="33">
        <v>0.65</v>
      </c>
      <c r="T194" s="33">
        <v>8.8000000000000007</v>
      </c>
      <c r="U194" s="33"/>
      <c r="V194" s="33"/>
      <c r="W194" s="33"/>
      <c r="X194" s="33"/>
      <c r="Y194" s="33">
        <v>1.2</v>
      </c>
    </row>
    <row r="195" spans="1:25" s="11" customFormat="1" ht="30" hidden="1" customHeight="1" x14ac:dyDescent="0.2">
      <c r="A195" s="49" t="s">
        <v>98</v>
      </c>
      <c r="B195" s="22"/>
      <c r="C195" s="25">
        <f>(C193/C191)*10</f>
        <v>13.727735368956743</v>
      </c>
      <c r="D195" s="14" t="e">
        <f t="shared" si="83"/>
        <v>#DIV/0!</v>
      </c>
      <c r="E195" s="33"/>
      <c r="F195" s="33"/>
      <c r="G195" s="54">
        <f>G193/G191*10</f>
        <v>13</v>
      </c>
      <c r="H195" s="54"/>
      <c r="I195" s="54"/>
      <c r="J195" s="54"/>
      <c r="K195" s="54"/>
      <c r="L195" s="54">
        <f t="shared" ref="L195" si="103">L196</f>
        <v>2.5</v>
      </c>
      <c r="M195" s="54"/>
      <c r="N195" s="54"/>
      <c r="O195" s="54"/>
      <c r="P195" s="54">
        <f t="shared" ref="P195" si="104">P196</f>
        <v>12.857142857142858</v>
      </c>
      <c r="Q195" s="54"/>
      <c r="R195" s="54"/>
      <c r="S195" s="54">
        <f>S196</f>
        <v>21.666666666666671</v>
      </c>
      <c r="T195" s="54">
        <f>T196</f>
        <v>29.333333333333336</v>
      </c>
      <c r="U195" s="33"/>
      <c r="V195" s="33"/>
      <c r="W195" s="33"/>
      <c r="X195" s="33"/>
      <c r="Y195" s="33"/>
    </row>
    <row r="196" spans="1:25" s="11" customFormat="1" ht="30" hidden="1" customHeight="1" x14ac:dyDescent="0.2">
      <c r="A196" s="49" t="s">
        <v>193</v>
      </c>
      <c r="B196" s="22"/>
      <c r="C196" s="25">
        <f>(C194/C192)*10</f>
        <v>12.857142857142858</v>
      </c>
      <c r="D196" s="14" t="e">
        <f t="shared" si="83"/>
        <v>#DIV/0!</v>
      </c>
      <c r="E196" s="161"/>
      <c r="F196" s="161"/>
      <c r="G196" s="103">
        <f>G194/G192*10</f>
        <v>8.35</v>
      </c>
      <c r="H196" s="161"/>
      <c r="I196" s="161"/>
      <c r="J196" s="161"/>
      <c r="K196" s="161"/>
      <c r="L196" s="103">
        <f t="shared" ref="L196" si="105">L194/L192*10</f>
        <v>2.5</v>
      </c>
      <c r="M196" s="103"/>
      <c r="N196" s="103"/>
      <c r="O196" s="103"/>
      <c r="P196" s="103">
        <f t="shared" ref="P196" si="106">P194/P192*10</f>
        <v>12.857142857142858</v>
      </c>
      <c r="Q196" s="103"/>
      <c r="R196" s="103"/>
      <c r="S196" s="103">
        <f>S194/S192*10</f>
        <v>21.666666666666671</v>
      </c>
      <c r="T196" s="103">
        <f>T194/T192*10</f>
        <v>29.333333333333336</v>
      </c>
      <c r="U196" s="161"/>
      <c r="V196" s="161"/>
      <c r="W196" s="161"/>
      <c r="X196" s="161"/>
      <c r="Y196" s="161">
        <f>Y194/Y192*10</f>
        <v>24</v>
      </c>
    </row>
    <row r="197" spans="1:25" s="11" customFormat="1" ht="30" hidden="1" customHeight="1" x14ac:dyDescent="0.2">
      <c r="A197" s="49" t="s">
        <v>199</v>
      </c>
      <c r="B197" s="18">
        <v>107.8</v>
      </c>
      <c r="C197" s="47">
        <f>SUM(E197:Y197)</f>
        <v>116.9</v>
      </c>
      <c r="D197" s="14">
        <f t="shared" si="83"/>
        <v>1.0844155844155845</v>
      </c>
      <c r="E197" s="161"/>
      <c r="F197" s="161"/>
      <c r="G197" s="161"/>
      <c r="H197" s="161">
        <v>22</v>
      </c>
      <c r="I197" s="161"/>
      <c r="J197" s="161"/>
      <c r="K197" s="161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61"/>
      <c r="V197" s="161"/>
      <c r="W197" s="161">
        <v>42</v>
      </c>
      <c r="X197" s="161"/>
      <c r="Y197" s="161"/>
    </row>
    <row r="198" spans="1:25" s="11" customFormat="1" ht="30" hidden="1" customHeight="1" x14ac:dyDescent="0.2">
      <c r="A198" s="29" t="s">
        <v>200</v>
      </c>
      <c r="B198" s="18">
        <v>153.1</v>
      </c>
      <c r="C198" s="47">
        <f>SUM(E198:Y198)</f>
        <v>194.77999999999997</v>
      </c>
      <c r="D198" s="14">
        <f t="shared" si="83"/>
        <v>1.2722403657740038</v>
      </c>
      <c r="E198" s="161"/>
      <c r="F198" s="161"/>
      <c r="G198" s="103"/>
      <c r="H198" s="161">
        <v>35.200000000000003</v>
      </c>
      <c r="I198" s="161"/>
      <c r="J198" s="161"/>
      <c r="K198" s="161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61"/>
      <c r="V198" s="161"/>
      <c r="W198" s="161">
        <v>85.8</v>
      </c>
      <c r="X198" s="161"/>
      <c r="Y198" s="161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3"/>
        <v>1.1732036905939913</v>
      </c>
      <c r="E199" s="161"/>
      <c r="F199" s="161"/>
      <c r="G199" s="103"/>
      <c r="H199" s="103">
        <f t="shared" ref="H199" si="107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8">O198/O197*10</f>
        <v>5.2</v>
      </c>
      <c r="P199" s="103"/>
      <c r="Q199" s="103"/>
      <c r="R199" s="103">
        <f t="shared" ref="R199:T199" si="109">R198/R197*10</f>
        <v>16.700000000000003</v>
      </c>
      <c r="S199" s="103">
        <f t="shared" si="109"/>
        <v>11.210191082802549</v>
      </c>
      <c r="T199" s="103">
        <f t="shared" si="109"/>
        <v>12.5</v>
      </c>
      <c r="U199" s="103"/>
      <c r="V199" s="103"/>
      <c r="W199" s="103">
        <f>W198/W197*10</f>
        <v>20.428571428571427</v>
      </c>
      <c r="X199" s="161"/>
      <c r="Y199" s="161"/>
    </row>
    <row r="200" spans="1:25" s="111" customFormat="1" ht="30" customHeight="1" x14ac:dyDescent="0.2">
      <c r="A200" s="29" t="s">
        <v>118</v>
      </c>
      <c r="B200" s="22"/>
      <c r="C200" s="25">
        <f>SUM(E200:Y200)</f>
        <v>3544</v>
      </c>
      <c r="D200" s="14" t="e">
        <f t="shared" si="83"/>
        <v>#DIV/0!</v>
      </c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>
        <v>2734</v>
      </c>
      <c r="R200" s="89"/>
      <c r="S200" s="89"/>
      <c r="T200" s="89"/>
      <c r="U200" s="89"/>
      <c r="V200" s="89"/>
      <c r="W200" s="89"/>
      <c r="X200" s="89"/>
      <c r="Y200" s="89">
        <v>810</v>
      </c>
    </row>
    <row r="201" spans="1:25" s="44" customFormat="1" ht="30" hidden="1" customHeight="1" x14ac:dyDescent="0.2">
      <c r="A201" s="12" t="s">
        <v>119</v>
      </c>
      <c r="B201" s="79">
        <f>B200/B203</f>
        <v>0</v>
      </c>
      <c r="C201" s="79">
        <f>C200/C203</f>
        <v>3.375238095238095E-2</v>
      </c>
      <c r="D201" s="14" t="e">
        <f t="shared" si="83"/>
        <v>#DIV/0!</v>
      </c>
      <c r="E201" s="88">
        <f>E200/E203</f>
        <v>0</v>
      </c>
      <c r="F201" s="88">
        <f t="shared" ref="F201:Y201" si="110">F200/F203</f>
        <v>0</v>
      </c>
      <c r="G201" s="88">
        <f t="shared" si="110"/>
        <v>0</v>
      </c>
      <c r="H201" s="88">
        <f>H200/H203</f>
        <v>0</v>
      </c>
      <c r="I201" s="88">
        <f t="shared" si="110"/>
        <v>0</v>
      </c>
      <c r="J201" s="88">
        <f t="shared" si="110"/>
        <v>0</v>
      </c>
      <c r="K201" s="88">
        <f t="shared" si="110"/>
        <v>0</v>
      </c>
      <c r="L201" s="88">
        <f t="shared" si="110"/>
        <v>0</v>
      </c>
      <c r="M201" s="88">
        <f t="shared" si="110"/>
        <v>0</v>
      </c>
      <c r="N201" s="88">
        <f t="shared" si="110"/>
        <v>0</v>
      </c>
      <c r="O201" s="88">
        <f t="shared" si="110"/>
        <v>0</v>
      </c>
      <c r="P201" s="88">
        <f t="shared" si="110"/>
        <v>0</v>
      </c>
      <c r="Q201" s="88">
        <f t="shared" si="110"/>
        <v>0.38237762237762235</v>
      </c>
      <c r="R201" s="88">
        <f t="shared" si="110"/>
        <v>0</v>
      </c>
      <c r="S201" s="88">
        <f t="shared" si="110"/>
        <v>0</v>
      </c>
      <c r="T201" s="88">
        <f t="shared" si="110"/>
        <v>0</v>
      </c>
      <c r="U201" s="88">
        <f t="shared" si="110"/>
        <v>0</v>
      </c>
      <c r="V201" s="88">
        <f t="shared" si="110"/>
        <v>0</v>
      </c>
      <c r="W201" s="88">
        <f t="shared" si="110"/>
        <v>0</v>
      </c>
      <c r="X201" s="88">
        <f t="shared" si="110"/>
        <v>0</v>
      </c>
      <c r="Y201" s="88">
        <f t="shared" si="110"/>
        <v>0.28451001053740782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83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83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83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83"/>
        <v>0.91988652322903197</v>
      </c>
      <c r="E205" s="15">
        <f t="shared" ref="E205:Y205" si="111">E204/E203</f>
        <v>1.020545185980932</v>
      </c>
      <c r="F205" s="15">
        <f t="shared" si="111"/>
        <v>0.48507097405775818</v>
      </c>
      <c r="G205" s="15">
        <f t="shared" si="111"/>
        <v>0.80746132848043672</v>
      </c>
      <c r="H205" s="15">
        <f t="shared" si="111"/>
        <v>0.70823529411764707</v>
      </c>
      <c r="I205" s="15">
        <f t="shared" si="111"/>
        <v>0.92049836843666566</v>
      </c>
      <c r="J205" s="15">
        <f t="shared" si="111"/>
        <v>1</v>
      </c>
      <c r="K205" s="15">
        <f t="shared" si="111"/>
        <v>0.5664107932077227</v>
      </c>
      <c r="L205" s="15">
        <f t="shared" si="111"/>
        <v>0.5311819441694714</v>
      </c>
      <c r="M205" s="15">
        <f t="shared" si="111"/>
        <v>0.93541251935412517</v>
      </c>
      <c r="N205" s="15">
        <f t="shared" si="111"/>
        <v>0.6543292956482728</v>
      </c>
      <c r="O205" s="15">
        <f t="shared" si="111"/>
        <v>0.625</v>
      </c>
      <c r="P205" s="15">
        <f t="shared" si="111"/>
        <v>0.74223734581029355</v>
      </c>
      <c r="Q205" s="15">
        <f t="shared" si="111"/>
        <v>0.50979020979020984</v>
      </c>
      <c r="R205" s="15">
        <f t="shared" si="111"/>
        <v>1.0005871990604815</v>
      </c>
      <c r="S205" s="15">
        <f t="shared" si="111"/>
        <v>0.89129583713950145</v>
      </c>
      <c r="T205" s="15">
        <f t="shared" si="111"/>
        <v>0.86903304773561807</v>
      </c>
      <c r="U205" s="15">
        <f t="shared" si="111"/>
        <v>0.51412086243546917</v>
      </c>
      <c r="V205" s="15">
        <f t="shared" si="111"/>
        <v>0.51863636363636367</v>
      </c>
      <c r="W205" s="15">
        <f t="shared" si="111"/>
        <v>1.0390163934426229</v>
      </c>
      <c r="X205" s="15">
        <f t="shared" si="111"/>
        <v>0.7958266917837995</v>
      </c>
      <c r="Y205" s="15">
        <f t="shared" si="111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83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83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83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outlineLevel="1" x14ac:dyDescent="0.2">
      <c r="A209" s="10" t="s">
        <v>189</v>
      </c>
      <c r="B209" s="25">
        <v>90210</v>
      </c>
      <c r="C209" s="25">
        <f>SUM(E209:Y209)</f>
        <v>85622</v>
      </c>
      <c r="D209" s="14">
        <f t="shared" si="83"/>
        <v>0.94914089347079034</v>
      </c>
      <c r="E209" s="28">
        <v>525</v>
      </c>
      <c r="F209" s="28">
        <v>1935</v>
      </c>
      <c r="G209" s="28">
        <v>8650</v>
      </c>
      <c r="H209" s="28">
        <v>7161</v>
      </c>
      <c r="I209" s="28">
        <v>5166</v>
      </c>
      <c r="J209" s="28">
        <v>4954</v>
      </c>
      <c r="K209" s="28">
        <v>3099</v>
      </c>
      <c r="L209" s="28">
        <v>4544</v>
      </c>
      <c r="M209" s="28">
        <v>2352</v>
      </c>
      <c r="N209" s="28">
        <v>2851</v>
      </c>
      <c r="O209" s="33">
        <v>2583</v>
      </c>
      <c r="P209" s="33">
        <v>4265</v>
      </c>
      <c r="Q209" s="33">
        <v>4509</v>
      </c>
      <c r="R209" s="33">
        <v>2954</v>
      </c>
      <c r="S209" s="33">
        <v>3251</v>
      </c>
      <c r="T209" s="33">
        <v>4037</v>
      </c>
      <c r="U209" s="33">
        <v>911</v>
      </c>
      <c r="V209" s="33">
        <v>1606</v>
      </c>
      <c r="W209" s="33">
        <v>7753</v>
      </c>
      <c r="X209" s="33">
        <v>7601</v>
      </c>
      <c r="Y209" s="28">
        <v>4915</v>
      </c>
    </row>
    <row r="210" spans="1:35" s="56" customFormat="1" ht="30" customHeight="1" outlineLevel="1" x14ac:dyDescent="0.2">
      <c r="A210" s="29" t="s">
        <v>125</v>
      </c>
      <c r="B210" s="25">
        <v>694</v>
      </c>
      <c r="C210" s="25">
        <f>SUM(E210:Y210)</f>
        <v>19116.5</v>
      </c>
      <c r="D210" s="14"/>
      <c r="E210" s="33">
        <v>150</v>
      </c>
      <c r="F210" s="33">
        <v>899</v>
      </c>
      <c r="G210" s="33">
        <v>2410</v>
      </c>
      <c r="H210" s="33">
        <v>1360</v>
      </c>
      <c r="I210" s="33">
        <v>245</v>
      </c>
      <c r="J210" s="33">
        <v>1100</v>
      </c>
      <c r="K210" s="43">
        <v>588</v>
      </c>
      <c r="L210" s="33"/>
      <c r="M210" s="33">
        <v>820</v>
      </c>
      <c r="N210" s="33">
        <v>689</v>
      </c>
      <c r="O210" s="33">
        <v>407</v>
      </c>
      <c r="P210" s="33">
        <v>710</v>
      </c>
      <c r="Q210" s="33">
        <v>466</v>
      </c>
      <c r="R210" s="33">
        <v>503.5</v>
      </c>
      <c r="S210" s="33">
        <v>1606</v>
      </c>
      <c r="T210" s="33">
        <v>1660</v>
      </c>
      <c r="U210" s="33">
        <v>50</v>
      </c>
      <c r="V210" s="33">
        <v>285</v>
      </c>
      <c r="W210" s="33">
        <v>394</v>
      </c>
      <c r="X210" s="33">
        <v>3114</v>
      </c>
      <c r="Y210" s="33">
        <v>1660</v>
      </c>
    </row>
    <row r="211" spans="1:35" s="44" customFormat="1" ht="30" hidden="1" customHeight="1" x14ac:dyDescent="0.2">
      <c r="A211" s="10" t="s">
        <v>126</v>
      </c>
      <c r="B211" s="46"/>
      <c r="C211" s="46">
        <f>C210/C209</f>
        <v>0.22326621662656793</v>
      </c>
      <c r="D211" s="14"/>
      <c r="E211" s="66">
        <f t="shared" ref="E211:Y211" si="112">E210/E209</f>
        <v>0.2857142857142857</v>
      </c>
      <c r="F211" s="66">
        <f t="shared" si="112"/>
        <v>0.46459948320413436</v>
      </c>
      <c r="G211" s="66">
        <f t="shared" si="112"/>
        <v>0.27861271676300581</v>
      </c>
      <c r="H211" s="66">
        <f t="shared" si="112"/>
        <v>0.189917609272448</v>
      </c>
      <c r="I211" s="66">
        <f t="shared" si="112"/>
        <v>4.7425474254742549E-2</v>
      </c>
      <c r="J211" s="66">
        <f t="shared" si="112"/>
        <v>0.22204279370205895</v>
      </c>
      <c r="K211" s="66">
        <f t="shared" si="112"/>
        <v>0.18973862536302033</v>
      </c>
      <c r="L211" s="66">
        <f t="shared" si="112"/>
        <v>0</v>
      </c>
      <c r="M211" s="66">
        <f t="shared" si="112"/>
        <v>0.34863945578231292</v>
      </c>
      <c r="N211" s="66">
        <f t="shared" si="112"/>
        <v>0.24166958961767801</v>
      </c>
      <c r="O211" s="66">
        <f t="shared" si="112"/>
        <v>0.1575687185443283</v>
      </c>
      <c r="P211" s="66">
        <f t="shared" si="112"/>
        <v>0.16647127784290738</v>
      </c>
      <c r="Q211" s="66">
        <f t="shared" si="112"/>
        <v>0.10334885783987581</v>
      </c>
      <c r="R211" s="66">
        <f t="shared" si="112"/>
        <v>0.17044685172647259</v>
      </c>
      <c r="S211" s="66">
        <f t="shared" si="112"/>
        <v>0.49400184558597354</v>
      </c>
      <c r="T211" s="66">
        <f t="shared" si="112"/>
        <v>0.41119643299479813</v>
      </c>
      <c r="U211" s="66">
        <f t="shared" si="112"/>
        <v>5.4884742041712405E-2</v>
      </c>
      <c r="V211" s="66">
        <f t="shared" si="112"/>
        <v>0.17745952677459526</v>
      </c>
      <c r="W211" s="66">
        <f t="shared" si="112"/>
        <v>5.0819037791822522E-2</v>
      </c>
      <c r="X211" s="66">
        <f t="shared" si="112"/>
        <v>0.40968293645572951</v>
      </c>
      <c r="Y211" s="66">
        <f t="shared" si="112"/>
        <v>0.3377416073245168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 t="e">
        <f t="shared" ref="D212" si="113">C212/B212</f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customHeight="1" outlineLevel="1" x14ac:dyDescent="0.2">
      <c r="A213" s="29" t="s">
        <v>128</v>
      </c>
      <c r="B213" s="22"/>
      <c r="C213" s="25">
        <f>SUM(E213:Y213)</f>
        <v>87</v>
      </c>
      <c r="D213" s="14"/>
      <c r="E213" s="43"/>
      <c r="F213" s="33"/>
      <c r="G213" s="33"/>
      <c r="H213" s="33"/>
      <c r="I213" s="33"/>
      <c r="J213" s="33"/>
      <c r="K213" s="33"/>
      <c r="L213" s="33"/>
      <c r="M213" s="33"/>
      <c r="N213" s="33"/>
      <c r="O213" s="43"/>
      <c r="P213" s="33"/>
      <c r="Q213" s="33"/>
      <c r="R213" s="33"/>
      <c r="S213" s="33"/>
      <c r="T213" s="33">
        <v>87</v>
      </c>
      <c r="U213" s="33"/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25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/>
      <c r="C216" s="25">
        <f>SUM(E216:Y216)</f>
        <v>3608</v>
      </c>
      <c r="D216" s="8"/>
      <c r="E216" s="24">
        <v>420</v>
      </c>
      <c r="F216" s="24">
        <v>101</v>
      </c>
      <c r="G216" s="24">
        <v>270</v>
      </c>
      <c r="H216" s="24">
        <v>440</v>
      </c>
      <c r="I216" s="24">
        <v>157</v>
      </c>
      <c r="J216" s="24">
        <v>378</v>
      </c>
      <c r="K216" s="24">
        <v>15</v>
      </c>
      <c r="L216" s="24"/>
      <c r="M216" s="24">
        <v>50</v>
      </c>
      <c r="N216" s="24">
        <v>95</v>
      </c>
      <c r="O216" s="24"/>
      <c r="P216" s="24">
        <v>50</v>
      </c>
      <c r="Q216" s="24">
        <v>77</v>
      </c>
      <c r="R216" s="24">
        <v>7</v>
      </c>
      <c r="S216" s="24">
        <v>383</v>
      </c>
      <c r="T216" s="24">
        <v>65</v>
      </c>
      <c r="U216" s="24"/>
      <c r="V216" s="24">
        <v>25</v>
      </c>
      <c r="W216" s="24">
        <v>95</v>
      </c>
      <c r="X216" s="24">
        <v>430</v>
      </c>
      <c r="Y216" s="24">
        <v>550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8">
        <f t="shared" ref="D217:D235" si="114">C217/B217</f>
        <v>1.0446718884587864</v>
      </c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0</v>
      </c>
      <c r="C218" s="25">
        <f>C216*0.45</f>
        <v>1623.6000000000001</v>
      </c>
      <c r="D218" s="8" t="e">
        <f t="shared" si="114"/>
        <v>#DIV/0!</v>
      </c>
      <c r="E218" s="24">
        <f>E216*0.45</f>
        <v>189</v>
      </c>
      <c r="F218" s="24">
        <f t="shared" ref="F218:X218" si="115">F216*0.45</f>
        <v>45.45</v>
      </c>
      <c r="G218" s="24">
        <f t="shared" si="115"/>
        <v>121.5</v>
      </c>
      <c r="H218" s="24">
        <f t="shared" si="115"/>
        <v>198</v>
      </c>
      <c r="I218" s="24">
        <f t="shared" si="115"/>
        <v>70.650000000000006</v>
      </c>
      <c r="J218" s="24">
        <f t="shared" si="115"/>
        <v>170.1</v>
      </c>
      <c r="K218" s="24">
        <f t="shared" si="115"/>
        <v>6.75</v>
      </c>
      <c r="L218" s="24">
        <f t="shared" si="115"/>
        <v>0</v>
      </c>
      <c r="M218" s="24">
        <f t="shared" si="115"/>
        <v>22.5</v>
      </c>
      <c r="N218" s="24">
        <f t="shared" si="115"/>
        <v>42.75</v>
      </c>
      <c r="O218" s="24">
        <f t="shared" si="115"/>
        <v>0</v>
      </c>
      <c r="P218" s="24">
        <f t="shared" si="115"/>
        <v>22.5</v>
      </c>
      <c r="Q218" s="24">
        <f t="shared" si="115"/>
        <v>34.65</v>
      </c>
      <c r="R218" s="24">
        <f t="shared" si="115"/>
        <v>3.15</v>
      </c>
      <c r="S218" s="24">
        <f t="shared" si="115"/>
        <v>172.35</v>
      </c>
      <c r="T218" s="24">
        <f t="shared" si="115"/>
        <v>29.25</v>
      </c>
      <c r="U218" s="24">
        <f t="shared" si="115"/>
        <v>0</v>
      </c>
      <c r="V218" s="24">
        <f t="shared" si="115"/>
        <v>11.25</v>
      </c>
      <c r="W218" s="24">
        <f t="shared" si="115"/>
        <v>42.75</v>
      </c>
      <c r="X218" s="24">
        <f t="shared" si="115"/>
        <v>193.5</v>
      </c>
      <c r="Y218" s="24">
        <f>Y216*0.45</f>
        <v>247.5</v>
      </c>
      <c r="Z218" s="57"/>
    </row>
    <row r="219" spans="1:35" s="44" customFormat="1" ht="30" customHeight="1" collapsed="1" x14ac:dyDescent="0.2">
      <c r="A219" s="12" t="s">
        <v>134</v>
      </c>
      <c r="B219" s="46"/>
      <c r="C219" s="46">
        <f>C216/C217</f>
        <v>2.9975489808540798E-2</v>
      </c>
      <c r="D219" s="8"/>
      <c r="E219" s="66">
        <f t="shared" ref="E219:Y219" si="116">E216/E217</f>
        <v>0.16531961792799413</v>
      </c>
      <c r="F219" s="66">
        <f t="shared" si="116"/>
        <v>3.3004378798771321E-2</v>
      </c>
      <c r="G219" s="66">
        <f t="shared" si="116"/>
        <v>2.0933067988175551E-2</v>
      </c>
      <c r="H219" s="66">
        <f t="shared" si="116"/>
        <v>2.5975819712907893E-2</v>
      </c>
      <c r="I219" s="66">
        <f t="shared" si="116"/>
        <v>2.3482321132617258E-2</v>
      </c>
      <c r="J219" s="66">
        <f t="shared" si="116"/>
        <v>8.2341340435697519E-2</v>
      </c>
      <c r="K219" s="66">
        <f t="shared" si="116"/>
        <v>2.6368159825893578E-3</v>
      </c>
      <c r="L219" s="66"/>
      <c r="M219" s="66">
        <f t="shared" si="116"/>
        <v>9.9709398950945469E-3</v>
      </c>
      <c r="N219" s="66">
        <f t="shared" si="116"/>
        <v>2.2850248610704886E-2</v>
      </c>
      <c r="O219" s="66"/>
      <c r="P219" s="66">
        <f t="shared" si="116"/>
        <v>9.6976204366877282E-3</v>
      </c>
      <c r="Q219" s="66">
        <f t="shared" si="116"/>
        <v>9.0478813883069185E-3</v>
      </c>
      <c r="R219" s="66">
        <f t="shared" si="116"/>
        <v>2.1868925298528185E-3</v>
      </c>
      <c r="S219" s="66">
        <f t="shared" si="116"/>
        <v>7.9109784276086961E-2</v>
      </c>
      <c r="T219" s="66">
        <f t="shared" si="116"/>
        <v>1.9553812090874086E-2</v>
      </c>
      <c r="U219" s="66"/>
      <c r="V219" s="66">
        <f t="shared" si="116"/>
        <v>2.2077654469989109E-2</v>
      </c>
      <c r="W219" s="66">
        <f t="shared" si="116"/>
        <v>1.6307333150233454E-2</v>
      </c>
      <c r="X219" s="66">
        <f t="shared" si="116"/>
        <v>6.4771229523630208E-2</v>
      </c>
      <c r="Y219" s="66">
        <f t="shared" si="116"/>
        <v>7.8532047865775001E-2</v>
      </c>
    </row>
    <row r="220" spans="1:35" s="112" customFormat="1" ht="30" customHeight="1" outlineLevel="1" x14ac:dyDescent="0.2">
      <c r="A220" s="49" t="s">
        <v>135</v>
      </c>
      <c r="B220" s="22"/>
      <c r="C220" s="25">
        <f>SUM(E220:Y220)</f>
        <v>64896</v>
      </c>
      <c r="D220" s="8"/>
      <c r="E220" s="24"/>
      <c r="F220" s="24">
        <v>4475</v>
      </c>
      <c r="G220" s="24">
        <v>9149</v>
      </c>
      <c r="H220" s="24">
        <v>7200</v>
      </c>
      <c r="I220" s="24">
        <v>300</v>
      </c>
      <c r="J220" s="24"/>
      <c r="K220" s="24">
        <v>1906</v>
      </c>
      <c r="L220" s="24"/>
      <c r="M220" s="24">
        <v>5600</v>
      </c>
      <c r="N220" s="24">
        <v>1600</v>
      </c>
      <c r="O220" s="24">
        <v>1700</v>
      </c>
      <c r="P220" s="24">
        <v>4800</v>
      </c>
      <c r="Q220" s="24">
        <v>700</v>
      </c>
      <c r="R220" s="24">
        <v>2000</v>
      </c>
      <c r="S220" s="24">
        <v>4150</v>
      </c>
      <c r="T220" s="24">
        <v>12181</v>
      </c>
      <c r="U220" s="24"/>
      <c r="V220" s="24"/>
      <c r="W220" s="24">
        <v>480</v>
      </c>
      <c r="X220" s="24">
        <v>5605</v>
      </c>
      <c r="Y220" s="24">
        <v>3050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8">
        <f t="shared" si="114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0</v>
      </c>
      <c r="C222" s="25">
        <f>C220*0.3</f>
        <v>19468.8</v>
      </c>
      <c r="D222" s="8" t="e">
        <f t="shared" si="114"/>
        <v>#DIV/0!</v>
      </c>
      <c r="E222" s="24">
        <f>E220*0.3</f>
        <v>0</v>
      </c>
      <c r="F222" s="24">
        <f t="shared" ref="F222:Y222" si="117">F220*0.3</f>
        <v>1342.5</v>
      </c>
      <c r="G222" s="24">
        <f t="shared" si="117"/>
        <v>2744.7</v>
      </c>
      <c r="H222" s="24">
        <f t="shared" si="117"/>
        <v>2160</v>
      </c>
      <c r="I222" s="24">
        <f t="shared" si="117"/>
        <v>90</v>
      </c>
      <c r="J222" s="24">
        <f t="shared" si="117"/>
        <v>0</v>
      </c>
      <c r="K222" s="24">
        <f t="shared" si="117"/>
        <v>571.79999999999995</v>
      </c>
      <c r="L222" s="24">
        <f t="shared" si="117"/>
        <v>0</v>
      </c>
      <c r="M222" s="24">
        <f t="shared" si="117"/>
        <v>1680</v>
      </c>
      <c r="N222" s="24">
        <f t="shared" si="117"/>
        <v>480</v>
      </c>
      <c r="O222" s="24">
        <f t="shared" si="117"/>
        <v>510</v>
      </c>
      <c r="P222" s="24">
        <f t="shared" si="117"/>
        <v>1440</v>
      </c>
      <c r="Q222" s="24">
        <f t="shared" si="117"/>
        <v>210</v>
      </c>
      <c r="R222" s="24">
        <f t="shared" si="117"/>
        <v>600</v>
      </c>
      <c r="S222" s="24">
        <f t="shared" si="117"/>
        <v>1245</v>
      </c>
      <c r="T222" s="24">
        <f t="shared" si="117"/>
        <v>3654.2999999999997</v>
      </c>
      <c r="U222" s="24">
        <f t="shared" si="117"/>
        <v>0</v>
      </c>
      <c r="V222" s="24">
        <f t="shared" si="117"/>
        <v>0</v>
      </c>
      <c r="W222" s="24">
        <f t="shared" si="117"/>
        <v>144</v>
      </c>
      <c r="X222" s="24">
        <f t="shared" si="117"/>
        <v>1681.5</v>
      </c>
      <c r="Y222" s="24">
        <f t="shared" si="117"/>
        <v>915</v>
      </c>
    </row>
    <row r="223" spans="1:35" s="56" customFormat="1" ht="30" customHeight="1" collapsed="1" x14ac:dyDescent="0.2">
      <c r="A223" s="12" t="s">
        <v>134</v>
      </c>
      <c r="B223" s="8"/>
      <c r="C223" s="8">
        <f>C220/C221</f>
        <v>0.21529662338351702</v>
      </c>
      <c r="D223" s="8"/>
      <c r="E223" s="8"/>
      <c r="F223" s="8">
        <f t="shared" ref="F223:Y223" si="118">F220/F221</f>
        <v>0.54157085804187344</v>
      </c>
      <c r="G223" s="8">
        <f t="shared" si="118"/>
        <v>0.34283894176721874</v>
      </c>
      <c r="H223" s="8">
        <f t="shared" si="118"/>
        <v>0.37445392136467653</v>
      </c>
      <c r="I223" s="8">
        <f t="shared" si="118"/>
        <v>3.2981530343007916E-2</v>
      </c>
      <c r="J223" s="8"/>
      <c r="K223" s="8">
        <f t="shared" si="118"/>
        <v>0.5445714285714286</v>
      </c>
      <c r="L223" s="8"/>
      <c r="M223" s="8">
        <f t="shared" si="118"/>
        <v>0.40488757139758513</v>
      </c>
      <c r="N223" s="8">
        <f t="shared" si="118"/>
        <v>0.11195857532712897</v>
      </c>
      <c r="O223" s="8">
        <f t="shared" si="118"/>
        <v>0.22468939994713191</v>
      </c>
      <c r="P223" s="8">
        <f t="shared" si="118"/>
        <v>0.31693628260151863</v>
      </c>
      <c r="Q223" s="8">
        <f t="shared" si="118"/>
        <v>0.26385224274406333</v>
      </c>
      <c r="R223" s="8">
        <f t="shared" si="118"/>
        <v>0.53404539385847793</v>
      </c>
      <c r="S223" s="8">
        <f t="shared" si="118"/>
        <v>0.39652207146952034</v>
      </c>
      <c r="T223" s="8">
        <f t="shared" si="118"/>
        <v>0.20357650204729674</v>
      </c>
      <c r="U223" s="8"/>
      <c r="V223" s="8"/>
      <c r="W223" s="8">
        <f t="shared" si="118"/>
        <v>6.4620355411954766E-2</v>
      </c>
      <c r="X223" s="8">
        <f t="shared" si="118"/>
        <v>0.12988969225064886</v>
      </c>
      <c r="Y223" s="8">
        <f t="shared" si="118"/>
        <v>0.15097515097515096</v>
      </c>
    </row>
    <row r="224" spans="1:35" s="112" customFormat="1" ht="30" hidden="1" customHeight="1" outlineLevel="1" x14ac:dyDescent="0.2">
      <c r="A224" s="49" t="s">
        <v>136</v>
      </c>
      <c r="B224" s="22"/>
      <c r="C224" s="25"/>
      <c r="D224" s="8" t="e">
        <f t="shared" si="114"/>
        <v>#DIV/0!</v>
      </c>
      <c r="E224" s="132"/>
      <c r="F224" s="138"/>
      <c r="G224" s="132"/>
      <c r="H224" s="140"/>
      <c r="I224" s="140"/>
      <c r="J224" s="138"/>
      <c r="K224" s="138"/>
      <c r="L224" s="24"/>
      <c r="M224" s="138"/>
      <c r="N224" s="138"/>
      <c r="O224" s="132"/>
      <c r="P224" s="132"/>
      <c r="Q224" s="138"/>
      <c r="R224" s="138"/>
      <c r="S224" s="138"/>
      <c r="T224" s="138"/>
      <c r="U224" s="138"/>
      <c r="V224" s="138"/>
      <c r="W224" s="132"/>
      <c r="X224" s="138"/>
      <c r="Y224" s="132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si="114"/>
        <v>0.82320630429431108</v>
      </c>
      <c r="E225" s="135"/>
      <c r="F225" s="135">
        <v>9181</v>
      </c>
      <c r="G225" s="135">
        <v>34469</v>
      </c>
      <c r="H225" s="135">
        <v>40058</v>
      </c>
      <c r="I225" s="135">
        <v>6997</v>
      </c>
      <c r="J225" s="135">
        <v>1312</v>
      </c>
      <c r="K225" s="135">
        <v>3702</v>
      </c>
      <c r="L225" s="28">
        <v>22727</v>
      </c>
      <c r="M225" s="135">
        <v>4853</v>
      </c>
      <c r="N225" s="135">
        <v>9095</v>
      </c>
      <c r="O225" s="135">
        <v>9608</v>
      </c>
      <c r="P225" s="135">
        <v>15575</v>
      </c>
      <c r="Q225" s="135">
        <v>1934</v>
      </c>
      <c r="R225" s="135">
        <v>1760</v>
      </c>
      <c r="S225" s="135">
        <v>6052</v>
      </c>
      <c r="T225" s="135">
        <v>58173</v>
      </c>
      <c r="U225" s="135">
        <v>4304</v>
      </c>
      <c r="V225" s="135"/>
      <c r="W225" s="135">
        <v>9467</v>
      </c>
      <c r="X225" s="135">
        <v>22129</v>
      </c>
      <c r="Y225" s="135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0</v>
      </c>
      <c r="D226" s="8">
        <f t="shared" si="114"/>
        <v>0</v>
      </c>
      <c r="E226" s="132"/>
      <c r="F226" s="132">
        <f t="shared" ref="F226:Y226" si="119">F224*0.19</f>
        <v>0</v>
      </c>
      <c r="G226" s="132">
        <f t="shared" si="119"/>
        <v>0</v>
      </c>
      <c r="H226" s="132">
        <f t="shared" si="119"/>
        <v>0</v>
      </c>
      <c r="I226" s="132">
        <f t="shared" si="119"/>
        <v>0</v>
      </c>
      <c r="J226" s="132">
        <f t="shared" si="119"/>
        <v>0</v>
      </c>
      <c r="K226" s="132">
        <f t="shared" si="119"/>
        <v>0</v>
      </c>
      <c r="L226" s="24">
        <f t="shared" si="119"/>
        <v>0</v>
      </c>
      <c r="M226" s="132">
        <f t="shared" si="119"/>
        <v>0</v>
      </c>
      <c r="N226" s="132">
        <f t="shared" si="119"/>
        <v>0</v>
      </c>
      <c r="O226" s="132">
        <f t="shared" si="119"/>
        <v>0</v>
      </c>
      <c r="P226" s="132">
        <f t="shared" si="119"/>
        <v>0</v>
      </c>
      <c r="Q226" s="132">
        <f t="shared" si="119"/>
        <v>0</v>
      </c>
      <c r="R226" s="132">
        <f t="shared" si="119"/>
        <v>0</v>
      </c>
      <c r="S226" s="132">
        <f t="shared" si="119"/>
        <v>0</v>
      </c>
      <c r="T226" s="132">
        <f t="shared" si="119"/>
        <v>0</v>
      </c>
      <c r="U226" s="132">
        <f t="shared" si="119"/>
        <v>0</v>
      </c>
      <c r="V226" s="132"/>
      <c r="W226" s="132">
        <f t="shared" si="119"/>
        <v>0</v>
      </c>
      <c r="X226" s="132">
        <f t="shared" si="119"/>
        <v>0</v>
      </c>
      <c r="Y226" s="132">
        <f t="shared" si="119"/>
        <v>0</v>
      </c>
    </row>
    <row r="227" spans="1:25" s="56" customFormat="1" ht="30" hidden="1" customHeight="1" x14ac:dyDescent="0.2">
      <c r="A227" s="12" t="s">
        <v>138</v>
      </c>
      <c r="B227" s="8">
        <f>B224/B225</f>
        <v>0</v>
      </c>
      <c r="C227" s="8">
        <f>C224/C225</f>
        <v>0</v>
      </c>
      <c r="D227" s="8" t="e">
        <f t="shared" si="114"/>
        <v>#DIV/0!</v>
      </c>
      <c r="E227" s="133"/>
      <c r="F227" s="133">
        <f>F224/F225</f>
        <v>0</v>
      </c>
      <c r="G227" s="133">
        <f>G224/G225</f>
        <v>0</v>
      </c>
      <c r="H227" s="133">
        <f>H224/H225</f>
        <v>0</v>
      </c>
      <c r="I227" s="133">
        <f t="shared" ref="I227" si="120">I224/I225</f>
        <v>0</v>
      </c>
      <c r="J227" s="133">
        <f t="shared" ref="J227:P227" si="121">J224/J225</f>
        <v>0</v>
      </c>
      <c r="K227" s="133">
        <f t="shared" si="121"/>
        <v>0</v>
      </c>
      <c r="L227" s="88">
        <f t="shared" si="121"/>
        <v>0</v>
      </c>
      <c r="M227" s="133">
        <f t="shared" si="121"/>
        <v>0</v>
      </c>
      <c r="N227" s="133">
        <f t="shared" si="121"/>
        <v>0</v>
      </c>
      <c r="O227" s="133">
        <f t="shared" si="121"/>
        <v>0</v>
      </c>
      <c r="P227" s="133">
        <f t="shared" si="121"/>
        <v>0</v>
      </c>
      <c r="Q227" s="133">
        <f t="shared" ref="Q227" si="122">Q224/Q225</f>
        <v>0</v>
      </c>
      <c r="R227" s="133">
        <f>R224/R225</f>
        <v>0</v>
      </c>
      <c r="S227" s="133">
        <f>S224/S225</f>
        <v>0</v>
      </c>
      <c r="T227" s="133">
        <f>T224/T225</f>
        <v>0</v>
      </c>
      <c r="U227" s="133">
        <f t="shared" ref="U227:Y227" si="123">U224/U225</f>
        <v>0</v>
      </c>
      <c r="V227" s="133"/>
      <c r="W227" s="133">
        <f t="shared" si="123"/>
        <v>0</v>
      </c>
      <c r="X227" s="133">
        <f t="shared" si="123"/>
        <v>0</v>
      </c>
      <c r="Y227" s="133">
        <f t="shared" si="123"/>
        <v>0</v>
      </c>
    </row>
    <row r="228" spans="1:25" s="44" customFormat="1" ht="30" hidden="1" customHeight="1" x14ac:dyDescent="0.2">
      <c r="A228" s="49" t="s">
        <v>139</v>
      </c>
      <c r="B228" s="25">
        <v>50</v>
      </c>
      <c r="C228" s="25">
        <f>SUM(E228:Y228)</f>
        <v>120</v>
      </c>
      <c r="D228" s="8">
        <f t="shared" si="114"/>
        <v>2.4</v>
      </c>
      <c r="E228" s="134"/>
      <c r="F228" s="134"/>
      <c r="G228" s="134"/>
      <c r="H228" s="134"/>
      <c r="I228" s="134"/>
      <c r="J228" s="134"/>
      <c r="K228" s="134"/>
      <c r="L228" s="33"/>
      <c r="M228" s="134"/>
      <c r="N228" s="134"/>
      <c r="O228" s="134"/>
      <c r="P228" s="137">
        <v>120</v>
      </c>
      <c r="Q228" s="134"/>
      <c r="R228" s="134"/>
      <c r="S228" s="134"/>
      <c r="T228" s="134"/>
      <c r="U228" s="134"/>
      <c r="V228" s="134"/>
      <c r="W228" s="134"/>
      <c r="X228" s="134"/>
      <c r="Y228" s="134"/>
    </row>
    <row r="229" spans="1:25" s="44" customFormat="1" ht="30" hidden="1" customHeight="1" x14ac:dyDescent="0.2">
      <c r="A229" s="12" t="s">
        <v>137</v>
      </c>
      <c r="B229" s="25">
        <f>B228*0.7</f>
        <v>35</v>
      </c>
      <c r="C229" s="25">
        <f>C228*0.7</f>
        <v>84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7">
        <f>P228*0.7</f>
        <v>84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4"/>
        <v>#DIV/0!</v>
      </c>
      <c r="E230" s="137"/>
      <c r="F230" s="137"/>
      <c r="G230" s="137"/>
      <c r="H230" s="137"/>
      <c r="I230" s="137"/>
      <c r="J230" s="137"/>
      <c r="K230" s="137"/>
      <c r="L230" s="43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4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7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7"/>
      <c r="F232" s="137"/>
      <c r="G232" s="137"/>
      <c r="H232" s="137"/>
      <c r="I232" s="137"/>
      <c r="J232" s="137"/>
      <c r="K232" s="137"/>
      <c r="L232" s="43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</row>
    <row r="233" spans="1:25" s="44" customFormat="1" ht="30" hidden="1" customHeight="1" x14ac:dyDescent="0.2">
      <c r="A233" s="29" t="s">
        <v>141</v>
      </c>
      <c r="B233" s="25">
        <f>B231+B229+B226+B222+B218</f>
        <v>884</v>
      </c>
      <c r="C233" s="25">
        <f>C231+C229+C226+C222+C218</f>
        <v>21176.399999999998</v>
      </c>
      <c r="D233" s="8">
        <f t="shared" si="114"/>
        <v>23.955203619909501</v>
      </c>
      <c r="E233" s="132">
        <f>E231+E229+E226+E222+E218</f>
        <v>189</v>
      </c>
      <c r="F233" s="132">
        <f>F231+F229+F226+F222+F218</f>
        <v>1387.95</v>
      </c>
      <c r="G233" s="132">
        <f t="shared" ref="G233:Y233" si="124">G231+G229+G226+G222+G218</f>
        <v>2866.2</v>
      </c>
      <c r="H233" s="132">
        <f>H231+H229+H226+H222+H218</f>
        <v>2358</v>
      </c>
      <c r="I233" s="132">
        <f t="shared" si="124"/>
        <v>160.65</v>
      </c>
      <c r="J233" s="132">
        <f t="shared" si="124"/>
        <v>170.1</v>
      </c>
      <c r="K233" s="132">
        <f t="shared" si="124"/>
        <v>578.54999999999995</v>
      </c>
      <c r="L233" s="24">
        <f t="shared" si="124"/>
        <v>0</v>
      </c>
      <c r="M233" s="132">
        <f t="shared" si="124"/>
        <v>1702.5</v>
      </c>
      <c r="N233" s="132">
        <f t="shared" si="124"/>
        <v>522.75</v>
      </c>
      <c r="O233" s="132">
        <f>O231+O229+O226+O222+O218</f>
        <v>510</v>
      </c>
      <c r="P233" s="137">
        <f t="shared" si="124"/>
        <v>1546.5</v>
      </c>
      <c r="Q233" s="132">
        <f t="shared" si="124"/>
        <v>244.65</v>
      </c>
      <c r="R233" s="132">
        <f t="shared" si="124"/>
        <v>603.15</v>
      </c>
      <c r="S233" s="132">
        <f t="shared" si="124"/>
        <v>1417.35</v>
      </c>
      <c r="T233" s="132">
        <f t="shared" si="124"/>
        <v>3683.5499999999997</v>
      </c>
      <c r="U233" s="132">
        <f t="shared" si="124"/>
        <v>0</v>
      </c>
      <c r="V233" s="132">
        <f t="shared" si="124"/>
        <v>11.25</v>
      </c>
      <c r="W233" s="132">
        <f t="shared" si="124"/>
        <v>186.75</v>
      </c>
      <c r="X233" s="132">
        <f t="shared" si="124"/>
        <v>1875</v>
      </c>
      <c r="Y233" s="132">
        <f t="shared" si="124"/>
        <v>1162.5</v>
      </c>
    </row>
    <row r="234" spans="1:25" s="44" customFormat="1" ht="45" hidden="1" x14ac:dyDescent="0.2">
      <c r="A234" s="12" t="s">
        <v>216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7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hidden="1" x14ac:dyDescent="0.2">
      <c r="A235" s="49" t="s">
        <v>156</v>
      </c>
      <c r="B235" s="47">
        <v>23.5</v>
      </c>
      <c r="C235" s="47">
        <f>C233/C234*10</f>
        <v>2.8747284969591664</v>
      </c>
      <c r="D235" s="8">
        <f t="shared" si="114"/>
        <v>0.12232887221102835</v>
      </c>
      <c r="E235" s="136">
        <f>E233/E234*10</f>
        <v>2.777369581190301</v>
      </c>
      <c r="F235" s="136">
        <f>F233/F234*10</f>
        <v>6.5512602662135375</v>
      </c>
      <c r="G235" s="136">
        <f t="shared" ref="G235:X235" si="125">G233/G234*10</f>
        <v>4.4393847869522789</v>
      </c>
      <c r="H235" s="136">
        <f>H233/H234*10</f>
        <v>3.2048494074154616</v>
      </c>
      <c r="I235" s="136">
        <f t="shared" si="125"/>
        <v>0.60385656292286871</v>
      </c>
      <c r="J235" s="136">
        <f t="shared" si="125"/>
        <v>0.60520885220237675</v>
      </c>
      <c r="K235" s="136">
        <f t="shared" si="125"/>
        <v>4.6195305014372394</v>
      </c>
      <c r="L235" s="48">
        <f t="shared" si="125"/>
        <v>0</v>
      </c>
      <c r="M235" s="136">
        <f>M233/M234*10</f>
        <v>5.5430748193006441</v>
      </c>
      <c r="N235" s="136">
        <f t="shared" si="125"/>
        <v>1.743546127676606</v>
      </c>
      <c r="O235" s="136">
        <f>O233/O234*10</f>
        <v>2.5479616306954438</v>
      </c>
      <c r="P235" s="136">
        <f t="shared" si="125"/>
        <v>4.1592706148136198</v>
      </c>
      <c r="Q235" s="136">
        <f t="shared" si="125"/>
        <v>1.1559724059724059</v>
      </c>
      <c r="R235" s="136">
        <f t="shared" si="125"/>
        <v>4.187378505970563</v>
      </c>
      <c r="S235" s="136">
        <f t="shared" si="125"/>
        <v>6.6358443747366449</v>
      </c>
      <c r="T235" s="136">
        <f t="shared" si="125"/>
        <v>3.8784008591644197</v>
      </c>
      <c r="U235" s="136">
        <f t="shared" si="125"/>
        <v>0</v>
      </c>
      <c r="V235" s="136">
        <f t="shared" si="125"/>
        <v>0.38083953960731215</v>
      </c>
      <c r="W235" s="136">
        <f t="shared" si="125"/>
        <v>0.85484756934907991</v>
      </c>
      <c r="X235" s="136">
        <f t="shared" si="125"/>
        <v>2.3536057239691206</v>
      </c>
      <c r="Y235" s="142">
        <f>Y233/Y234*10</f>
        <v>2.205798641417783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64"/>
      <c r="B245" s="164"/>
      <c r="C245" s="164"/>
      <c r="D245" s="164"/>
      <c r="E245" s="164"/>
      <c r="F245" s="164"/>
      <c r="G245" s="164"/>
      <c r="H245" s="164"/>
      <c r="I245" s="164"/>
      <c r="J245" s="164"/>
      <c r="K245" s="164"/>
      <c r="L245" s="164"/>
      <c r="M245" s="164"/>
      <c r="N245" s="164"/>
      <c r="O245" s="164"/>
      <c r="P245" s="164"/>
      <c r="Q245" s="164"/>
      <c r="R245" s="164"/>
      <c r="S245" s="164"/>
      <c r="T245" s="164"/>
      <c r="U245" s="164"/>
      <c r="V245" s="164"/>
      <c r="W245" s="164"/>
      <c r="X245" s="164"/>
      <c r="Y245" s="164"/>
    </row>
    <row r="246" spans="1:25" ht="20.25" hidden="1" customHeight="1" x14ac:dyDescent="0.25">
      <c r="A246" s="162"/>
      <c r="B246" s="163"/>
      <c r="C246" s="163"/>
      <c r="D246" s="163"/>
      <c r="E246" s="163"/>
      <c r="F246" s="163"/>
      <c r="G246" s="163"/>
      <c r="H246" s="163"/>
      <c r="I246" s="163"/>
      <c r="J246" s="163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x14ac:dyDescent="0.25">
      <c r="B264" s="10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2023-06-14T10:19:27Z</cp:lastPrinted>
  <dcterms:created xsi:type="dcterms:W3CDTF">2017-06-08T05:54:08Z</dcterms:created>
  <dcterms:modified xsi:type="dcterms:W3CDTF">2023-06-14T11:49:27Z</dcterms:modified>
</cp:coreProperties>
</file>