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L163" i="1" l="1"/>
  <c r="L186" i="1"/>
  <c r="C150" i="1" l="1"/>
  <c r="C153" i="1"/>
  <c r="R103" i="1" l="1"/>
  <c r="R100" i="1"/>
  <c r="U166" i="1" l="1"/>
  <c r="U164" i="1"/>
  <c r="C198" i="1" l="1"/>
  <c r="C199" i="1"/>
  <c r="E119" i="1" l="1"/>
  <c r="E124" i="1"/>
  <c r="G164" i="1"/>
  <c r="G163" i="1"/>
  <c r="E102" i="1" l="1"/>
  <c r="T163" i="1" l="1"/>
  <c r="T164" i="1"/>
  <c r="G166" i="1" l="1"/>
  <c r="C166" i="1" l="1"/>
  <c r="S121" i="1" l="1"/>
  <c r="S140" i="1" l="1"/>
  <c r="U171" i="1" l="1"/>
  <c r="H119" i="1" l="1"/>
  <c r="N163" i="1" l="1"/>
  <c r="Q191" i="1" l="1"/>
  <c r="G174" i="1"/>
  <c r="Y162" i="1"/>
  <c r="Y163" i="1"/>
  <c r="R138" i="1" l="1"/>
  <c r="C170" i="1" l="1"/>
  <c r="W163" i="1" l="1"/>
  <c r="W162" i="1"/>
  <c r="K163" i="1"/>
  <c r="K177" i="1"/>
  <c r="X183" i="1" l="1"/>
  <c r="O140" i="1" l="1"/>
  <c r="C164" i="1" l="1"/>
  <c r="C167" i="1" s="1"/>
  <c r="T191" i="1"/>
  <c r="T165" i="1" l="1"/>
  <c r="S164" i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G183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G155" i="1" l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F151" i="1" s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D163" i="1" l="1"/>
  <c r="I163" i="1"/>
  <c r="J163" i="1"/>
  <c r="M163" i="1"/>
  <c r="P163" i="1"/>
  <c r="P165" i="1" s="1"/>
  <c r="S163" i="1"/>
  <c r="U163" i="1"/>
  <c r="U165" i="1" s="1"/>
  <c r="X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N166" i="1"/>
  <c r="R165" i="1"/>
  <c r="S165" i="1"/>
  <c r="S166" i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D143" i="1" l="1"/>
  <c r="F129" i="1"/>
  <c r="S129" i="1" l="1"/>
  <c r="T129" i="1"/>
  <c r="I128" i="1" l="1"/>
  <c r="W128" i="1" l="1"/>
  <c r="W129" i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45" i="1"/>
  <c r="C142" i="1"/>
  <c r="D142" i="1" s="1"/>
  <c r="D146" i="1"/>
  <c r="C147" i="1"/>
  <c r="C148" i="1"/>
  <c r="C152" i="1"/>
  <c r="D152" i="1" s="1"/>
  <c r="C155" i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73" i="1" l="1"/>
  <c r="C174" i="1"/>
  <c r="D189" i="1"/>
  <c r="C191" i="1"/>
  <c r="D169" i="1"/>
  <c r="C171" i="1"/>
  <c r="D171" i="1" s="1"/>
  <c r="D181" i="1"/>
  <c r="C183" i="1"/>
  <c r="D175" i="1"/>
  <c r="C177" i="1"/>
  <c r="C186" i="1"/>
  <c r="D176" i="1"/>
  <c r="D158" i="1"/>
  <c r="C159" i="1"/>
  <c r="D172" i="1"/>
  <c r="H129" i="1"/>
  <c r="L127" i="1" l="1"/>
  <c r="L126" i="1"/>
  <c r="C115" i="1" l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R168" i="1"/>
  <c r="S168" i="1"/>
  <c r="U168" i="1"/>
  <c r="V168" i="1"/>
  <c r="W168" i="1" l="1"/>
  <c r="W165" i="1"/>
  <c r="T168" i="1"/>
  <c r="P168" i="1"/>
  <c r="C165" i="1" l="1"/>
  <c r="D165" i="1" s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D199" i="1" l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<sst xmlns="http://schemas.openxmlformats.org/spreadsheetml/2006/main" count="277" uniqueCount="219">
  <si>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</si>
  <si>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</si>
  <si>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</si>
  <si>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</si>
  <si>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</si>
  <si>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</si>
  <si>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</si>
  <si>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</si>
  <si>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</si>
  <si>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</si>
  <si>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</si>
  <si>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</si>
  <si>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</si>
  <si>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</si>
  <si>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</si>
  <si>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</si>
  <si>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</si>
  <si>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</si>
  <si>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</si>
  <si>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</si>
  <si>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</si>
  <si>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</si>
  <si>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</si>
  <si>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</si>
  <si>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</si>
  <si>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</si>
  <si>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</si>
  <si>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</si>
  <si>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</si>
  <si>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</si>
  <si>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</si>
  <si>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</si>
  <si>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</si>
  <si>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</si>
  <si>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</si>
  <si>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</si>
  <si>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</si>
  <si>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</si>
  <si>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</si>
  <si>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</si>
  <si>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</si>
  <si>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</si>
  <si>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</si>
  <si>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</si>
  <si>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</si>
  <si>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</si>
  <si>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</si>
  <si>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</si>
  <si>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</si>
  <si>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</si>
  <si>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</si>
  <si>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</si>
  <si>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</si>
  <si>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</si>
  <si>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</si>
  <si>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</si>
  <si>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</si>
  <si>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</si>
  <si>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</si>
  <si>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</si>
  <si>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</si>
  <si>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</si>
  <si>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</si>
  <si>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</si>
  <si>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</si>
  <si>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</si>
  <si>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</si>
  <si>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</si>
  <si>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</si>
  <si>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</si>
  <si>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</si>
  <si>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</si>
  <si>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</si>
  <si>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</si>
  <si>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</si>
  <si>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</si>
  <si>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</si>
  <si>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</si>
  <si>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</si>
  <si>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</si>
  <si>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</si>
  <si>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</si>
  <si>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</si>
  <si>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</si>
  <si>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</si>
  <si>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</si>
  <si>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</si>
  <si>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</si>
  <si>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</si>
  <si>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</si>
  <si>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</si>
  <si>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</si>
  <si>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</si>
  <si>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</si>
  <si>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</si>
  <si>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</si>
  <si>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</si>
  <si>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</si>
  <si>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</si>
  <si>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</si>
  <si>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</si>
  <si>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</si>
  <si>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</si>
  <si>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</si>
  <si>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</si>
  <si>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</si>
  <si>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</si>
  <si>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</si>
  <si>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</si>
  <si>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</si>
  <si>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</si>
  <si>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</si>
  <si>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</si>
  <si>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</si>
  <si>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</si>
  <si>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</si>
  <si>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</si>
  <si>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</si>
  <si>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</si>
  <si>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</si>
  <si>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</si>
  <si>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</si>
  <si>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</si>
  <si>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</si>
  <si>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</si>
  <si>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</si>
  <si>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</si>
  <si>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</si>
  <si>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</si>
  <si>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</si>
  <si>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</si>
  <si>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</si>
  <si>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</si>
  <si>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</si>
  <si>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</si>
  <si>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</si>
  <si>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</si>
  <si>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</si>
  <si>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</si>
  <si>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</si>
  <si>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</si>
  <si>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</si>
  <si>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</si>
  <si>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</si>
  <si>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</si>
  <si>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</si>
  <si>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</si>
  <si>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</si>
  <si>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</si>
  <si>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</si>
  <si>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</si>
  <si>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</si>
  <si>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</si>
  <si>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</si>
  <si>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</si>
  <si>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</si>
  <si>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</si>
  <si>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</si>
  <si>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</si>
  <si>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</si>
  <si>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</si>
  <si>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</si>
  <si>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</si>
  <si>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</si>
  <si>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</si>
  <si>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</si>
  <si>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</si>
  <si>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</si>
  <si>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</si>
  <si>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</si>
  <si>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</si>
  <si>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</si>
  <si>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</si>
  <si>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</si>
  <si>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</si>
  <si>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</si>
  <si>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</si>
  <si>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</si>
  <si>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</si>
  <si>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</si>
  <si>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</si>
  <si>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</si>
  <si>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</si>
  <si>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</si>
  <si>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</si>
  <si>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</si>
  <si>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</si>
  <si>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</si>
  <si>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</si>
  <si>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</si>
  <si>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</si>
  <si>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</si>
  <si>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</si>
  <si>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</si>
  <si>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</si>
  <si>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</si>
  <si>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</si>
  <si>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</si>
  <si>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</si>
  <si>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</si>
  <si>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</si>
  <si>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</si>
  <si>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</si>
  <si>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</si>
  <si>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</si>
  <si>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</si>
  <si>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</si>
  <si>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</si>
  <si>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</si>
  <si>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</si>
  <si>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</si>
  <si>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</si>
  <si>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</si>
  <si>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</si>
  <si>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Посевная площадь технических, га</t>
  </si>
  <si>
    <t>Убрано масличных культур, га</t>
  </si>
  <si>
    <t>Валовой сбор масличных культур, тонн</t>
  </si>
  <si>
    <t>Уборочная площадь масличных, га</t>
  </si>
  <si>
    <t>Информация о сельскохозяйственных работах по состоянию на 16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</si>
</sst>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25" activePane="bottomRight" state="frozen"/>
      <selection activeCell="A2" sqref="A2"/>
      <selection pane="topRight" activeCell="F2" sqref="F2"/>
      <selection pane="bottomLeft" activeCell="A7" sqref="A7"/>
      <selection pane="bottomRight" activeCell="C145" sqref="C145"/>
    </sheetView>
  </sheetViews>
  <sheetFormatPr defaultColWidth="9.140625" defaultRowHeight="16.5" outlineLevelRow="1" x14ac:dyDescent="0.25"/>
  <cols>
    <col min="1" max="1" width="103" style="69" customWidth="1"/>
    <col min="2" max="2" width="17.285156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5" t="s">
        <v>218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6" t="s">
        <v>3</v>
      </c>
      <c r="B4" s="179" t="s">
        <v>206</v>
      </c>
      <c r="C4" s="182" t="s">
        <v>207</v>
      </c>
      <c r="D4" s="182" t="s">
        <v>208</v>
      </c>
      <c r="E4" s="185" t="s">
        <v>4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  <c r="Z4" s="2" t="s">
        <v>0</v>
      </c>
    </row>
    <row r="5" spans="1:26" s="2" customFormat="1" ht="87" customHeight="1" x14ac:dyDescent="0.25">
      <c r="A5" s="177"/>
      <c r="B5" s="180"/>
      <c r="C5" s="183"/>
      <c r="D5" s="183"/>
      <c r="E5" s="188" t="s">
        <v>5</v>
      </c>
      <c r="F5" s="188" t="s">
        <v>6</v>
      </c>
      <c r="G5" s="188" t="s">
        <v>7</v>
      </c>
      <c r="H5" s="188" t="s">
        <v>8</v>
      </c>
      <c r="I5" s="188" t="s">
        <v>9</v>
      </c>
      <c r="J5" s="188" t="s">
        <v>10</v>
      </c>
      <c r="K5" s="193" t="s">
        <v>11</v>
      </c>
      <c r="L5" s="193" t="s">
        <v>12</v>
      </c>
      <c r="M5" s="188" t="s">
        <v>13</v>
      </c>
      <c r="N5" s="188" t="s">
        <v>14</v>
      </c>
      <c r="O5" s="188" t="s">
        <v>15</v>
      </c>
      <c r="P5" s="188" t="s">
        <v>16</v>
      </c>
      <c r="Q5" s="188" t="s">
        <v>17</v>
      </c>
      <c r="R5" s="188" t="s">
        <v>18</v>
      </c>
      <c r="S5" s="188" t="s">
        <v>19</v>
      </c>
      <c r="T5" s="188" t="s">
        <v>20</v>
      </c>
      <c r="U5" s="188" t="s">
        <v>21</v>
      </c>
      <c r="V5" s="188" t="s">
        <v>22</v>
      </c>
      <c r="W5" s="188" t="s">
        <v>23</v>
      </c>
      <c r="X5" s="188" t="s">
        <v>24</v>
      </c>
      <c r="Y5" s="188" t="s">
        <v>25</v>
      </c>
    </row>
    <row r="6" spans="1:26" s="2" customFormat="1" ht="69.75" customHeight="1" thickBot="1" x14ac:dyDescent="0.3">
      <c r="A6" s="178"/>
      <c r="B6" s="181"/>
      <c r="C6" s="184"/>
      <c r="D6" s="184"/>
      <c r="E6" s="189"/>
      <c r="F6" s="189"/>
      <c r="G6" s="189"/>
      <c r="H6" s="189"/>
      <c r="I6" s="189"/>
      <c r="J6" s="189"/>
      <c r="K6" s="194"/>
      <c r="L6" s="194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3907.85</v>
      </c>
      <c r="D100" s="14">
        <f t="shared" si="14"/>
        <v>6.6010979729729726</v>
      </c>
      <c r="E100" s="9"/>
      <c r="F100" s="9"/>
      <c r="G100" s="9"/>
      <c r="H100" s="9">
        <v>60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f>355+15</f>
        <v>370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296987</v>
      </c>
      <c r="C102" s="22">
        <f>SUM(E102:Y102)</f>
        <v>290642</v>
      </c>
      <c r="D102" s="14">
        <f t="shared" si="14"/>
        <v>0.97863542848676877</v>
      </c>
      <c r="E102" s="88">
        <f>23561+732</f>
        <v>24293</v>
      </c>
      <c r="F102" s="88">
        <v>8600</v>
      </c>
      <c r="G102" s="88">
        <v>16608</v>
      </c>
      <c r="H102" s="166">
        <v>18371</v>
      </c>
      <c r="I102" s="88">
        <v>9286</v>
      </c>
      <c r="J102" s="88">
        <v>20260</v>
      </c>
      <c r="K102" s="88">
        <v>10102</v>
      </c>
      <c r="L102" s="88">
        <v>13614</v>
      </c>
      <c r="M102" s="88">
        <v>14154</v>
      </c>
      <c r="N102" s="88">
        <v>4987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12561.5</v>
      </c>
      <c r="U102" s="88">
        <v>10003</v>
      </c>
      <c r="V102" s="88">
        <v>5277.5</v>
      </c>
      <c r="W102" s="88">
        <v>14961</v>
      </c>
      <c r="X102" s="88">
        <v>22929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293011.15000000002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f>17717</f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0.99</v>
      </c>
      <c r="C104" s="164">
        <f>C102/C103</f>
        <v>0.99191447151413858</v>
      </c>
      <c r="D104" s="14">
        <f t="shared" si="14"/>
        <v>1.001933809610241</v>
      </c>
      <c r="E104" s="27">
        <f>E102/E103</f>
        <v>0.90774232120170395</v>
      </c>
      <c r="F104" s="27">
        <f>F102/F103</f>
        <v>1</v>
      </c>
      <c r="G104" s="27">
        <f t="shared" ref="G104:Y104" si="26">G102/G103</f>
        <v>1</v>
      </c>
      <c r="H104" s="27">
        <f>H102/H103</f>
        <v>1</v>
      </c>
      <c r="I104" s="27">
        <f t="shared" si="26"/>
        <v>1</v>
      </c>
      <c r="J104" s="27">
        <f t="shared" si="26"/>
        <v>1.0043126951866357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1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1.0002787068004459</v>
      </c>
      <c r="U104" s="27">
        <f t="shared" si="26"/>
        <v>1</v>
      </c>
      <c r="V104" s="27">
        <f t="shared" si="26"/>
        <v>0.9999052671466464</v>
      </c>
      <c r="W104" s="27">
        <f t="shared" si="26"/>
        <v>1</v>
      </c>
      <c r="X104" s="27">
        <f>X102/X103</f>
        <v>1.0006044036368951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6240</v>
      </c>
      <c r="C105" s="22">
        <f t="shared" si="23"/>
        <v>2369.1500000000015</v>
      </c>
      <c r="D105" s="14">
        <f t="shared" si="14"/>
        <v>0.37967147435897458</v>
      </c>
      <c r="E105" s="116">
        <f>E103-E102</f>
        <v>2469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0</v>
      </c>
      <c r="I105" s="116">
        <f>I103-I102</f>
        <v>0</v>
      </c>
      <c r="J105" s="116">
        <f t="shared" si="27"/>
        <v>-87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-3.5</v>
      </c>
      <c r="U105" s="116">
        <f t="shared" si="28"/>
        <v>0</v>
      </c>
      <c r="V105" s="116">
        <f t="shared" si="28"/>
        <v>0.5</v>
      </c>
      <c r="W105" s="116">
        <f>W103-W102</f>
        <v>0</v>
      </c>
      <c r="X105" s="116">
        <f t="shared" si="28"/>
        <v>-13.849999999998545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164338</v>
      </c>
      <c r="C106" s="88">
        <f t="shared" si="23"/>
        <v>159852.29999999999</v>
      </c>
      <c r="D106" s="15">
        <f t="shared" si="14"/>
        <v>0.97270442624347375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12132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91826</v>
      </c>
      <c r="C108" s="88">
        <f t="shared" si="23"/>
        <v>91546.6</v>
      </c>
      <c r="D108" s="15">
        <f t="shared" si="14"/>
        <v>0.99695728878531142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2593</v>
      </c>
      <c r="D109" s="15">
        <f t="shared" si="14"/>
        <v>5.1448412698412698</v>
      </c>
      <c r="E109" s="135">
        <v>1978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105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customHeight="1" x14ac:dyDescent="0.2">
      <c r="A110" s="10" t="s">
        <v>203</v>
      </c>
      <c r="B110" s="88">
        <v>45</v>
      </c>
      <c r="C110" s="88">
        <f t="shared" si="23"/>
        <v>200</v>
      </c>
      <c r="D110" s="15">
        <f t="shared" ref="D110:D125" si="29">C110/B110</f>
        <v>4.4444444444444446</v>
      </c>
      <c r="E110" s="150"/>
      <c r="F110" s="150"/>
      <c r="G110" s="88"/>
      <c r="H110" s="88">
        <v>200</v>
      </c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296471</v>
      </c>
      <c r="C111" s="103">
        <f>SUM(E111:Y111)</f>
        <v>290642</v>
      </c>
      <c r="D111" s="14">
        <f t="shared" si="29"/>
        <v>0.98033871778352688</v>
      </c>
      <c r="E111" s="88">
        <v>24293</v>
      </c>
      <c r="F111" s="88">
        <v>8600</v>
      </c>
      <c r="G111" s="88">
        <v>16608</v>
      </c>
      <c r="H111" s="166">
        <v>18371</v>
      </c>
      <c r="I111" s="88">
        <v>9286</v>
      </c>
      <c r="J111" s="88">
        <v>20260</v>
      </c>
      <c r="K111" s="88">
        <v>10102</v>
      </c>
      <c r="L111" s="88">
        <v>13614</v>
      </c>
      <c r="M111" s="88">
        <v>14154</v>
      </c>
      <c r="N111" s="88">
        <v>4987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12561.5</v>
      </c>
      <c r="U111" s="88">
        <v>10003</v>
      </c>
      <c r="V111" s="88">
        <v>5277.5</v>
      </c>
      <c r="W111" s="88">
        <v>14961</v>
      </c>
      <c r="X111" s="88">
        <v>22929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0.97771966216728723</v>
      </c>
      <c r="C112" s="22">
        <f t="shared" si="23"/>
        <v>20.515380100476182</v>
      </c>
      <c r="D112" s="14">
        <f t="shared" si="29"/>
        <v>20.982885886737964</v>
      </c>
      <c r="E112" s="27">
        <f t="shared" ref="E112" si="30">E111/E101</f>
        <v>0.89804443458652172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1.0010898588632773</v>
      </c>
      <c r="I112" s="27">
        <f t="shared" si="31"/>
        <v>1</v>
      </c>
      <c r="J112" s="27">
        <f t="shared" si="31"/>
        <v>1.0043126951866357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1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0.97876733676172667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0.97957875849104969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164159</v>
      </c>
      <c r="C113" s="88">
        <f>SUM(E113:Y113)</f>
        <v>159852.29999999999</v>
      </c>
      <c r="D113" s="15">
        <f t="shared" si="29"/>
        <v>0.97376506923165951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12132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91736</v>
      </c>
      <c r="C115" s="88">
        <f>SUM(E115:Y115)</f>
        <v>91488.6</v>
      </c>
      <c r="D115" s="15">
        <f t="shared" si="29"/>
        <v>0.99730313072294419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504</v>
      </c>
      <c r="C116" s="88">
        <f t="shared" si="23"/>
        <v>2593</v>
      </c>
      <c r="D116" s="15">
        <f t="shared" si="29"/>
        <v>5.1448412698412698</v>
      </c>
      <c r="E116" s="135">
        <v>1978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105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customHeight="1" x14ac:dyDescent="0.2">
      <c r="A118" s="10" t="s">
        <v>203</v>
      </c>
      <c r="B118" s="88">
        <v>45</v>
      </c>
      <c r="C118" s="88">
        <f>SUM(E118:Y118)</f>
        <v>200</v>
      </c>
      <c r="D118" s="15">
        <f t="shared" si="29"/>
        <v>4.4444444444444446</v>
      </c>
      <c r="E118" s="88"/>
      <c r="F118" s="88"/>
      <c r="G118" s="88"/>
      <c r="H118" s="88">
        <v>200</v>
      </c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1001650</v>
      </c>
      <c r="C119" s="22">
        <f>SUM(E119:Y119)</f>
        <v>967723.7</v>
      </c>
      <c r="D119" s="14">
        <f t="shared" si="29"/>
        <v>0.96612958618279832</v>
      </c>
      <c r="E119" s="166">
        <f>94005+991-125</f>
        <v>94871</v>
      </c>
      <c r="F119" s="88">
        <v>25980</v>
      </c>
      <c r="G119" s="88">
        <v>55697</v>
      </c>
      <c r="H119" s="166">
        <f>60348+500+200</f>
        <v>61048</v>
      </c>
      <c r="I119" s="88">
        <v>29980</v>
      </c>
      <c r="J119" s="88">
        <v>69243</v>
      </c>
      <c r="K119" s="88">
        <v>34241</v>
      </c>
      <c r="L119" s="88">
        <v>41459</v>
      </c>
      <c r="M119" s="88">
        <v>42564</v>
      </c>
      <c r="N119" s="88">
        <v>15291</v>
      </c>
      <c r="O119" s="88">
        <v>25968</v>
      </c>
      <c r="P119" s="88">
        <v>42690</v>
      </c>
      <c r="Q119" s="88">
        <v>52294</v>
      </c>
      <c r="R119" s="88">
        <v>58112</v>
      </c>
      <c r="S119" s="88">
        <v>68757.5</v>
      </c>
      <c r="T119" s="166">
        <v>38675.5</v>
      </c>
      <c r="U119" s="88">
        <v>34360.01</v>
      </c>
      <c r="V119" s="88">
        <v>15945.69</v>
      </c>
      <c r="W119" s="88">
        <v>47832</v>
      </c>
      <c r="X119" s="88">
        <v>83325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576967</v>
      </c>
      <c r="C121" s="88">
        <f t="shared" si="23"/>
        <v>564085.92999999993</v>
      </c>
      <c r="D121" s="15">
        <f t="shared" si="29"/>
        <v>0.97767451171384145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42484</v>
      </c>
      <c r="K121" s="9">
        <v>19072</v>
      </c>
      <c r="L121" s="9">
        <v>19249</v>
      </c>
      <c r="M121" s="9">
        <v>25924</v>
      </c>
      <c r="N121" s="9">
        <v>7339</v>
      </c>
      <c r="O121" s="9">
        <v>9610</v>
      </c>
      <c r="P121" s="9">
        <v>22981</v>
      </c>
      <c r="Q121" s="9">
        <v>39951</v>
      </c>
      <c r="R121" s="9">
        <v>41506</v>
      </c>
      <c r="S121" s="9">
        <f>30861+15345</f>
        <v>46206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46819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32681</v>
      </c>
      <c r="C122" s="88">
        <f t="shared" si="23"/>
        <v>30451</v>
      </c>
      <c r="D122" s="15">
        <f t="shared" si="29"/>
        <v>0.93176463388513209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3053</v>
      </c>
      <c r="K122" s="9">
        <v>3758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299327</v>
      </c>
      <c r="C123" s="88">
        <f t="shared" si="23"/>
        <v>290925.73</v>
      </c>
      <c r="D123" s="15">
        <f t="shared" si="29"/>
        <v>0.9719328025871371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17166</v>
      </c>
      <c r="K123" s="9">
        <v>7270</v>
      </c>
      <c r="L123" s="9">
        <v>16558</v>
      </c>
      <c r="M123" s="9">
        <v>10410</v>
      </c>
      <c r="N123" s="9">
        <v>5660</v>
      </c>
      <c r="O123" s="9">
        <v>13394</v>
      </c>
      <c r="P123" s="9">
        <v>12559</v>
      </c>
      <c r="Q123" s="9">
        <v>7788</v>
      </c>
      <c r="R123" s="9">
        <v>13763</v>
      </c>
      <c r="S123" s="9">
        <v>18074</v>
      </c>
      <c r="T123" s="162">
        <v>17119.2</v>
      </c>
      <c r="U123" s="9">
        <v>13154.96</v>
      </c>
      <c r="V123" s="9">
        <v>8742.57</v>
      </c>
      <c r="W123" s="9">
        <v>14624</v>
      </c>
      <c r="X123" s="9">
        <v>28166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819</v>
      </c>
      <c r="C124" s="88">
        <f t="shared" si="23"/>
        <v>3357</v>
      </c>
      <c r="D124" s="15">
        <f t="shared" si="29"/>
        <v>4.0989010989010985</v>
      </c>
      <c r="E124" s="9">
        <f>2690-125</f>
        <v>2565</v>
      </c>
      <c r="F124" s="9"/>
      <c r="G124" s="9">
        <v>130</v>
      </c>
      <c r="H124" s="9">
        <v>108</v>
      </c>
      <c r="I124" s="9"/>
      <c r="J124" s="9"/>
      <c r="K124" s="9"/>
      <c r="L124" s="9"/>
      <c r="M124" s="9"/>
      <c r="N124" s="9">
        <v>100</v>
      </c>
      <c r="O124" s="9"/>
      <c r="P124" s="9"/>
      <c r="Q124" s="9"/>
      <c r="R124" s="9"/>
      <c r="S124" s="9"/>
      <c r="T124" s="162"/>
      <c r="U124" s="9"/>
      <c r="V124" s="9"/>
      <c r="W124" s="9"/>
      <c r="X124" s="9">
        <v>454</v>
      </c>
      <c r="Y124" s="9"/>
    </row>
    <row r="125" spans="1:25" s="11" customFormat="1" ht="30.75" customHeight="1" x14ac:dyDescent="0.2">
      <c r="A125" s="10" t="s">
        <v>203</v>
      </c>
      <c r="B125" s="88">
        <v>210</v>
      </c>
      <c r="C125" s="88">
        <f>SUM(E125:Y125)</f>
        <v>1000</v>
      </c>
      <c r="D125" s="15">
        <f t="shared" si="29"/>
        <v>4.7619047619047619</v>
      </c>
      <c r="E125" s="150"/>
      <c r="F125" s="150"/>
      <c r="G125" s="88"/>
      <c r="H125" s="88">
        <v>1000</v>
      </c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33.799999999999997</v>
      </c>
      <c r="C126" s="18">
        <f>C119/C111*10</f>
        <v>33.296072143736964</v>
      </c>
      <c r="D126" s="14">
        <f t="shared" ref="D126:D131" si="33">C126/B126</f>
        <v>0.98509089182653753</v>
      </c>
      <c r="E126" s="112">
        <f t="shared" ref="E126:M126" si="34">E119/E111*10</f>
        <v>39.0528135676944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33.230635240324425</v>
      </c>
      <c r="I126" s="112">
        <f t="shared" si="34"/>
        <v>32.285160456601332</v>
      </c>
      <c r="J126" s="112">
        <f t="shared" si="34"/>
        <v>34.17719644619941</v>
      </c>
      <c r="K126" s="112">
        <f t="shared" si="34"/>
        <v>33.895268263710157</v>
      </c>
      <c r="L126" s="112">
        <f t="shared" si="34"/>
        <v>30.453209930953431</v>
      </c>
      <c r="M126" s="112">
        <f t="shared" si="34"/>
        <v>30.07206443408224</v>
      </c>
      <c r="N126" s="112">
        <f t="shared" ref="N126:O126" si="35">N119/N111*10</f>
        <v>30.6617204732304</v>
      </c>
      <c r="O126" s="112">
        <f t="shared" si="35"/>
        <v>29.653991092840016</v>
      </c>
      <c r="P126" s="112">
        <f>P119/P111*10</f>
        <v>29.753275717870086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38.920808332389903</v>
      </c>
      <c r="T126" s="112">
        <f t="shared" ref="T126:V126" si="37">T119/T111*10</f>
        <v>30.788918520877285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36.340442234724584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35.1</v>
      </c>
      <c r="C127" s="112">
        <f>C121/C113*10</f>
        <v>35.287945809975831</v>
      </c>
      <c r="D127" s="15">
        <f t="shared" si="33"/>
        <v>1.0053545814807929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35.018133860863834</v>
      </c>
      <c r="K127" s="113">
        <f>K121/K113*10</f>
        <v>38.420628525382753</v>
      </c>
      <c r="L127" s="113">
        <f>L121/L113*10</f>
        <v>29.57744314689613</v>
      </c>
      <c r="M127" s="113">
        <f>M121/M113*10</f>
        <v>31.21868978805395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31.798810017988099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41.705930138099106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v>37.1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30.9</v>
      </c>
      <c r="C128" s="112">
        <f t="shared" ref="C128" si="44">C121/C113*10</f>
        <v>35.287945809975831</v>
      </c>
      <c r="D128" s="15">
        <f t="shared" si="33"/>
        <v>1.1420047187694444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35.417633410672856</v>
      </c>
      <c r="K128" s="107">
        <f>K122/K114*10</f>
        <v>28.234410217881294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32.6</v>
      </c>
      <c r="C129" s="112">
        <f>C123/C115*10</f>
        <v>31.799123606656998</v>
      </c>
      <c r="D129" s="15">
        <f t="shared" si="33"/>
        <v>0.97543323946800609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31.250682687056255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31.187273435393511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26.186405337781483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35.081521739130437</v>
      </c>
      <c r="T129" s="107">
        <f t="shared" si="54"/>
        <v>33.031431493237122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v>37.9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16.3</v>
      </c>
      <c r="C130" s="112">
        <f>C124/C116*10</f>
        <v>12.946394138064019</v>
      </c>
      <c r="D130" s="15">
        <f t="shared" si="33"/>
        <v>0.79425730908368208</v>
      </c>
      <c r="E130" s="107">
        <f>E124/E116*10</f>
        <v>12.967644084934278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9.5238095238095237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14.012345679012345</v>
      </c>
      <c r="Y130" s="112"/>
    </row>
    <row r="131" spans="1:26" s="11" customFormat="1" ht="30" customHeight="1" x14ac:dyDescent="0.2">
      <c r="A131" s="10" t="s">
        <v>202</v>
      </c>
      <c r="B131" s="48">
        <v>46.7</v>
      </c>
      <c r="C131" s="112">
        <f>C125/C118*10</f>
        <v>50</v>
      </c>
      <c r="D131" s="15">
        <f t="shared" si="33"/>
        <v>1.070663811563169</v>
      </c>
      <c r="E131" s="48"/>
      <c r="F131" s="48"/>
      <c r="G131" s="88"/>
      <c r="H131" s="88">
        <f>H125/H118*10</f>
        <v>50</v>
      </c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27557</v>
      </c>
      <c r="D133" s="14">
        <f t="shared" ref="D133:D197" si="55">C133/B133</f>
        <v>3.009720401922237</v>
      </c>
      <c r="E133" s="45">
        <f>(E111-E132)</f>
        <v>2680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1838</v>
      </c>
      <c r="I133" s="45">
        <f t="shared" si="56"/>
        <v>2269</v>
      </c>
      <c r="J133" s="45">
        <f t="shared" si="56"/>
        <v>760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6</v>
      </c>
      <c r="Y133" s="45">
        <f t="shared" si="56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5157</v>
      </c>
      <c r="D136" s="14">
        <f t="shared" si="55"/>
        <v>1.0604565083281925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45">
        <v>315</v>
      </c>
      <c r="Q136" s="45">
        <v>13</v>
      </c>
      <c r="R136" s="45">
        <v>452</v>
      </c>
      <c r="S136" s="45">
        <v>156.5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35</v>
      </c>
      <c r="D137" s="14" t="e">
        <f t="shared" si="55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>
        <v>35</v>
      </c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5178.8</v>
      </c>
      <c r="D138" s="14">
        <f t="shared" si="55"/>
        <v>1.0581937065794851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45">
        <f t="shared" si="58"/>
        <v>315</v>
      </c>
      <c r="Q138" s="45">
        <v>14</v>
      </c>
      <c r="R138" s="45">
        <f>R136-R137</f>
        <v>417</v>
      </c>
      <c r="S138" s="45">
        <v>156.5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3430</v>
      </c>
      <c r="C139" s="22">
        <v>5101</v>
      </c>
      <c r="D139" s="14">
        <f t="shared" si="55"/>
        <v>1.4871720116618077</v>
      </c>
      <c r="E139" s="88">
        <v>188</v>
      </c>
      <c r="F139" s="88">
        <v>110</v>
      </c>
      <c r="G139" s="88">
        <v>767</v>
      </c>
      <c r="H139" s="88">
        <v>359</v>
      </c>
      <c r="I139" s="88">
        <v>36</v>
      </c>
      <c r="J139" s="88">
        <v>143</v>
      </c>
      <c r="K139" s="88">
        <v>566</v>
      </c>
      <c r="L139" s="88">
        <v>767</v>
      </c>
      <c r="M139" s="88">
        <v>244.3</v>
      </c>
      <c r="N139" s="88">
        <v>23.3</v>
      </c>
      <c r="O139" s="88">
        <v>218.5</v>
      </c>
      <c r="P139" s="88">
        <v>301</v>
      </c>
      <c r="Q139" s="88">
        <v>13</v>
      </c>
      <c r="R139" s="88">
        <v>404</v>
      </c>
      <c r="S139" s="88">
        <v>156.5</v>
      </c>
      <c r="T139" s="88">
        <v>61</v>
      </c>
      <c r="U139" s="88">
        <v>83</v>
      </c>
      <c r="V139" s="88">
        <v>27</v>
      </c>
      <c r="W139" s="88">
        <v>233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0.60199999999999998</v>
      </c>
      <c r="C140" s="164">
        <f>C139/C136</f>
        <v>0.98914097343416718</v>
      </c>
      <c r="D140" s="14">
        <f t="shared" si="55"/>
        <v>1.6430913179969555</v>
      </c>
      <c r="E140" s="32">
        <f>E139/E136</f>
        <v>1</v>
      </c>
      <c r="F140" s="32">
        <f t="shared" ref="F140:X140" si="59">F139/F136</f>
        <v>0.9821428571428571</v>
      </c>
      <c r="G140" s="32">
        <f t="shared" si="59"/>
        <v>1</v>
      </c>
      <c r="H140" s="32">
        <f>H139/H136</f>
        <v>1.0257142857142858</v>
      </c>
      <c r="I140" s="32">
        <f t="shared" si="59"/>
        <v>0.67924528301886788</v>
      </c>
      <c r="J140" s="32">
        <f t="shared" si="59"/>
        <v>1</v>
      </c>
      <c r="K140" s="32">
        <f t="shared" si="59"/>
        <v>1.0366300366300367</v>
      </c>
      <c r="L140" s="32">
        <f t="shared" si="59"/>
        <v>1</v>
      </c>
      <c r="M140" s="32">
        <f>M139/M136</f>
        <v>1.0012295081967213</v>
      </c>
      <c r="N140" s="32">
        <f>N139/N138</f>
        <v>1</v>
      </c>
      <c r="O140" s="32">
        <f>O139/O136</f>
        <v>1</v>
      </c>
      <c r="P140" s="32">
        <f t="shared" si="59"/>
        <v>0.9555555555555556</v>
      </c>
      <c r="Q140" s="32">
        <f t="shared" si="59"/>
        <v>1</v>
      </c>
      <c r="R140" s="32">
        <f>R139/R138</f>
        <v>0.9688249400479616</v>
      </c>
      <c r="S140" s="32">
        <f>S139/S136</f>
        <v>1</v>
      </c>
      <c r="T140" s="32">
        <f t="shared" si="59"/>
        <v>1</v>
      </c>
      <c r="U140" s="32">
        <f t="shared" si="59"/>
        <v>1</v>
      </c>
      <c r="V140" s="32">
        <f t="shared" si="59"/>
        <v>0.65853658536585369</v>
      </c>
      <c r="W140" s="32">
        <f t="shared" si="59"/>
        <v>0.92094861660079053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84841</v>
      </c>
      <c r="C143" s="22">
        <v>116120</v>
      </c>
      <c r="D143" s="14">
        <f t="shared" si="55"/>
        <v>1.3686778797986823</v>
      </c>
      <c r="E143" s="88">
        <v>3639</v>
      </c>
      <c r="F143" s="88">
        <v>2106</v>
      </c>
      <c r="G143" s="88">
        <v>17257</v>
      </c>
      <c r="H143" s="88">
        <v>6786</v>
      </c>
      <c r="I143" s="88">
        <v>772</v>
      </c>
      <c r="J143" s="88">
        <v>3567</v>
      </c>
      <c r="K143" s="166">
        <v>12498</v>
      </c>
      <c r="L143" s="88">
        <v>21735</v>
      </c>
      <c r="M143" s="88">
        <v>5725</v>
      </c>
      <c r="N143" s="88">
        <v>492</v>
      </c>
      <c r="O143" s="88">
        <v>4427</v>
      </c>
      <c r="P143" s="88">
        <v>6175</v>
      </c>
      <c r="Q143" s="88">
        <v>371</v>
      </c>
      <c r="R143" s="166">
        <v>5220</v>
      </c>
      <c r="S143" s="88">
        <v>3527</v>
      </c>
      <c r="T143" s="88">
        <v>1452</v>
      </c>
      <c r="U143" s="88">
        <v>1660</v>
      </c>
      <c r="V143" s="88">
        <v>301</v>
      </c>
      <c r="W143" s="88">
        <v>6769</v>
      </c>
      <c r="X143" s="88">
        <v>11148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29" t="s">
        <v>98</v>
      </c>
      <c r="B145" s="18">
        <v>247.3</v>
      </c>
      <c r="C145" s="18">
        <f>C143/C139*10</f>
        <v>227.64163889433445</v>
      </c>
      <c r="D145" s="14">
        <f t="shared" si="55"/>
        <v>0.92050804243564266</v>
      </c>
      <c r="E145" s="112">
        <f t="shared" ref="E145" si="61">E143/E139*10</f>
        <v>193.56382978723403</v>
      </c>
      <c r="F145" s="112">
        <f>F143/F139*10</f>
        <v>191.45454545454544</v>
      </c>
      <c r="G145" s="112">
        <f>G143/G139*10</f>
        <v>224.99348109517601</v>
      </c>
      <c r="H145" s="112">
        <f t="shared" ref="H145:Q145" si="62">H143/H139*10</f>
        <v>189.02506963788301</v>
      </c>
      <c r="I145" s="112">
        <f t="shared" si="62"/>
        <v>214.44444444444443</v>
      </c>
      <c r="J145" s="112">
        <f t="shared" si="62"/>
        <v>249.44055944055944</v>
      </c>
      <c r="K145" s="112">
        <f t="shared" si="62"/>
        <v>220.81272084805653</v>
      </c>
      <c r="L145" s="112">
        <f t="shared" si="62"/>
        <v>283.37679269882659</v>
      </c>
      <c r="M145" s="112">
        <f t="shared" si="62"/>
        <v>234.34302087597217</v>
      </c>
      <c r="N145" s="112">
        <f t="shared" si="62"/>
        <v>211.15879828326177</v>
      </c>
      <c r="O145" s="112">
        <f t="shared" si="62"/>
        <v>202.60869565217391</v>
      </c>
      <c r="P145" s="112">
        <f t="shared" si="62"/>
        <v>205.14950166112956</v>
      </c>
      <c r="Q145" s="112">
        <f t="shared" si="62"/>
        <v>285.38461538461542</v>
      </c>
      <c r="R145" s="112">
        <f>R143/R139*10</f>
        <v>129.20792079207922</v>
      </c>
      <c r="S145" s="112">
        <f>S143/S139*10</f>
        <v>225.36741214057508</v>
      </c>
      <c r="T145" s="112">
        <f>T143/T139*10</f>
        <v>238.03278688524588</v>
      </c>
      <c r="U145" s="112">
        <f>U143/U139*10</f>
        <v>200</v>
      </c>
      <c r="V145" s="112">
        <f>V143/V139*10</f>
        <v>111.4814814814815</v>
      </c>
      <c r="W145" s="112">
        <f t="shared" ref="W145" si="63">W143/W139*10</f>
        <v>290.51502145922746</v>
      </c>
      <c r="X145" s="112">
        <f>X143/X139*10</f>
        <v>300.48517520215631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0.6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7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5"/>
        <v>0.90852390852390852</v>
      </c>
      <c r="E149" s="45">
        <f>E146</f>
        <v>25</v>
      </c>
      <c r="F149" s="45">
        <f t="shared" ref="F149:Y149" si="64">F146</f>
        <v>68</v>
      </c>
      <c r="G149" s="45">
        <f t="shared" si="64"/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 t="shared" si="64"/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332</v>
      </c>
      <c r="C150" s="22">
        <f>SUM(E150:Y150)</f>
        <v>607.80000000000007</v>
      </c>
      <c r="D150" s="14">
        <f t="shared" si="55"/>
        <v>1.8307228915662652</v>
      </c>
      <c r="E150" s="88">
        <v>25</v>
      </c>
      <c r="F150" s="88">
        <v>16</v>
      </c>
      <c r="G150" s="88">
        <v>113</v>
      </c>
      <c r="H150" s="88"/>
      <c r="I150" s="88">
        <v>11.3</v>
      </c>
      <c r="J150" s="88">
        <v>10</v>
      </c>
      <c r="K150" s="88">
        <v>80</v>
      </c>
      <c r="L150" s="88">
        <v>50</v>
      </c>
      <c r="M150" s="88">
        <v>31</v>
      </c>
      <c r="N150" s="88">
        <v>4</v>
      </c>
      <c r="O150" s="88">
        <v>35.5</v>
      </c>
      <c r="P150" s="88">
        <v>85</v>
      </c>
      <c r="Q150" s="88"/>
      <c r="R150" s="88">
        <v>0.6</v>
      </c>
      <c r="S150" s="88">
        <v>10</v>
      </c>
      <c r="T150" s="88">
        <v>9.3000000000000007</v>
      </c>
      <c r="U150" s="88"/>
      <c r="V150" s="88">
        <v>1.1000000000000001</v>
      </c>
      <c r="W150" s="88">
        <v>30</v>
      </c>
      <c r="X150" s="88">
        <v>95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0.34599999999999997</v>
      </c>
      <c r="C151" s="164">
        <f>C150/C149</f>
        <v>0.69542334096109848</v>
      </c>
      <c r="D151" s="14">
        <f t="shared" si="55"/>
        <v>2.0098940490205162</v>
      </c>
      <c r="E151" s="27">
        <f>E150/E149</f>
        <v>1</v>
      </c>
      <c r="F151" s="27">
        <f t="shared" ref="F151:Y151" si="65">F150/F149</f>
        <v>0.23529411764705882</v>
      </c>
      <c r="G151" s="27">
        <f t="shared" si="65"/>
        <v>0.9826086956521739</v>
      </c>
      <c r="H151" s="27"/>
      <c r="I151" s="27">
        <f t="shared" si="65"/>
        <v>1.0272727272727273</v>
      </c>
      <c r="J151" s="27">
        <f t="shared" si="65"/>
        <v>1</v>
      </c>
      <c r="K151" s="27">
        <f t="shared" si="65"/>
        <v>0.63492063492063489</v>
      </c>
      <c r="L151" s="27">
        <f t="shared" si="65"/>
        <v>0.94339622641509435</v>
      </c>
      <c r="M151" s="27">
        <f t="shared" si="65"/>
        <v>0.62</v>
      </c>
      <c r="N151" s="27">
        <f t="shared" si="65"/>
        <v>1</v>
      </c>
      <c r="O151" s="27">
        <f t="shared" si="65"/>
        <v>1.0142857142857142</v>
      </c>
      <c r="P151" s="27">
        <f t="shared" si="65"/>
        <v>0.82524271844660191</v>
      </c>
      <c r="Q151" s="27"/>
      <c r="R151" s="27">
        <f t="shared" si="65"/>
        <v>1</v>
      </c>
      <c r="S151" s="27">
        <f t="shared" si="65"/>
        <v>0.32258064516129031</v>
      </c>
      <c r="T151" s="27">
        <f t="shared" si="65"/>
        <v>1.0333333333333334</v>
      </c>
      <c r="U151" s="27"/>
      <c r="V151" s="27">
        <f>V150/V149</f>
        <v>1</v>
      </c>
      <c r="W151" s="27">
        <f t="shared" si="65"/>
        <v>0.31578947368421051</v>
      </c>
      <c r="X151" s="27">
        <f t="shared" si="65"/>
        <v>1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10979</v>
      </c>
      <c r="C153" s="22">
        <f t="shared" si="57"/>
        <v>19198.7</v>
      </c>
      <c r="D153" s="14">
        <f t="shared" si="55"/>
        <v>1.7486747426905911</v>
      </c>
      <c r="E153" s="88">
        <v>693</v>
      </c>
      <c r="F153" s="88">
        <v>547</v>
      </c>
      <c r="G153" s="88">
        <v>2519</v>
      </c>
      <c r="H153" s="88"/>
      <c r="I153" s="88">
        <v>100</v>
      </c>
      <c r="J153" s="88">
        <v>320</v>
      </c>
      <c r="K153" s="88">
        <v>5202</v>
      </c>
      <c r="L153" s="88">
        <v>2025</v>
      </c>
      <c r="M153" s="88">
        <v>912</v>
      </c>
      <c r="N153" s="88">
        <v>7</v>
      </c>
      <c r="O153" s="88">
        <v>674</v>
      </c>
      <c r="P153" s="88">
        <v>2896</v>
      </c>
      <c r="Q153" s="88"/>
      <c r="R153" s="88">
        <v>3.7</v>
      </c>
      <c r="S153" s="88">
        <v>350</v>
      </c>
      <c r="T153" s="88">
        <v>420</v>
      </c>
      <c r="U153" s="88"/>
      <c r="V153" s="88">
        <v>5</v>
      </c>
      <c r="W153" s="88">
        <v>1230</v>
      </c>
      <c r="X153" s="88">
        <v>1285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330.3</v>
      </c>
      <c r="C155" s="18">
        <f>C153/C150*10</f>
        <v>315.87199736755508</v>
      </c>
      <c r="D155" s="14">
        <f t="shared" si="55"/>
        <v>0.95631849036498662</v>
      </c>
      <c r="E155" s="52">
        <f>E153/E150*10</f>
        <v>277.2</v>
      </c>
      <c r="F155" s="52">
        <f t="shared" ref="F155:K155" si="67">F153/F150*10</f>
        <v>341.875</v>
      </c>
      <c r="G155" s="52">
        <f t="shared" si="67"/>
        <v>222.92035398230087</v>
      </c>
      <c r="H155" s="52"/>
      <c r="I155" s="52">
        <f t="shared" si="67"/>
        <v>88.495575221238937</v>
      </c>
      <c r="J155" s="52">
        <f t="shared" si="67"/>
        <v>320</v>
      </c>
      <c r="K155" s="52">
        <f t="shared" si="67"/>
        <v>650.25</v>
      </c>
      <c r="L155" s="52">
        <f>L153/L150*10</f>
        <v>405</v>
      </c>
      <c r="M155" s="52">
        <f>M153/M150*10</f>
        <v>294.19354838709677</v>
      </c>
      <c r="N155" s="52">
        <f>N153/N150*10</f>
        <v>17.5</v>
      </c>
      <c r="O155" s="52">
        <f t="shared" ref="O155:P155" si="68">O153/O150*10</f>
        <v>189.85915492957747</v>
      </c>
      <c r="P155" s="52">
        <f t="shared" si="68"/>
        <v>340.70588235294116</v>
      </c>
      <c r="Q155" s="52"/>
      <c r="R155" s="52">
        <f>R153/R150*10</f>
        <v>61.666666666666671</v>
      </c>
      <c r="S155" s="52">
        <f>S153/S150*10</f>
        <v>350</v>
      </c>
      <c r="T155" s="52">
        <f>T153/T150*10</f>
        <v>451.61290322580641</v>
      </c>
      <c r="U155" s="52"/>
      <c r="V155" s="52">
        <f>V153/V150*10</f>
        <v>45.454545454545453</v>
      </c>
      <c r="W155" s="52">
        <f>W153/W150*10</f>
        <v>410</v>
      </c>
      <c r="X155" s="52">
        <f>X153/X150*10</f>
        <v>135.26315789473685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630</v>
      </c>
      <c r="C156" s="18">
        <f t="shared" si="57"/>
        <v>225.39999999999998</v>
      </c>
      <c r="D156" s="14">
        <f t="shared" si="55"/>
        <v>0.35777777777777775</v>
      </c>
      <c r="E156" s="115">
        <f>E149-E150</f>
        <v>0</v>
      </c>
      <c r="F156" s="115">
        <f t="shared" ref="F156:Y156" si="70">F149-F150</f>
        <v>52</v>
      </c>
      <c r="G156" s="115">
        <f>G149-G150</f>
        <v>2</v>
      </c>
      <c r="H156" s="115">
        <f>H149-H150</f>
        <v>0.5</v>
      </c>
      <c r="I156" s="115">
        <f t="shared" si="70"/>
        <v>-0.30000000000000071</v>
      </c>
      <c r="J156" s="115">
        <f t="shared" si="70"/>
        <v>0</v>
      </c>
      <c r="K156" s="115">
        <f t="shared" si="70"/>
        <v>46</v>
      </c>
      <c r="L156" s="115">
        <f t="shared" si="70"/>
        <v>3</v>
      </c>
      <c r="M156" s="115">
        <f t="shared" si="70"/>
        <v>19</v>
      </c>
      <c r="N156" s="115">
        <f t="shared" si="70"/>
        <v>0</v>
      </c>
      <c r="O156" s="115">
        <f t="shared" si="70"/>
        <v>-0.5</v>
      </c>
      <c r="P156" s="115">
        <f t="shared" si="70"/>
        <v>18</v>
      </c>
      <c r="Q156" s="115">
        <f t="shared" si="70"/>
        <v>0</v>
      </c>
      <c r="R156" s="115">
        <f t="shared" si="70"/>
        <v>0</v>
      </c>
      <c r="S156" s="115">
        <f t="shared" si="70"/>
        <v>21</v>
      </c>
      <c r="T156" s="115">
        <f t="shared" si="70"/>
        <v>-0.30000000000000071</v>
      </c>
      <c r="U156" s="115">
        <f t="shared" si="70"/>
        <v>0</v>
      </c>
      <c r="V156" s="115">
        <f t="shared" si="70"/>
        <v>0</v>
      </c>
      <c r="W156" s="115">
        <f t="shared" si="70"/>
        <v>65</v>
      </c>
      <c r="X156" s="115">
        <f t="shared" si="70"/>
        <v>0</v>
      </c>
      <c r="Y156" s="115">
        <f t="shared" si="70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214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1232</v>
      </c>
      <c r="M160" s="51">
        <v>1589</v>
      </c>
      <c r="N160" s="51">
        <v>671</v>
      </c>
      <c r="O160" s="51"/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1528</v>
      </c>
      <c r="D161" s="14"/>
      <c r="E161" s="34"/>
      <c r="F161" s="52"/>
      <c r="G161" s="52"/>
      <c r="H161" s="52">
        <v>100</v>
      </c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>
        <v>8</v>
      </c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2375</v>
      </c>
      <c r="D162" s="14"/>
      <c r="E162" s="34"/>
      <c r="F162" s="52"/>
      <c r="G162" s="52"/>
      <c r="H162" s="52"/>
      <c r="I162" s="52"/>
      <c r="J162" s="52"/>
      <c r="K162" s="52">
        <v>170</v>
      </c>
      <c r="L162" s="52">
        <v>120</v>
      </c>
      <c r="M162" s="52"/>
      <c r="N162" s="52">
        <v>20</v>
      </c>
      <c r="O162" s="52"/>
      <c r="P162" s="52"/>
      <c r="Q162" s="52"/>
      <c r="R162" s="52">
        <v>218</v>
      </c>
      <c r="S162" s="52"/>
      <c r="T162" s="51">
        <v>1410</v>
      </c>
      <c r="U162" s="52"/>
      <c r="V162" s="52">
        <v>200</v>
      </c>
      <c r="W162" s="52">
        <f>42+79+35</f>
        <v>156</v>
      </c>
      <c r="X162" s="52"/>
      <c r="Y162" s="52">
        <f>50+31</f>
        <v>81</v>
      </c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5"/>
        <v>0.95895747599451309</v>
      </c>
      <c r="E163" s="51">
        <f>E160</f>
        <v>3136</v>
      </c>
      <c r="F163" s="51">
        <f>F160</f>
        <v>1250</v>
      </c>
      <c r="G163" s="51">
        <f>G160-490</f>
        <v>1078</v>
      </c>
      <c r="H163" s="24">
        <f>H160-H161</f>
        <v>1856</v>
      </c>
      <c r="I163" s="24">
        <f t="shared" ref="I163:X163" si="72">I160</f>
        <v>1010</v>
      </c>
      <c r="J163" s="24">
        <f t="shared" si="72"/>
        <v>5071</v>
      </c>
      <c r="K163" s="51">
        <f>K160-K162</f>
        <v>636</v>
      </c>
      <c r="L163" s="24">
        <f>L160-L162</f>
        <v>1112</v>
      </c>
      <c r="M163" s="24">
        <f t="shared" si="72"/>
        <v>1589</v>
      </c>
      <c r="N163" s="51">
        <f>N160-N162</f>
        <v>651</v>
      </c>
      <c r="O163" s="51"/>
      <c r="P163" s="51">
        <f t="shared" si="72"/>
        <v>733</v>
      </c>
      <c r="Q163" s="24">
        <f>Q160-Q161</f>
        <v>2580</v>
      </c>
      <c r="R163" s="51">
        <f>R160-R162</f>
        <v>618</v>
      </c>
      <c r="S163" s="51">
        <f t="shared" si="72"/>
        <v>1926</v>
      </c>
      <c r="T163" s="51">
        <f>T160-T162-T161</f>
        <v>1190</v>
      </c>
      <c r="U163" s="51">
        <f t="shared" si="72"/>
        <v>2550</v>
      </c>
      <c r="V163" s="51">
        <f>V160-V162</f>
        <v>49</v>
      </c>
      <c r="W163" s="51">
        <f>W160-W162</f>
        <v>1072</v>
      </c>
      <c r="X163" s="51">
        <f t="shared" si="72"/>
        <v>1567</v>
      </c>
      <c r="Y163" s="51">
        <f>Y160-Y162</f>
        <v>287</v>
      </c>
    </row>
    <row r="164" spans="1:26" s="11" customFormat="1" ht="30" customHeight="1" x14ac:dyDescent="0.2">
      <c r="A164" s="29" t="s">
        <v>215</v>
      </c>
      <c r="B164" s="22">
        <v>19894</v>
      </c>
      <c r="C164" s="22">
        <f>SUM(E164:Y164)</f>
        <v>29026</v>
      </c>
      <c r="D164" s="14">
        <f t="shared" si="55"/>
        <v>1.4590328742334373</v>
      </c>
      <c r="E164" s="173">
        <v>3636</v>
      </c>
      <c r="F164" s="148">
        <v>1243</v>
      </c>
      <c r="G164" s="148">
        <f>G169+G172+G189+G175+G184</f>
        <v>1068</v>
      </c>
      <c r="H164" s="148">
        <v>1907</v>
      </c>
      <c r="I164" s="148">
        <f>I169+I172+I189+I175</f>
        <v>1010</v>
      </c>
      <c r="J164" s="148">
        <v>5042</v>
      </c>
      <c r="K164" s="148">
        <v>636</v>
      </c>
      <c r="L164" s="148">
        <v>1001</v>
      </c>
      <c r="M164" s="148">
        <v>1588.5</v>
      </c>
      <c r="N164" s="148">
        <f>N169+N172+N189+N175+N178+N184</f>
        <v>480.5</v>
      </c>
      <c r="O164" s="148"/>
      <c r="P164" s="148">
        <v>733</v>
      </c>
      <c r="Q164" s="148">
        <v>2516</v>
      </c>
      <c r="R164" s="148">
        <f>R169+R172+R189+R175+R178+R184</f>
        <v>618</v>
      </c>
      <c r="S164" s="148">
        <f>S169+S172+S189+S175+S178+S184</f>
        <v>1614</v>
      </c>
      <c r="T164" s="148">
        <f>T169+T172+T189+T175+T178+T184</f>
        <v>1190</v>
      </c>
      <c r="U164" s="148">
        <f>U175+U184+U169</f>
        <v>1976</v>
      </c>
      <c r="V164" s="148">
        <v>49</v>
      </c>
      <c r="W164" s="148">
        <v>1072</v>
      </c>
      <c r="X164" s="148">
        <v>1359</v>
      </c>
      <c r="Y164" s="148">
        <f t="shared" ref="Y164" si="73">Y169+Y172+Y189+Y175+Y178+Y184</f>
        <v>287</v>
      </c>
    </row>
    <row r="165" spans="1:26" s="11" customFormat="1" ht="30" customHeight="1" x14ac:dyDescent="0.2">
      <c r="A165" s="12" t="s">
        <v>176</v>
      </c>
      <c r="B165" s="164">
        <f>B164/B160</f>
        <v>0.54578875171467767</v>
      </c>
      <c r="C165" s="164">
        <f>C164/C160</f>
        <v>0.83040567603135551</v>
      </c>
      <c r="D165" s="14">
        <f t="shared" si="55"/>
        <v>1.5214781789153971</v>
      </c>
      <c r="E165" s="32">
        <f t="shared" ref="E165:Y165" si="74">E164/E163</f>
        <v>1.159438775510204</v>
      </c>
      <c r="F165" s="32">
        <f t="shared" si="74"/>
        <v>0.99439999999999995</v>
      </c>
      <c r="G165" s="32">
        <f t="shared" si="74"/>
        <v>0.99072356215213353</v>
      </c>
      <c r="H165" s="32">
        <f t="shared" si="74"/>
        <v>1.0274784482758621</v>
      </c>
      <c r="I165" s="32">
        <f t="shared" si="74"/>
        <v>1</v>
      </c>
      <c r="J165" s="32">
        <f t="shared" si="74"/>
        <v>0.99428120686255173</v>
      </c>
      <c r="K165" s="32">
        <f t="shared" si="74"/>
        <v>1</v>
      </c>
      <c r="L165" s="32">
        <f t="shared" si="74"/>
        <v>0.90017985611510787</v>
      </c>
      <c r="M165" s="32">
        <f t="shared" si="74"/>
        <v>0.99968533668974202</v>
      </c>
      <c r="N165" s="32">
        <f t="shared" si="74"/>
        <v>0.73809523809523814</v>
      </c>
      <c r="O165" s="32"/>
      <c r="P165" s="32">
        <f t="shared" si="74"/>
        <v>1</v>
      </c>
      <c r="Q165" s="32">
        <f t="shared" si="74"/>
        <v>0.9751937984496124</v>
      </c>
      <c r="R165" s="32">
        <f t="shared" si="74"/>
        <v>1</v>
      </c>
      <c r="S165" s="32">
        <f t="shared" si="74"/>
        <v>0.838006230529595</v>
      </c>
      <c r="T165" s="32">
        <f>T164/T163</f>
        <v>1</v>
      </c>
      <c r="U165" s="32">
        <f t="shared" si="74"/>
        <v>0.77490196078431373</v>
      </c>
      <c r="V165" s="32">
        <f t="shared" si="74"/>
        <v>1</v>
      </c>
      <c r="W165" s="32">
        <f t="shared" si="74"/>
        <v>1</v>
      </c>
      <c r="X165" s="32">
        <f t="shared" si="74"/>
        <v>0.86726228462029353</v>
      </c>
      <c r="Y165" s="32">
        <f t="shared" si="74"/>
        <v>1</v>
      </c>
    </row>
    <row r="166" spans="1:26" s="11" customFormat="1" ht="31.5" customHeight="1" x14ac:dyDescent="0.2">
      <c r="A166" s="104" t="s">
        <v>216</v>
      </c>
      <c r="B166" s="22">
        <v>24315</v>
      </c>
      <c r="C166" s="22">
        <f>SUM(E166:Y166)</f>
        <v>32203.13</v>
      </c>
      <c r="D166" s="14">
        <f t="shared" si="55"/>
        <v>1.3244141476454863</v>
      </c>
      <c r="E166" s="173">
        <v>3468</v>
      </c>
      <c r="F166" s="173">
        <v>1690</v>
      </c>
      <c r="G166" s="51">
        <f>G170+G173+G176+G190+G179+G185</f>
        <v>1232</v>
      </c>
      <c r="H166" s="148">
        <v>1599</v>
      </c>
      <c r="I166" s="148">
        <f>I170+I173+I176+I190+I179+I185</f>
        <v>916</v>
      </c>
      <c r="J166" s="148">
        <v>3389</v>
      </c>
      <c r="K166" s="148">
        <v>417</v>
      </c>
      <c r="L166" s="148">
        <v>1351</v>
      </c>
      <c r="M166" s="148">
        <v>856.4</v>
      </c>
      <c r="N166" s="148">
        <f t="shared" ref="N166" si="75">N170+N173+N176+N190+N179+N185</f>
        <v>445</v>
      </c>
      <c r="O166" s="51"/>
      <c r="P166" s="148">
        <v>635</v>
      </c>
      <c r="Q166" s="148">
        <v>4213</v>
      </c>
      <c r="R166" s="148">
        <f>R170+R173+R176+R190+R179+R185</f>
        <v>818.3</v>
      </c>
      <c r="S166" s="148">
        <f t="shared" ref="S166:T166" si="76">S170+S173+S176+S190+S179+S185</f>
        <v>3027</v>
      </c>
      <c r="T166" s="148">
        <f t="shared" si="76"/>
        <v>659</v>
      </c>
      <c r="U166" s="148">
        <f>U176+U185+U170</f>
        <v>3293</v>
      </c>
      <c r="V166" s="148">
        <v>20</v>
      </c>
      <c r="W166" s="148">
        <v>1319.43</v>
      </c>
      <c r="X166" s="148">
        <v>2475</v>
      </c>
      <c r="Y166" s="51">
        <f t="shared" ref="Y166" si="77">Y170+Y173+Y176+Y190+Y179+Y185</f>
        <v>380</v>
      </c>
    </row>
    <row r="167" spans="1:26" s="11" customFormat="1" ht="30" customHeight="1" x14ac:dyDescent="0.2">
      <c r="A167" s="29" t="s">
        <v>98</v>
      </c>
      <c r="B167" s="53">
        <f>B166/B164*10</f>
        <v>12.222278073791093</v>
      </c>
      <c r="C167" s="18">
        <f>C166/C164*10</f>
        <v>11.094580720733136</v>
      </c>
      <c r="D167" s="14">
        <f t="shared" si="55"/>
        <v>0.9077342745558914</v>
      </c>
      <c r="E167" s="52">
        <f>E166/E164*10</f>
        <v>9.5379537953795381</v>
      </c>
      <c r="F167" s="52">
        <f t="shared" ref="F167" si="78">F166/F164*10</f>
        <v>13.596138374899436</v>
      </c>
      <c r="G167" s="52">
        <f t="shared" ref="G167:X167" si="79">G166/G164*10</f>
        <v>11.535580524344569</v>
      </c>
      <c r="H167" s="52">
        <f t="shared" si="79"/>
        <v>8.3848977451494484</v>
      </c>
      <c r="I167" s="52">
        <f t="shared" si="79"/>
        <v>9.0693069306930703</v>
      </c>
      <c r="J167" s="52">
        <f t="shared" si="79"/>
        <v>6.7215390717969061</v>
      </c>
      <c r="K167" s="52">
        <f t="shared" si="79"/>
        <v>6.5566037735849054</v>
      </c>
      <c r="L167" s="52">
        <f t="shared" ref="L167" si="80">L166/L164*10</f>
        <v>13.496503496503497</v>
      </c>
      <c r="M167" s="52">
        <f t="shared" si="79"/>
        <v>5.3912496065470572</v>
      </c>
      <c r="N167" s="52">
        <f t="shared" ref="N167" si="81">N166/N164*10</f>
        <v>9.2611862643080123</v>
      </c>
      <c r="O167" s="52"/>
      <c r="P167" s="52">
        <f t="shared" si="79"/>
        <v>8.6630286493860851</v>
      </c>
      <c r="Q167" s="52">
        <f t="shared" ref="Q167:T167" si="82">Q166/Q164*10</f>
        <v>16.744833068362478</v>
      </c>
      <c r="R167" s="52">
        <f t="shared" si="82"/>
        <v>13.241100323624595</v>
      </c>
      <c r="S167" s="52">
        <f t="shared" si="82"/>
        <v>18.754646840148698</v>
      </c>
      <c r="T167" s="52">
        <f t="shared" si="82"/>
        <v>5.53781512605042</v>
      </c>
      <c r="U167" s="52">
        <f>U166/U164*10</f>
        <v>16.664979757085021</v>
      </c>
      <c r="V167" s="52">
        <f t="shared" si="79"/>
        <v>4.0816326530612246</v>
      </c>
      <c r="W167" s="52">
        <f t="shared" si="79"/>
        <v>12.30811567164179</v>
      </c>
      <c r="X167" s="52">
        <f t="shared" si="79"/>
        <v>18.211920529801326</v>
      </c>
      <c r="Y167" s="52">
        <f t="shared" ref="Y167" si="83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1135</v>
      </c>
      <c r="D168" s="14" t="e">
        <f t="shared" si="55"/>
        <v>#DIV/0!</v>
      </c>
      <c r="E168" s="115">
        <f t="shared" ref="E168:U168" si="84">E163-E164</f>
        <v>-500</v>
      </c>
      <c r="F168" s="115">
        <f t="shared" si="84"/>
        <v>7</v>
      </c>
      <c r="G168" s="115">
        <f>G163-G164</f>
        <v>10</v>
      </c>
      <c r="H168" s="115">
        <f>H163-H164</f>
        <v>-51</v>
      </c>
      <c r="I168" s="115">
        <f t="shared" si="84"/>
        <v>0</v>
      </c>
      <c r="J168" s="115">
        <f t="shared" si="84"/>
        <v>29</v>
      </c>
      <c r="K168" s="115">
        <f t="shared" si="84"/>
        <v>0</v>
      </c>
      <c r="L168" s="115">
        <f t="shared" si="84"/>
        <v>111</v>
      </c>
      <c r="M168" s="115">
        <f t="shared" si="84"/>
        <v>0.5</v>
      </c>
      <c r="N168" s="115">
        <f t="shared" si="84"/>
        <v>170.5</v>
      </c>
      <c r="O168" s="115">
        <f t="shared" si="84"/>
        <v>0</v>
      </c>
      <c r="P168" s="115">
        <f t="shared" si="84"/>
        <v>0</v>
      </c>
      <c r="Q168" s="115">
        <f t="shared" si="84"/>
        <v>64</v>
      </c>
      <c r="R168" s="115">
        <f>R163-R164</f>
        <v>0</v>
      </c>
      <c r="S168" s="115">
        <f t="shared" si="84"/>
        <v>312</v>
      </c>
      <c r="T168" s="115">
        <f t="shared" si="84"/>
        <v>0</v>
      </c>
      <c r="U168" s="115">
        <f t="shared" si="84"/>
        <v>574</v>
      </c>
      <c r="V168" s="115">
        <f>V160-V164</f>
        <v>200</v>
      </c>
      <c r="W168" s="115">
        <f>W163-W164</f>
        <v>0</v>
      </c>
      <c r="X168" s="115">
        <f>X163-X164</f>
        <v>208</v>
      </c>
      <c r="Y168" s="115">
        <f>Y163-Y164</f>
        <v>0</v>
      </c>
      <c r="Z168" s="120"/>
    </row>
    <row r="169" spans="1:26" s="106" customFormat="1" ht="30" customHeight="1" x14ac:dyDescent="0.2">
      <c r="A169" s="49" t="s">
        <v>111</v>
      </c>
      <c r="B169" s="24">
        <v>11554</v>
      </c>
      <c r="C169" s="88">
        <f t="shared" si="71"/>
        <v>12656</v>
      </c>
      <c r="D169" s="15">
        <f t="shared" si="55"/>
        <v>1.0953782239916912</v>
      </c>
      <c r="E169" s="173">
        <v>3636</v>
      </c>
      <c r="F169" s="33">
        <v>499</v>
      </c>
      <c r="G169" s="33">
        <v>150</v>
      </c>
      <c r="H169" s="33">
        <v>161</v>
      </c>
      <c r="I169" s="33">
        <v>136</v>
      </c>
      <c r="J169" s="88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1448</v>
      </c>
      <c r="R169" s="33">
        <v>533</v>
      </c>
      <c r="S169" s="33">
        <v>1516</v>
      </c>
      <c r="T169" s="33"/>
      <c r="U169" s="33">
        <v>170</v>
      </c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16219</v>
      </c>
      <c r="C170" s="88">
        <f>SUM(E170:Y170)</f>
        <v>18239.2</v>
      </c>
      <c r="D170" s="15">
        <f t="shared" si="55"/>
        <v>1.1245576176089771</v>
      </c>
      <c r="E170" s="173">
        <v>3468</v>
      </c>
      <c r="F170" s="88">
        <v>1308</v>
      </c>
      <c r="G170" s="88">
        <v>225</v>
      </c>
      <c r="H170" s="88">
        <v>140</v>
      </c>
      <c r="I170" s="88">
        <v>50</v>
      </c>
      <c r="J170" s="88">
        <v>1806</v>
      </c>
      <c r="K170" s="88"/>
      <c r="L170" s="174">
        <v>797.2</v>
      </c>
      <c r="M170" s="105"/>
      <c r="N170" s="146"/>
      <c r="O170" s="151"/>
      <c r="P170" s="151">
        <v>293</v>
      </c>
      <c r="Q170" s="105">
        <v>2676</v>
      </c>
      <c r="R170" s="105">
        <v>757</v>
      </c>
      <c r="S170" s="105">
        <v>2977</v>
      </c>
      <c r="T170" s="105"/>
      <c r="U170" s="105">
        <v>238</v>
      </c>
      <c r="V170" s="105">
        <v>40</v>
      </c>
      <c r="W170" s="105">
        <v>1302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14.037562748831574</v>
      </c>
      <c r="C171" s="112">
        <f>C170/C169*10</f>
        <v>14.411504424778762</v>
      </c>
      <c r="D171" s="15">
        <f t="shared" si="55"/>
        <v>1.0266386467963118</v>
      </c>
      <c r="E171" s="52">
        <f t="shared" ref="E171:J171" si="85">E170/E169*10</f>
        <v>9.5379537953795381</v>
      </c>
      <c r="F171" s="52">
        <f t="shared" si="85"/>
        <v>26.212424849699399</v>
      </c>
      <c r="G171" s="52">
        <f t="shared" si="85"/>
        <v>15</v>
      </c>
      <c r="H171" s="52">
        <f t="shared" si="85"/>
        <v>8.695652173913043</v>
      </c>
      <c r="I171" s="52">
        <f t="shared" si="85"/>
        <v>3.6764705882352944</v>
      </c>
      <c r="J171" s="52">
        <f t="shared" si="85"/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18.480662983425415</v>
      </c>
      <c r="R171" s="52">
        <f>R170/R169*10</f>
        <v>14.202626641651033</v>
      </c>
      <c r="S171" s="52">
        <f>S170/S169*10</f>
        <v>19.637203166226914</v>
      </c>
      <c r="T171" s="52"/>
      <c r="U171" s="52">
        <f>U170/U169*10</f>
        <v>14</v>
      </c>
      <c r="V171" s="52">
        <f>V170/V169*10</f>
        <v>8.1632653061224492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4807</v>
      </c>
      <c r="C172" s="88">
        <f>SUM(E172:Y172)</f>
        <v>8186</v>
      </c>
      <c r="D172" s="15">
        <f t="shared" si="55"/>
        <v>1.7029332223840232</v>
      </c>
      <c r="E172" s="33"/>
      <c r="F172" s="33">
        <v>526</v>
      </c>
      <c r="G172" s="33">
        <v>223</v>
      </c>
      <c r="H172" s="24">
        <v>1102</v>
      </c>
      <c r="I172" s="33">
        <v>874</v>
      </c>
      <c r="J172" s="24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488</v>
      </c>
      <c r="R172" s="33">
        <v>45</v>
      </c>
      <c r="S172" s="33"/>
      <c r="T172" s="24">
        <v>1114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3945</v>
      </c>
      <c r="C173" s="88">
        <f t="shared" si="71"/>
        <v>6329.3</v>
      </c>
      <c r="D173" s="15">
        <f t="shared" si="55"/>
        <v>1.6043852978453739</v>
      </c>
      <c r="E173" s="33"/>
      <c r="F173" s="24">
        <v>270</v>
      </c>
      <c r="G173" s="24">
        <v>218</v>
      </c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288</v>
      </c>
      <c r="R173" s="34">
        <v>13.3</v>
      </c>
      <c r="S173" s="34"/>
      <c r="T173" s="24">
        <v>606</v>
      </c>
      <c r="U173" s="32"/>
      <c r="V173" s="34"/>
      <c r="W173" s="32"/>
      <c r="X173" s="34">
        <v>57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8.2067817765758271</v>
      </c>
      <c r="C174" s="112">
        <f>C173/C172*10</f>
        <v>7.7318592719276813</v>
      </c>
      <c r="D174" s="15">
        <f t="shared" si="55"/>
        <v>0.94213048213324113</v>
      </c>
      <c r="E174" s="48"/>
      <c r="F174" s="48">
        <f>F173/F172*10</f>
        <v>5.1330798479087445</v>
      </c>
      <c r="G174" s="48">
        <f>G173/G172*10</f>
        <v>9.7757847533632294</v>
      </c>
      <c r="H174" s="48">
        <f t="shared" ref="H174:N174" si="86">H173/H172*10</f>
        <v>8.7114337568058069</v>
      </c>
      <c r="I174" s="48">
        <f t="shared" si="86"/>
        <v>9.9084668192219674</v>
      </c>
      <c r="J174" s="48">
        <f t="shared" si="86"/>
        <v>11.996572407883461</v>
      </c>
      <c r="K174" s="48">
        <f t="shared" si="86"/>
        <v>6.3074204946996471</v>
      </c>
      <c r="L174" s="48">
        <f t="shared" si="86"/>
        <v>6</v>
      </c>
      <c r="M174" s="48">
        <f t="shared" si="86"/>
        <v>5.5145631067961167</v>
      </c>
      <c r="N174" s="48">
        <f t="shared" si="86"/>
        <v>9.5465393794749396</v>
      </c>
      <c r="O174" s="48"/>
      <c r="P174" s="48"/>
      <c r="Q174" s="48">
        <f>Q173/Q172*10</f>
        <v>5.9016393442622945</v>
      </c>
      <c r="R174" s="154">
        <f t="shared" ref="R174" si="87">R173/R172*10</f>
        <v>2.9555555555555557</v>
      </c>
      <c r="S174" s="48"/>
      <c r="T174" s="48">
        <f>T173/T172*10</f>
        <v>5.4398563734290839</v>
      </c>
      <c r="U174" s="48"/>
      <c r="V174" s="48"/>
      <c r="W174" s="48"/>
      <c r="X174" s="48">
        <f>X173/X172*10</f>
        <v>12.127659574468087</v>
      </c>
      <c r="Y174" s="24"/>
    </row>
    <row r="175" spans="1:26" s="11" customFormat="1" ht="30" customHeight="1" x14ac:dyDescent="0.2">
      <c r="A175" s="49" t="s">
        <v>199</v>
      </c>
      <c r="B175" s="24">
        <v>185</v>
      </c>
      <c r="C175" s="88">
        <f t="shared" si="71"/>
        <v>1113.5</v>
      </c>
      <c r="D175" s="15">
        <f t="shared" si="55"/>
        <v>6.0189189189189189</v>
      </c>
      <c r="E175" s="48"/>
      <c r="F175" s="48">
        <v>74</v>
      </c>
      <c r="G175" s="24">
        <v>350</v>
      </c>
      <c r="H175" s="48"/>
      <c r="I175" s="24"/>
      <c r="J175" s="48"/>
      <c r="K175" s="24">
        <v>70</v>
      </c>
      <c r="L175" s="48"/>
      <c r="M175" s="48"/>
      <c r="N175" s="48">
        <v>61.5</v>
      </c>
      <c r="O175" s="48"/>
      <c r="P175" s="48"/>
      <c r="Q175" s="48"/>
      <c r="R175" s="48"/>
      <c r="S175" s="24">
        <v>98</v>
      </c>
      <c r="T175" s="24"/>
      <c r="U175" s="24">
        <v>460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24">
        <v>318</v>
      </c>
      <c r="C176" s="88">
        <f t="shared" si="71"/>
        <v>1477</v>
      </c>
      <c r="D176" s="15">
        <f t="shared" si="55"/>
        <v>4.6446540880503147</v>
      </c>
      <c r="E176" s="48"/>
      <c r="F176" s="48">
        <v>74</v>
      </c>
      <c r="G176" s="24">
        <v>420</v>
      </c>
      <c r="H176" s="48"/>
      <c r="I176" s="48"/>
      <c r="J176" s="48"/>
      <c r="K176" s="24">
        <v>60</v>
      </c>
      <c r="L176" s="48"/>
      <c r="M176" s="48"/>
      <c r="N176" s="48">
        <v>45</v>
      </c>
      <c r="O176" s="48"/>
      <c r="P176" s="48"/>
      <c r="Q176" s="48"/>
      <c r="R176" s="48"/>
      <c r="S176" s="24">
        <v>50</v>
      </c>
      <c r="T176" s="24"/>
      <c r="U176" s="24">
        <v>828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17.189189189189189</v>
      </c>
      <c r="C177" s="112">
        <f>C176/C175*10</f>
        <v>13.264481365065111</v>
      </c>
      <c r="D177" s="15">
        <f t="shared" si="55"/>
        <v>0.77167580268460545</v>
      </c>
      <c r="E177" s="48"/>
      <c r="F177" s="48">
        <f>F176/F175*10</f>
        <v>10</v>
      </c>
      <c r="G177" s="48">
        <f>G176/G175*10</f>
        <v>12</v>
      </c>
      <c r="H177" s="48"/>
      <c r="I177" s="48"/>
      <c r="J177" s="48"/>
      <c r="K177" s="48">
        <f>K176/K175*10</f>
        <v>8.5714285714285712</v>
      </c>
      <c r="L177" s="48"/>
      <c r="M177" s="48"/>
      <c r="N177" s="48">
        <f>N176/N175*10</f>
        <v>7.3170731707317067</v>
      </c>
      <c r="O177" s="48"/>
      <c r="P177" s="48"/>
      <c r="Q177" s="48"/>
      <c r="R177" s="48"/>
      <c r="S177" s="48">
        <f>S176/S175*10</f>
        <v>5.1020408163265305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385</v>
      </c>
      <c r="C181" s="22">
        <f t="shared" si="71"/>
        <v>592</v>
      </c>
      <c r="D181" s="14">
        <f t="shared" si="55"/>
        <v>1.5376623376623377</v>
      </c>
      <c r="E181" s="33"/>
      <c r="F181" s="33"/>
      <c r="G181" s="33">
        <v>257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>
        <v>35</v>
      </c>
      <c r="Y181" s="33"/>
    </row>
    <row r="182" spans="1:25" s="11" customFormat="1" ht="30" customHeight="1" outlineLevel="1" x14ac:dyDescent="0.2">
      <c r="A182" s="29" t="s">
        <v>113</v>
      </c>
      <c r="B182" s="25">
        <v>12050</v>
      </c>
      <c r="C182" s="22">
        <f t="shared" si="71"/>
        <v>18402</v>
      </c>
      <c r="D182" s="14">
        <f t="shared" si="55"/>
        <v>1.527136929460581</v>
      </c>
      <c r="E182" s="33"/>
      <c r="F182" s="33"/>
      <c r="G182" s="33">
        <v>10382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>
        <v>1120</v>
      </c>
      <c r="Y182" s="33"/>
    </row>
    <row r="183" spans="1:25" s="11" customFormat="1" ht="30" customHeight="1" x14ac:dyDescent="0.2">
      <c r="A183" s="29" t="s">
        <v>98</v>
      </c>
      <c r="B183" s="53">
        <f>B182/B181*10</f>
        <v>312.98701298701297</v>
      </c>
      <c r="C183" s="18">
        <f>C182/C181*10</f>
        <v>310.84459459459458</v>
      </c>
      <c r="D183" s="14">
        <f t="shared" si="55"/>
        <v>0.99315492878770884</v>
      </c>
      <c r="E183" s="52"/>
      <c r="F183" s="52"/>
      <c r="G183" s="52">
        <f>G182/G181*10</f>
        <v>403.96887159533071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>
        <f>X182/X181*10</f>
        <v>320</v>
      </c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1"/>
        <v>4789</v>
      </c>
      <c r="D184" s="15"/>
      <c r="E184" s="33"/>
      <c r="F184" s="33"/>
      <c r="G184" s="33">
        <v>345</v>
      </c>
      <c r="H184" s="33"/>
      <c r="I184" s="33"/>
      <c r="J184" s="33">
        <v>2044</v>
      </c>
      <c r="K184" s="33"/>
      <c r="L184" s="33">
        <v>337</v>
      </c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v>1346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1"/>
        <v>9382</v>
      </c>
      <c r="D185" s="15"/>
      <c r="E185" s="33"/>
      <c r="F185" s="33"/>
      <c r="G185" s="155">
        <v>369</v>
      </c>
      <c r="H185" s="33"/>
      <c r="I185" s="33"/>
      <c r="J185" s="33">
        <v>5110</v>
      </c>
      <c r="K185" s="33"/>
      <c r="L185" s="33">
        <v>512</v>
      </c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2227</v>
      </c>
      <c r="V185" s="33"/>
      <c r="W185" s="33"/>
      <c r="X185" s="33">
        <v>240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19.590728753393194</v>
      </c>
      <c r="D186" s="15"/>
      <c r="E186" s="52"/>
      <c r="F186" s="52"/>
      <c r="G186" s="52">
        <f>G185/G184*10</f>
        <v>10.695652173913043</v>
      </c>
      <c r="H186" s="52"/>
      <c r="I186" s="52"/>
      <c r="J186" s="52">
        <f>J185/J184*10</f>
        <v>25</v>
      </c>
      <c r="K186" s="52"/>
      <c r="L186" s="52">
        <f t="shared" ref="L186" si="88">L185/L184*10</f>
        <v>15.192878338278932</v>
      </c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16.545319465081722</v>
      </c>
      <c r="V186" s="52"/>
      <c r="W186" s="52"/>
      <c r="X186" s="52">
        <f>X185/X184*10</f>
        <v>8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8868</v>
      </c>
      <c r="C187" s="22">
        <f t="shared" si="71"/>
        <v>13049</v>
      </c>
      <c r="D187" s="14">
        <f t="shared" si="55"/>
        <v>1.4714704555705909</v>
      </c>
      <c r="E187" s="33"/>
      <c r="F187" s="33">
        <v>406</v>
      </c>
      <c r="G187" s="33">
        <v>1067</v>
      </c>
      <c r="H187" s="33">
        <v>809</v>
      </c>
      <c r="I187" s="33">
        <v>539</v>
      </c>
      <c r="J187" s="33">
        <v>320</v>
      </c>
      <c r="K187" s="33">
        <v>60</v>
      </c>
      <c r="L187" s="33"/>
      <c r="M187" s="33">
        <v>629</v>
      </c>
      <c r="N187" s="33">
        <v>728</v>
      </c>
      <c r="O187" s="33">
        <v>750</v>
      </c>
      <c r="P187" s="33">
        <v>1443</v>
      </c>
      <c r="Q187" s="33">
        <v>192</v>
      </c>
      <c r="R187" s="33">
        <v>150</v>
      </c>
      <c r="S187" s="33">
        <v>399</v>
      </c>
      <c r="T187" s="33">
        <v>2118</v>
      </c>
      <c r="U187" s="33"/>
      <c r="V187" s="33">
        <v>699</v>
      </c>
      <c r="W187" s="33">
        <v>628</v>
      </c>
      <c r="X187" s="88">
        <v>1269</v>
      </c>
      <c r="Y187" s="33">
        <v>843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1578</v>
      </c>
      <c r="C189" s="88">
        <f t="shared" si="71"/>
        <v>696</v>
      </c>
      <c r="D189" s="15">
        <f t="shared" si="55"/>
        <v>0.44106463878326996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360</v>
      </c>
      <c r="R189" s="33">
        <v>40</v>
      </c>
      <c r="S189" s="33"/>
      <c r="T189" s="33">
        <v>76</v>
      </c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1920</v>
      </c>
      <c r="C190" s="88">
        <f t="shared" si="71"/>
        <v>923</v>
      </c>
      <c r="D190" s="15">
        <f t="shared" si="55"/>
        <v>0.48072916666666665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604</v>
      </c>
      <c r="R190" s="33">
        <v>48</v>
      </c>
      <c r="S190" s="33"/>
      <c r="T190" s="33">
        <v>53</v>
      </c>
      <c r="U190" s="33"/>
      <c r="V190" s="33"/>
      <c r="W190" s="33"/>
      <c r="X190" s="33">
        <v>130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12.167300380228136</v>
      </c>
      <c r="C191" s="112">
        <f>C190/C189*10</f>
        <v>13.261494252873563</v>
      </c>
      <c r="D191" s="15">
        <f t="shared" si="55"/>
        <v>1.0899290589080459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16.777777777777779</v>
      </c>
      <c r="R191" s="54">
        <f t="shared" ref="R191" si="89">R190/R189*10</f>
        <v>12</v>
      </c>
      <c r="S191" s="54"/>
      <c r="T191" s="54">
        <f t="shared" ref="T191" si="90">T190/T189*10</f>
        <v>6.973684210526315</v>
      </c>
      <c r="U191" s="54"/>
      <c r="V191" s="54"/>
      <c r="W191" s="54"/>
      <c r="X191" s="54">
        <f>X190/X189*10</f>
        <v>11.818181818181818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115.9</v>
      </c>
      <c r="C198" s="25">
        <f>SUM(E198:Y198)</f>
        <v>131</v>
      </c>
      <c r="D198" s="14">
        <f t="shared" ref="D198:D200" si="92">C198/B198</f>
        <v>1.1302847282139774</v>
      </c>
      <c r="E198" s="151"/>
      <c r="F198" s="151"/>
      <c r="G198" s="151"/>
      <c r="H198" s="167">
        <v>18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54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187.2</v>
      </c>
      <c r="C199" s="25">
        <f>SUM(E199:Y199)</f>
        <v>192.10000000000002</v>
      </c>
      <c r="D199" s="14">
        <f t="shared" si="92"/>
        <v>1.0261752136752138</v>
      </c>
      <c r="E199" s="151"/>
      <c r="F199" s="151"/>
      <c r="G199" s="102"/>
      <c r="H199" s="151">
        <v>31.5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83.7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16.2</v>
      </c>
      <c r="C200" s="47">
        <f>C199/C198*10</f>
        <v>14.664122137404583</v>
      </c>
      <c r="D200" s="14">
        <f t="shared" si="92"/>
        <v>0.90519272453114707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15.5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95004</v>
      </c>
      <c r="C201" s="25">
        <f>SUM(E201:Y201)</f>
        <v>98130</v>
      </c>
      <c r="D201" s="14">
        <f t="shared" ref="D201:D206" si="94">C201/B201</f>
        <v>1.0329038777314639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5058</v>
      </c>
      <c r="N201" s="88">
        <v>1774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0.90480000000000005</v>
      </c>
      <c r="C202" s="163">
        <f>C201/C204</f>
        <v>0.94387534266339634</v>
      </c>
      <c r="D202" s="15">
        <f t="shared" si="94"/>
        <v>1.043186718239828</v>
      </c>
      <c r="E202" s="159">
        <f>E201/E204</f>
        <v>1.0071169598496039</v>
      </c>
      <c r="F202" s="159">
        <f t="shared" ref="F202:Y202" si="95">F201/F204</f>
        <v>0.77337249143416542</v>
      </c>
      <c r="G202" s="159">
        <f t="shared" si="95"/>
        <v>1.0009099181073704</v>
      </c>
      <c r="H202" s="159">
        <f t="shared" si="95"/>
        <v>0.80882352941176472</v>
      </c>
      <c r="I202" s="159">
        <f t="shared" si="95"/>
        <v>0.8039157520023732</v>
      </c>
      <c r="J202" s="159">
        <f t="shared" si="95"/>
        <v>1</v>
      </c>
      <c r="K202" s="159">
        <f t="shared" si="95"/>
        <v>1.0321004884856944</v>
      </c>
      <c r="L202" s="159">
        <f t="shared" si="95"/>
        <v>0.69293209265491984</v>
      </c>
      <c r="M202" s="159">
        <f t="shared" si="95"/>
        <v>1.1187790311877903</v>
      </c>
      <c r="N202" s="159">
        <f t="shared" si="95"/>
        <v>0.79587258860475552</v>
      </c>
      <c r="O202" s="159">
        <f t="shared" si="95"/>
        <v>0.93995771670190276</v>
      </c>
      <c r="P202" s="159">
        <f t="shared" si="95"/>
        <v>1.0002835672763364</v>
      </c>
      <c r="Q202" s="159">
        <f t="shared" si="95"/>
        <v>0.93706293706293708</v>
      </c>
      <c r="R202" s="159">
        <f t="shared" si="95"/>
        <v>0.87355646897631634</v>
      </c>
      <c r="S202" s="159">
        <f t="shared" si="95"/>
        <v>0.94962808299621559</v>
      </c>
      <c r="T202" s="159">
        <f t="shared" si="95"/>
        <v>1.0034271725826194</v>
      </c>
      <c r="U202" s="159">
        <f t="shared" si="95"/>
        <v>1</v>
      </c>
      <c r="V202" s="159">
        <f t="shared" si="95"/>
        <v>1</v>
      </c>
      <c r="W202" s="159">
        <f t="shared" si="95"/>
        <v>1</v>
      </c>
      <c r="X202" s="159">
        <f t="shared" si="95"/>
        <v>1</v>
      </c>
      <c r="Y202" s="159">
        <f t="shared" si="95"/>
        <v>0.97646645591851067</v>
      </c>
    </row>
    <row r="203" spans="1:25" s="108" customFormat="1" ht="30" customHeight="1" x14ac:dyDescent="0.2">
      <c r="A203" s="29" t="s">
        <v>120</v>
      </c>
      <c r="B203" s="22">
        <v>106449</v>
      </c>
      <c r="C203" s="25">
        <f>SUM(E203:Y203)</f>
        <v>153980</v>
      </c>
      <c r="D203" s="14">
        <f t="shared" si="94"/>
        <v>1.4465142932296218</v>
      </c>
      <c r="E203" s="9">
        <v>5200</v>
      </c>
      <c r="F203" s="9">
        <v>3025</v>
      </c>
      <c r="G203" s="9">
        <v>16820</v>
      </c>
      <c r="H203" s="9">
        <v>6040</v>
      </c>
      <c r="I203" s="9">
        <v>6330</v>
      </c>
      <c r="J203" s="9">
        <v>17500</v>
      </c>
      <c r="K203" s="9">
        <v>5267</v>
      </c>
      <c r="L203" s="9">
        <v>15250</v>
      </c>
      <c r="M203" s="9">
        <v>3506</v>
      </c>
      <c r="N203" s="9">
        <v>3185</v>
      </c>
      <c r="O203" s="9">
        <v>2916</v>
      </c>
      <c r="P203" s="9">
        <v>1815</v>
      </c>
      <c r="Q203" s="9">
        <v>10780</v>
      </c>
      <c r="R203" s="9">
        <v>5450</v>
      </c>
      <c r="S203" s="9">
        <v>7873</v>
      </c>
      <c r="T203" s="9">
        <v>2877</v>
      </c>
      <c r="U203" s="9">
        <v>6530</v>
      </c>
      <c r="V203" s="162">
        <v>3153</v>
      </c>
      <c r="W203" s="9">
        <v>2986</v>
      </c>
      <c r="X203" s="9">
        <v>23677</v>
      </c>
      <c r="Y203" s="9">
        <v>3800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103965</v>
      </c>
      <c r="D204" s="14">
        <f t="shared" si="94"/>
        <v>0.9901428571428571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2365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81031</v>
      </c>
      <c r="C205" s="25">
        <f>SUM(E205:Y205)</f>
        <v>96224</v>
      </c>
      <c r="D205" s="14">
        <f t="shared" si="94"/>
        <v>1.1874961434512716</v>
      </c>
      <c r="E205" s="88">
        <v>7450</v>
      </c>
      <c r="F205" s="88">
        <v>3160</v>
      </c>
      <c r="G205" s="88">
        <v>5500</v>
      </c>
      <c r="H205" s="88">
        <v>5634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5009</v>
      </c>
      <c r="N205" s="88">
        <v>1437</v>
      </c>
      <c r="O205" s="88">
        <v>1895</v>
      </c>
      <c r="P205" s="88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0.77172380952380948</v>
      </c>
      <c r="C206" s="79">
        <f>C205/C204</f>
        <v>0.92554224979560429</v>
      </c>
      <c r="D206" s="15">
        <f t="shared" si="94"/>
        <v>1.1993179922318429</v>
      </c>
      <c r="E206" s="15">
        <f t="shared" ref="E206:J206" si="96">E205/E204</f>
        <v>1.0004028467839399</v>
      </c>
      <c r="F206" s="15">
        <f t="shared" si="96"/>
        <v>0.77337249143416542</v>
      </c>
      <c r="G206" s="15">
        <f t="shared" si="96"/>
        <v>1.0009099181073704</v>
      </c>
      <c r="H206" s="15">
        <f t="shared" si="96"/>
        <v>0.82852941176470585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1.1079407210794072</v>
      </c>
      <c r="N206" s="15">
        <f t="shared" si="97"/>
        <v>0.64468371467025576</v>
      </c>
      <c r="O206" s="15">
        <f t="shared" si="97"/>
        <v>0.80126849894291752</v>
      </c>
      <c r="P206" s="15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71003</v>
      </c>
      <c r="C207" s="24">
        <f>SUM(E207:Y207)</f>
        <v>88139.5</v>
      </c>
      <c r="D207" s="15">
        <f t="shared" ref="D207:D210" si="98">C207/B207</f>
        <v>1.2413489570863203</v>
      </c>
      <c r="E207" s="9">
        <v>7140</v>
      </c>
      <c r="F207" s="9">
        <v>2960</v>
      </c>
      <c r="G207" s="9">
        <v>5500</v>
      </c>
      <c r="H207" s="9">
        <v>5271</v>
      </c>
      <c r="I207" s="9">
        <v>2915</v>
      </c>
      <c r="J207" s="9">
        <v>5350</v>
      </c>
      <c r="K207" s="9">
        <v>3167</v>
      </c>
      <c r="L207" s="9">
        <v>3077</v>
      </c>
      <c r="M207" s="9">
        <v>5009</v>
      </c>
      <c r="N207" s="9">
        <v>1346</v>
      </c>
      <c r="O207" s="9">
        <v>1224</v>
      </c>
      <c r="P207" s="9">
        <v>6748</v>
      </c>
      <c r="Q207" s="9">
        <f>Q205-Q208</f>
        <v>6968</v>
      </c>
      <c r="R207" s="9">
        <v>4163</v>
      </c>
      <c r="S207" s="9">
        <v>7772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9048</v>
      </c>
      <c r="C208" s="24">
        <f>SUM(E208:Y208)</f>
        <v>7932</v>
      </c>
      <c r="D208" s="15">
        <f t="shared" si="98"/>
        <v>0.87665782493368705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66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66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110880</v>
      </c>
      <c r="C217" s="25">
        <f>SUM(E217:Y217)</f>
        <v>103703.1</v>
      </c>
      <c r="D217" s="14">
        <f t="shared" si="99"/>
        <v>0.93527326839826841</v>
      </c>
      <c r="E217" s="24">
        <v>3312</v>
      </c>
      <c r="F217" s="24">
        <v>2880</v>
      </c>
      <c r="G217" s="24">
        <v>13010</v>
      </c>
      <c r="H217" s="24">
        <v>7152</v>
      </c>
      <c r="I217" s="24">
        <v>4180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4510</v>
      </c>
      <c r="O217" s="24">
        <v>2265</v>
      </c>
      <c r="P217" s="24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7351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49896</v>
      </c>
      <c r="C219" s="25">
        <f>C217*0.45</f>
        <v>46666.395000000004</v>
      </c>
      <c r="D219" s="14">
        <f t="shared" si="99"/>
        <v>0.93527326839826852</v>
      </c>
      <c r="E219" s="24">
        <f>E217*0.45</f>
        <v>1490.4</v>
      </c>
      <c r="F219" s="24">
        <f t="shared" ref="F219:X219" si="101">F217*0.45</f>
        <v>1296</v>
      </c>
      <c r="G219" s="24">
        <f t="shared" si="101"/>
        <v>5854.5</v>
      </c>
      <c r="H219" s="24">
        <f t="shared" si="101"/>
        <v>3218.4</v>
      </c>
      <c r="I219" s="24">
        <f t="shared" si="101"/>
        <v>1881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2029.5</v>
      </c>
      <c r="O219" s="24">
        <f t="shared" si="101"/>
        <v>1019.25</v>
      </c>
      <c r="P219" s="24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3307.9500000000003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0.96199999999999997</v>
      </c>
      <c r="C220" s="46">
        <f>C217/C218</f>
        <v>0.98182173186651289</v>
      </c>
      <c r="D220" s="14">
        <f t="shared" si="99"/>
        <v>1.020604710879951</v>
      </c>
      <c r="E220" s="66">
        <f t="shared" ref="E220:Y220" si="102">E217/E218</f>
        <v>1.3036632728036108</v>
      </c>
      <c r="F220" s="66">
        <f t="shared" si="102"/>
        <v>0.94111495980654869</v>
      </c>
      <c r="G220" s="66">
        <f t="shared" si="102"/>
        <v>1.0086637575043109</v>
      </c>
      <c r="H220" s="66">
        <f t="shared" si="102"/>
        <v>0.79466666666666663</v>
      </c>
      <c r="I220" s="66">
        <f t="shared" si="102"/>
        <v>0.62519810404038301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1.0847854866766213</v>
      </c>
      <c r="O220" s="66">
        <f t="shared" si="102"/>
        <v>0.72538123347475858</v>
      </c>
      <c r="P220" s="66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1.3254597908402452</v>
      </c>
      <c r="Y220" s="66">
        <f t="shared" si="102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298386</v>
      </c>
      <c r="C221" s="25">
        <f>SUM(E221:Y221)</f>
        <v>342757.85</v>
      </c>
      <c r="D221" s="14">
        <f t="shared" si="99"/>
        <v>1.1487062060552438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13900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24">
        <v>22489</v>
      </c>
      <c r="Q221" s="24">
        <v>2980</v>
      </c>
      <c r="R221" s="24">
        <v>4350</v>
      </c>
      <c r="S221" s="24">
        <v>14677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60772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89515.8</v>
      </c>
      <c r="C223" s="25">
        <f>C221*0.3</f>
        <v>102827.355</v>
      </c>
      <c r="D223" s="14">
        <f t="shared" si="99"/>
        <v>1.1487062060552438</v>
      </c>
      <c r="E223" s="24">
        <f>E221*0.3</f>
        <v>171</v>
      </c>
      <c r="F223" s="24">
        <f t="shared" ref="F223:Y223" si="103">F221*0.3</f>
        <v>2970</v>
      </c>
      <c r="G223" s="24">
        <f t="shared" si="103"/>
        <v>8247</v>
      </c>
      <c r="H223" s="24">
        <f t="shared" si="103"/>
        <v>7280.4</v>
      </c>
      <c r="I223" s="24">
        <f t="shared" si="103"/>
        <v>3172.7999999999997</v>
      </c>
      <c r="J223" s="24">
        <f t="shared" si="103"/>
        <v>4170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24">
        <f t="shared" si="103"/>
        <v>6746.7</v>
      </c>
      <c r="Q223" s="24">
        <f t="shared" si="103"/>
        <v>894</v>
      </c>
      <c r="R223" s="24">
        <f t="shared" si="103"/>
        <v>1305</v>
      </c>
      <c r="S223" s="24">
        <f t="shared" si="103"/>
        <v>4403.0999999999995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18231.599999999999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1.0429999999999999</v>
      </c>
      <c r="C224" s="8">
        <f>C221/C222</f>
        <v>1.1367439292134012</v>
      </c>
      <c r="D224" s="14">
        <f t="shared" si="99"/>
        <v>1.0898791267626091</v>
      </c>
      <c r="E224" s="159">
        <f t="shared" ref="E224:Y224" si="104">E221/E222</f>
        <v>0.78512396694214881</v>
      </c>
      <c r="F224" s="159">
        <f t="shared" si="104"/>
        <v>1.198112065835653</v>
      </c>
      <c r="G224" s="159">
        <f t="shared" si="104"/>
        <v>1.0301281570861125</v>
      </c>
      <c r="H224" s="87">
        <f t="shared" si="104"/>
        <v>1.2621177449552736</v>
      </c>
      <c r="I224" s="87">
        <f t="shared" si="104"/>
        <v>1.1627088830255057</v>
      </c>
      <c r="J224" s="87">
        <f t="shared" si="104"/>
        <v>1.1582368135988668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87">
        <f t="shared" si="104"/>
        <v>1.4849125123803235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1.4023504681826868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1.4260706324064296</v>
      </c>
      <c r="Y224" s="87">
        <f t="shared" si="104"/>
        <v>1.0048510048510049</v>
      </c>
    </row>
    <row r="225" spans="1:25" s="110" customFormat="1" ht="30" customHeight="1" outlineLevel="1" x14ac:dyDescent="0.2">
      <c r="A225" s="49" t="s">
        <v>135</v>
      </c>
      <c r="B225" s="22">
        <v>240794</v>
      </c>
      <c r="C225" s="25">
        <f>SUM(E225:Y225)</f>
        <v>261233.9</v>
      </c>
      <c r="D225" s="8">
        <f t="shared" si="99"/>
        <v>1.0848854207330747</v>
      </c>
      <c r="E225" s="158"/>
      <c r="F225" s="156">
        <v>7350</v>
      </c>
      <c r="G225" s="158">
        <v>34470</v>
      </c>
      <c r="H225" s="156">
        <v>15444</v>
      </c>
      <c r="I225" s="156">
        <v>8632</v>
      </c>
      <c r="J225" s="156">
        <v>2600</v>
      </c>
      <c r="K225" s="156">
        <v>3000</v>
      </c>
      <c r="L225" s="158">
        <v>16700</v>
      </c>
      <c r="M225" s="156">
        <v>10834</v>
      </c>
      <c r="N225" s="24">
        <v>11800</v>
      </c>
      <c r="O225" s="158">
        <v>11700</v>
      </c>
      <c r="P225" s="158">
        <v>20740</v>
      </c>
      <c r="Q225" s="156">
        <v>3670</v>
      </c>
      <c r="R225" s="156">
        <v>4000</v>
      </c>
      <c r="S225" s="156">
        <v>7603</v>
      </c>
      <c r="T225" s="156">
        <v>55727.9</v>
      </c>
      <c r="U225" s="156">
        <v>4400</v>
      </c>
      <c r="V225" s="157"/>
      <c r="W225" s="158">
        <v>11683</v>
      </c>
      <c r="X225" s="156">
        <v>20107</v>
      </c>
      <c r="Y225" s="158">
        <v>10773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49634.440999999999</v>
      </c>
      <c r="D227" s="8">
        <f t="shared" si="99"/>
        <v>58.462239104829209</v>
      </c>
      <c r="E227" s="158"/>
      <c r="F227" s="158">
        <f t="shared" ref="F227:Y227" si="105">F225*0.19</f>
        <v>1396.5</v>
      </c>
      <c r="G227" s="158">
        <f t="shared" si="105"/>
        <v>6549.3</v>
      </c>
      <c r="H227" s="158">
        <f t="shared" si="105"/>
        <v>2934.36</v>
      </c>
      <c r="I227" s="158">
        <f t="shared" si="105"/>
        <v>1640.08</v>
      </c>
      <c r="J227" s="158">
        <f t="shared" si="105"/>
        <v>494</v>
      </c>
      <c r="K227" s="158">
        <f t="shared" si="105"/>
        <v>570</v>
      </c>
      <c r="L227" s="158">
        <f t="shared" si="105"/>
        <v>3173</v>
      </c>
      <c r="M227" s="158">
        <f t="shared" si="105"/>
        <v>2058.46</v>
      </c>
      <c r="N227" s="158">
        <f t="shared" si="105"/>
        <v>2242</v>
      </c>
      <c r="O227" s="158">
        <f t="shared" si="105"/>
        <v>2223</v>
      </c>
      <c r="P227" s="158">
        <f t="shared" si="105"/>
        <v>3940.6</v>
      </c>
      <c r="Q227" s="158">
        <f t="shared" si="105"/>
        <v>697.3</v>
      </c>
      <c r="R227" s="158">
        <f t="shared" si="105"/>
        <v>760</v>
      </c>
      <c r="S227" s="158">
        <f t="shared" si="105"/>
        <v>1444.57</v>
      </c>
      <c r="T227" s="158">
        <f t="shared" si="105"/>
        <v>10588.301000000001</v>
      </c>
      <c r="U227" s="158">
        <f t="shared" si="105"/>
        <v>836</v>
      </c>
      <c r="V227" s="158"/>
      <c r="W227" s="158">
        <f t="shared" si="105"/>
        <v>2219.77</v>
      </c>
      <c r="X227" s="158">
        <f t="shared" si="105"/>
        <v>3820.33</v>
      </c>
      <c r="Y227" s="158">
        <f t="shared" si="105"/>
        <v>2046.8700000000001</v>
      </c>
    </row>
    <row r="228" spans="1:25" s="56" customFormat="1" ht="30" customHeight="1" collapsed="1" x14ac:dyDescent="0.2">
      <c r="A228" s="12" t="s">
        <v>137</v>
      </c>
      <c r="B228" s="8">
        <v>0.90900000000000003</v>
      </c>
      <c r="C228" s="8">
        <f>C225/C226</f>
        <v>0.97525918293443237</v>
      </c>
      <c r="D228" s="8">
        <f>C228/B228</f>
        <v>1.0728923904669223</v>
      </c>
      <c r="E228" s="159"/>
      <c r="F228" s="159">
        <f t="shared" ref="F228" si="106">F225/F226</f>
        <v>0.80056638710380135</v>
      </c>
      <c r="G228" s="159">
        <f>G225/G226</f>
        <v>1.0000290115756187</v>
      </c>
      <c r="H228" s="159">
        <f>H225/H226</f>
        <v>0.61529880478087651</v>
      </c>
      <c r="I228" s="159">
        <f t="shared" ref="I228:Y228" si="107">I225/I226</f>
        <v>1.2336715735315136</v>
      </c>
      <c r="J228" s="159">
        <f t="shared" si="107"/>
        <v>1.9817073170731707</v>
      </c>
      <c r="K228" s="159">
        <f t="shared" si="107"/>
        <v>0.81037277147487841</v>
      </c>
      <c r="L228" s="159">
        <f>L225/L226</f>
        <v>0.73480881770581252</v>
      </c>
      <c r="M228" s="159">
        <f t="shared" si="107"/>
        <v>2.2324335462600455</v>
      </c>
      <c r="N228" s="159">
        <f t="shared" si="107"/>
        <v>1.2974161627267728</v>
      </c>
      <c r="O228" s="159">
        <f t="shared" si="107"/>
        <v>1.2177352206494587</v>
      </c>
      <c r="P228" s="159">
        <f t="shared" si="107"/>
        <v>1.3316211878009632</v>
      </c>
      <c r="Q228" s="159">
        <f t="shared" si="107"/>
        <v>0.51007644197359281</v>
      </c>
      <c r="R228" s="159">
        <f t="shared" si="107"/>
        <v>2.2727272727272729</v>
      </c>
      <c r="S228" s="159">
        <f t="shared" si="107"/>
        <v>1.2562789160608063</v>
      </c>
      <c r="T228" s="159">
        <f t="shared" si="107"/>
        <v>0.95796847334674162</v>
      </c>
      <c r="U228" s="159">
        <f t="shared" si="107"/>
        <v>1.0223048327137547</v>
      </c>
      <c r="V228" s="159"/>
      <c r="W228" s="159">
        <f t="shared" si="107"/>
        <v>1.2340762649202492</v>
      </c>
      <c r="X228" s="159">
        <f t="shared" si="107"/>
        <v>0.90862668896018794</v>
      </c>
      <c r="Y228" s="159">
        <f t="shared" si="107"/>
        <v>0.6665635441158273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199136.59100000001</v>
      </c>
      <c r="D234" s="8">
        <f t="shared" si="108"/>
        <v>1.4964447819030033</v>
      </c>
      <c r="E234" s="158">
        <f>E232+E230+E227+E223+E219</f>
        <v>1661.4</v>
      </c>
      <c r="F234" s="158">
        <f>F232+F230+F227+F223+F219</f>
        <v>5662.5</v>
      </c>
      <c r="G234" s="158">
        <f t="shared" ref="G234:Y234" si="109">G232+G230+G227+G223+G219</f>
        <v>20650.8</v>
      </c>
      <c r="H234" s="158">
        <f>H232+H230+H227+H223+H219</f>
        <v>13433.16</v>
      </c>
      <c r="I234" s="158">
        <f t="shared" si="109"/>
        <v>6693.8799999999992</v>
      </c>
      <c r="J234" s="158">
        <f t="shared" si="109"/>
        <v>7481</v>
      </c>
      <c r="K234" s="158">
        <f t="shared" si="109"/>
        <v>3850.2</v>
      </c>
      <c r="L234" s="158">
        <f t="shared" si="109"/>
        <v>11418.95</v>
      </c>
      <c r="M234" s="158">
        <f t="shared" si="109"/>
        <v>7856.11</v>
      </c>
      <c r="N234" s="158">
        <f t="shared" si="109"/>
        <v>8321.5</v>
      </c>
      <c r="O234" s="158">
        <f>O232+O230+O227+O223+O219</f>
        <v>6164.25</v>
      </c>
      <c r="P234" s="155">
        <f t="shared" si="109"/>
        <v>12875.050000000001</v>
      </c>
      <c r="Q234" s="158">
        <f t="shared" si="109"/>
        <v>5514.85</v>
      </c>
      <c r="R234" s="158">
        <f t="shared" si="109"/>
        <v>3281.3500000000004</v>
      </c>
      <c r="S234" s="158">
        <f t="shared" si="109"/>
        <v>7458.2199999999993</v>
      </c>
      <c r="T234" s="158">
        <f t="shared" si="109"/>
        <v>27690.100999999999</v>
      </c>
      <c r="U234" s="158">
        <f t="shared" si="109"/>
        <v>3638</v>
      </c>
      <c r="V234" s="158">
        <f t="shared" si="109"/>
        <v>729.15000000000009</v>
      </c>
      <c r="W234" s="158">
        <f t="shared" si="109"/>
        <v>7830.37</v>
      </c>
      <c r="X234" s="158">
        <f t="shared" si="109"/>
        <v>25359.88</v>
      </c>
      <c r="Y234" s="158">
        <f t="shared" si="109"/>
        <v>11565.869999999999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26.2</v>
      </c>
      <c r="C236" s="47">
        <f>C234/C235*10</f>
        <v>27.033094998913995</v>
      </c>
      <c r="D236" s="8">
        <f>C236/B236</f>
        <v>1.031797519042519</v>
      </c>
      <c r="E236" s="154">
        <f>E234/E235*10</f>
        <v>24.414401175606173</v>
      </c>
      <c r="F236" s="154">
        <f>F234/F235*10</f>
        <v>26.727555933163408</v>
      </c>
      <c r="G236" s="154">
        <f t="shared" ref="G236:X236" si="110">G234/G235*10</f>
        <v>31.985502532410202</v>
      </c>
      <c r="H236" s="154">
        <f>H234/H235*10</f>
        <v>18.257529629226919</v>
      </c>
      <c r="I236" s="154">
        <f t="shared" si="110"/>
        <v>25.161178770109753</v>
      </c>
      <c r="J236" s="154">
        <f t="shared" si="110"/>
        <v>26.617092435778837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25.578270495539492</v>
      </c>
      <c r="N236" s="154">
        <f t="shared" si="110"/>
        <v>27.75498632512841</v>
      </c>
      <c r="O236" s="154">
        <f>O234/O235*10</f>
        <v>30.796612709832132</v>
      </c>
      <c r="P236" s="154">
        <f t="shared" si="110"/>
        <v>34.62710451293637</v>
      </c>
      <c r="Q236" s="154">
        <f t="shared" si="110"/>
        <v>26.057692307692307</v>
      </c>
      <c r="R236" s="154">
        <f>R234/R235*10</f>
        <v>22.780824770896974</v>
      </c>
      <c r="S236" s="154">
        <f t="shared" si="110"/>
        <v>34.918395055948309</v>
      </c>
      <c r="T236" s="154">
        <f t="shared" si="110"/>
        <v>29.154840170148244</v>
      </c>
      <c r="U236" s="154">
        <f t="shared" si="110"/>
        <v>27.0041567695962</v>
      </c>
      <c r="V236" s="154">
        <f t="shared" si="110"/>
        <v>24.683480027081931</v>
      </c>
      <c r="W236" s="154">
        <f t="shared" si="110"/>
        <v>35.843495376728008</v>
      </c>
      <c r="X236" s="154">
        <f t="shared" si="110"/>
        <v>31.833151321157345</v>
      </c>
      <c r="Y236" s="154">
        <f>Y234/Y235*10</f>
        <v>21.945789533604039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2"/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  <c r="R246" s="192"/>
      <c r="S246" s="192"/>
      <c r="T246" s="192"/>
      <c r="U246" s="192"/>
      <c r="V246" s="192"/>
      <c r="W246" s="192"/>
      <c r="X246" s="192"/>
      <c r="Y246" s="192"/>
    </row>
    <row r="247" spans="1:25" ht="20.25" hidden="1" customHeight="1" x14ac:dyDescent="0.25">
      <c r="A247" s="190"/>
      <c r="B247" s="191"/>
      <c r="C247" s="191"/>
      <c r="D247" s="191"/>
      <c r="E247" s="191"/>
      <c r="F247" s="191"/>
      <c r="G247" s="191"/>
      <c r="H247" s="191"/>
      <c r="I247" s="191"/>
      <c r="J247" s="191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2023-10-16T07:29:47Z</cp:lastPrinted>
  <dcterms:created xsi:type="dcterms:W3CDTF">2017-06-08T05:54:08Z</dcterms:created>
  <dcterms:modified xsi:type="dcterms:W3CDTF">2023-10-16T10:29:32Z</dcterms:modified>
</cp:coreProperties>
</file>