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05" yWindow="-105" windowWidth="23250" windowHeight="12570" tabRatio="331"/>
  </bookViews>
  <sheets>
    <sheet name="01.07.2026" sheetId="29" r:id="rId1"/>
  </sheets>
  <definedNames>
    <definedName name="_xlnm._FilterDatabase" localSheetId="0" hidden="1">'01.07.2026'!$A$105:$H$191</definedName>
    <definedName name="_xlnm.Print_Area" localSheetId="0">'01.07.2026'!$A$1:$F$196</definedName>
  </definedNames>
  <calcPr calcId="125725"/>
</workbook>
</file>

<file path=xl/calcChain.xml><?xml version="1.0" encoding="utf-8"?>
<calcChain xmlns="http://schemas.openxmlformats.org/spreadsheetml/2006/main">
  <c r="C163" i="29"/>
  <c r="B163"/>
  <c r="C120"/>
  <c r="D160"/>
  <c r="D85"/>
  <c r="D36"/>
  <c r="D166"/>
  <c r="B120"/>
  <c r="B112" s="1"/>
  <c r="E126"/>
  <c r="F126"/>
  <c r="E127"/>
  <c r="F127"/>
  <c r="C44"/>
  <c r="C19"/>
  <c r="D8"/>
  <c r="D141" l="1"/>
  <c r="D120"/>
  <c r="D112" s="1"/>
  <c r="D63"/>
  <c r="E27"/>
  <c r="F27"/>
  <c r="E28"/>
  <c r="F28"/>
  <c r="E117"/>
  <c r="E116"/>
  <c r="E170"/>
  <c r="F170"/>
  <c r="D6"/>
  <c r="C8" l="1"/>
  <c r="B8"/>
  <c r="B183"/>
  <c r="C183"/>
  <c r="D172"/>
  <c r="C166"/>
  <c r="D147"/>
  <c r="B153" l="1"/>
  <c r="B150"/>
  <c r="B85"/>
  <c r="C36"/>
  <c r="E39"/>
  <c r="F39"/>
  <c r="D25"/>
  <c r="D41"/>
  <c r="C85"/>
  <c r="F135"/>
  <c r="E135"/>
  <c r="E136"/>
  <c r="F136"/>
  <c r="E101"/>
  <c r="F101"/>
  <c r="B166"/>
  <c r="B14"/>
  <c r="B36"/>
  <c r="C141"/>
  <c r="E88"/>
  <c r="F88"/>
  <c r="D14"/>
  <c r="F102"/>
  <c r="E102"/>
  <c r="F38"/>
  <c r="E38"/>
  <c r="D44"/>
  <c r="D53"/>
  <c r="C112"/>
  <c r="F89"/>
  <c r="E89"/>
  <c r="B67"/>
  <c r="E7"/>
  <c r="F7"/>
  <c r="E10"/>
  <c r="F10"/>
  <c r="E11"/>
  <c r="F11"/>
  <c r="E12"/>
  <c r="F12"/>
  <c r="E13"/>
  <c r="F13"/>
  <c r="E15"/>
  <c r="F15"/>
  <c r="E16"/>
  <c r="F16"/>
  <c r="E17"/>
  <c r="F17"/>
  <c r="E18"/>
  <c r="F18"/>
  <c r="E20"/>
  <c r="F20"/>
  <c r="E21"/>
  <c r="F21"/>
  <c r="E22"/>
  <c r="F22"/>
  <c r="E24"/>
  <c r="F24"/>
  <c r="E26"/>
  <c r="F26"/>
  <c r="E31"/>
  <c r="F31"/>
  <c r="E32"/>
  <c r="F32"/>
  <c r="E33"/>
  <c r="F33"/>
  <c r="E34"/>
  <c r="F34"/>
  <c r="E35"/>
  <c r="F35"/>
  <c r="E37"/>
  <c r="F37"/>
  <c r="E40"/>
  <c r="F40"/>
  <c r="E42"/>
  <c r="F42"/>
  <c r="E43"/>
  <c r="F43"/>
  <c r="E45"/>
  <c r="F45"/>
  <c r="E46"/>
  <c r="F46"/>
  <c r="E47"/>
  <c r="F47"/>
  <c r="E48"/>
  <c r="F48"/>
  <c r="E49"/>
  <c r="F49"/>
  <c r="E50"/>
  <c r="F50"/>
  <c r="E51"/>
  <c r="F51"/>
  <c r="E52"/>
  <c r="F52"/>
  <c r="E54"/>
  <c r="F54"/>
  <c r="E55"/>
  <c r="F55"/>
  <c r="E56"/>
  <c r="F56"/>
  <c r="E61"/>
  <c r="F61"/>
  <c r="E62"/>
  <c r="F62"/>
  <c r="E64"/>
  <c r="F64"/>
  <c r="E65"/>
  <c r="F65"/>
  <c r="E66"/>
  <c r="F66"/>
  <c r="E68"/>
  <c r="F68"/>
  <c r="E69"/>
  <c r="F69"/>
  <c r="E70"/>
  <c r="F70"/>
  <c r="E71"/>
  <c r="F71"/>
  <c r="E72"/>
  <c r="F72"/>
  <c r="E73"/>
  <c r="F73"/>
  <c r="E74"/>
  <c r="F74"/>
  <c r="E75"/>
  <c r="F75"/>
  <c r="E76"/>
  <c r="F76"/>
  <c r="E77"/>
  <c r="F77"/>
  <c r="E78"/>
  <c r="F78"/>
  <c r="E79"/>
  <c r="F79"/>
  <c r="E80"/>
  <c r="F80"/>
  <c r="E81"/>
  <c r="F81"/>
  <c r="E82"/>
  <c r="F82"/>
  <c r="E83"/>
  <c r="F83"/>
  <c r="E84"/>
  <c r="F84"/>
  <c r="E86"/>
  <c r="F86"/>
  <c r="E87"/>
  <c r="F87"/>
  <c r="E90"/>
  <c r="F90"/>
  <c r="E91"/>
  <c r="F91"/>
  <c r="E92"/>
  <c r="F92"/>
  <c r="E93"/>
  <c r="F93"/>
  <c r="E94"/>
  <c r="F94"/>
  <c r="E95"/>
  <c r="F95"/>
  <c r="E96"/>
  <c r="F96"/>
  <c r="E97"/>
  <c r="F97"/>
  <c r="E98"/>
  <c r="F98"/>
  <c r="E99"/>
  <c r="F99"/>
  <c r="E100"/>
  <c r="F100"/>
  <c r="E103"/>
  <c r="F103"/>
  <c r="E104"/>
  <c r="F104"/>
  <c r="E105"/>
  <c r="F105"/>
  <c r="E106"/>
  <c r="F106"/>
  <c r="E107"/>
  <c r="F107"/>
  <c r="E108"/>
  <c r="F108"/>
  <c r="E109"/>
  <c r="F109"/>
  <c r="E110"/>
  <c r="F110"/>
  <c r="E111"/>
  <c r="F111"/>
  <c r="E113"/>
  <c r="F113"/>
  <c r="E114"/>
  <c r="F114"/>
  <c r="E115"/>
  <c r="F115"/>
  <c r="E118"/>
  <c r="F118"/>
  <c r="E119"/>
  <c r="F119"/>
  <c r="E122"/>
  <c r="F122"/>
  <c r="E123"/>
  <c r="F123"/>
  <c r="E124"/>
  <c r="F124"/>
  <c r="E125"/>
  <c r="F125"/>
  <c r="E128"/>
  <c r="F128"/>
  <c r="E129"/>
  <c r="F129"/>
  <c r="E130"/>
  <c r="F130"/>
  <c r="E131"/>
  <c r="F131"/>
  <c r="E132"/>
  <c r="F132"/>
  <c r="E133"/>
  <c r="F133"/>
  <c r="E134"/>
  <c r="F134"/>
  <c r="E137"/>
  <c r="F137"/>
  <c r="E138"/>
  <c r="F138"/>
  <c r="E139"/>
  <c r="F139"/>
  <c r="E140"/>
  <c r="F140"/>
  <c r="E142"/>
  <c r="F142"/>
  <c r="E143"/>
  <c r="F143"/>
  <c r="E144"/>
  <c r="F144"/>
  <c r="E145"/>
  <c r="F145"/>
  <c r="E146"/>
  <c r="F146"/>
  <c r="E148"/>
  <c r="F148"/>
  <c r="E149"/>
  <c r="F149"/>
  <c r="F151"/>
  <c r="E152"/>
  <c r="F152"/>
  <c r="E154"/>
  <c r="F154"/>
  <c r="E155"/>
  <c r="F155"/>
  <c r="E156"/>
  <c r="F156"/>
  <c r="E157"/>
  <c r="F157"/>
  <c r="F160"/>
  <c r="E161"/>
  <c r="F161"/>
  <c r="E162"/>
  <c r="F162"/>
  <c r="E164"/>
  <c r="F164"/>
  <c r="E165"/>
  <c r="F165"/>
  <c r="E167"/>
  <c r="F167"/>
  <c r="E168"/>
  <c r="F168"/>
  <c r="E169"/>
  <c r="F169"/>
  <c r="E171"/>
  <c r="F171"/>
  <c r="E173"/>
  <c r="F173"/>
  <c r="E174"/>
  <c r="F174"/>
  <c r="E175"/>
  <c r="F175"/>
  <c r="E176"/>
  <c r="F176"/>
  <c r="E177"/>
  <c r="F177"/>
  <c r="E178"/>
  <c r="F178"/>
  <c r="E179"/>
  <c r="F179"/>
  <c r="E180"/>
  <c r="F180"/>
  <c r="E181"/>
  <c r="F181"/>
  <c r="E182"/>
  <c r="F182"/>
  <c r="E184"/>
  <c r="F184"/>
  <c r="E185"/>
  <c r="F185"/>
  <c r="E186"/>
  <c r="F186"/>
  <c r="E187"/>
  <c r="F187"/>
  <c r="E188"/>
  <c r="F188"/>
  <c r="E189"/>
  <c r="F189"/>
  <c r="D153"/>
  <c r="B63" l="1"/>
  <c r="C63"/>
  <c r="F163"/>
  <c r="F67"/>
  <c r="E67"/>
  <c r="E151"/>
  <c r="B141"/>
  <c r="D183"/>
  <c r="D190" s="1"/>
  <c r="E141" l="1"/>
  <c r="D9"/>
  <c r="E8" l="1"/>
  <c r="F120"/>
  <c r="E120"/>
  <c r="E63"/>
  <c r="E85"/>
  <c r="C153"/>
  <c r="C150"/>
  <c r="F153" l="1"/>
  <c r="E153"/>
  <c r="E150"/>
  <c r="E112"/>
  <c r="B19"/>
  <c r="F85" l="1"/>
  <c r="F8"/>
  <c r="B44" l="1"/>
  <c r="E44" s="1"/>
  <c r="C53"/>
  <c r="B53"/>
  <c r="E36"/>
  <c r="E53" l="1"/>
  <c r="F112"/>
  <c r="F63"/>
  <c r="F44"/>
  <c r="D150" l="1"/>
  <c r="F150" s="1"/>
  <c r="B25"/>
  <c r="C25"/>
  <c r="C6"/>
  <c r="F53"/>
  <c r="E25" l="1"/>
  <c r="F6"/>
  <c r="F25"/>
  <c r="F141"/>
  <c r="F36"/>
  <c r="C41"/>
  <c r="B41"/>
  <c r="C60"/>
  <c r="D60"/>
  <c r="B60"/>
  <c r="B59" s="1"/>
  <c r="C30"/>
  <c r="E60" l="1"/>
  <c r="F41"/>
  <c r="F60"/>
  <c r="E41"/>
  <c r="F183"/>
  <c r="E183"/>
  <c r="F166" l="1"/>
  <c r="C172"/>
  <c r="C190" s="1"/>
  <c r="B172"/>
  <c r="E166"/>
  <c r="F172" l="1"/>
  <c r="E172"/>
  <c r="D30"/>
  <c r="F30" s="1"/>
  <c r="D23"/>
  <c r="D19"/>
  <c r="D29" l="1"/>
  <c r="D5"/>
  <c r="B30"/>
  <c r="E30" s="1"/>
  <c r="B29" l="1"/>
  <c r="D4"/>
  <c r="D57" s="1"/>
  <c r="C9" l="1"/>
  <c r="C14"/>
  <c r="C23"/>
  <c r="C147"/>
  <c r="B6"/>
  <c r="E6" s="1"/>
  <c r="D59"/>
  <c r="D58" s="1"/>
  <c r="B147"/>
  <c r="B58" s="1"/>
  <c r="B23"/>
  <c r="B9"/>
  <c r="E23" l="1"/>
  <c r="F23"/>
  <c r="E9"/>
  <c r="F9"/>
  <c r="F147"/>
  <c r="E147"/>
  <c r="E14"/>
  <c r="F14"/>
  <c r="E19"/>
  <c r="F19"/>
  <c r="C5"/>
  <c r="C59"/>
  <c r="F59" s="1"/>
  <c r="C29"/>
  <c r="B5"/>
  <c r="C4" l="1"/>
  <c r="C57" s="1"/>
  <c r="E29"/>
  <c r="F29"/>
  <c r="E5"/>
  <c r="F5"/>
  <c r="C58"/>
  <c r="E59"/>
  <c r="D158"/>
  <c r="B4"/>
  <c r="F58" l="1"/>
  <c r="C158"/>
  <c r="F57"/>
  <c r="B57"/>
  <c r="E57" s="1"/>
  <c r="F4"/>
  <c r="E4"/>
  <c r="F158" l="1"/>
  <c r="E58" l="1"/>
  <c r="B158" l="1"/>
  <c r="E158" s="1"/>
  <c r="D191" l="1"/>
  <c r="F190" l="1"/>
  <c r="C191"/>
  <c r="B190"/>
  <c r="B191" s="1"/>
  <c r="E160"/>
  <c r="E163"/>
  <c r="E190" l="1"/>
</calcChain>
</file>

<file path=xl/sharedStrings.xml><?xml version="1.0" encoding="utf-8"?>
<sst xmlns="http://schemas.openxmlformats.org/spreadsheetml/2006/main" count="197" uniqueCount="194">
  <si>
    <t>Наименование</t>
  </si>
  <si>
    <t>Налог на доходы с физических лиц</t>
  </si>
  <si>
    <t>НАЛОГИ НА СОВОКУПНЫЙ ДОХОД</t>
  </si>
  <si>
    <t>Единый сельскохозяйственный налог</t>
  </si>
  <si>
    <t>Налог на добычу общераспространенных полезных ископаемых</t>
  </si>
  <si>
    <t>ПЛАТЕЖИ ПРИ ПОЛЬЗОВАНИИ ПРИРОДНЫМИ РЕСУРСАМИ</t>
  </si>
  <si>
    <t>Единый налог на вмененный доход для отдельных видов деятельности</t>
  </si>
  <si>
    <t>НАЛОГИ, СБОРЫ И РЕГУЛЯРНЫЕ ПЛАТЕЖИ ЗА ПОЛЬЗОВАНИЕ ПРИРОДНЫМИ РЕСУРСАМИ</t>
  </si>
  <si>
    <t xml:space="preserve">  НАЛОГОВЫЕ ДОХОДЫ</t>
  </si>
  <si>
    <t xml:space="preserve"> НЕНАЛОГОВЫЕ ДОХОДЫ</t>
  </si>
  <si>
    <t>Земельный налог</t>
  </si>
  <si>
    <t>1. ДОХОДЫ налоговые и неналоговые</t>
  </si>
  <si>
    <t>НАЛОГИ НА ПРИБЫЛЬ, ДОХОДЫ</t>
  </si>
  <si>
    <t>% исп. к уточ. плану</t>
  </si>
  <si>
    <t>ГОСУДАРСТВЕННАЯ ПОШЛИНА</t>
  </si>
  <si>
    <t>Субсидии  бюджетам субъектов РФ и муниципальных  образований</t>
  </si>
  <si>
    <t xml:space="preserve"> 3.  БЕЗВОЗМЕЗДНЫЕ ПОСТУПЛЕНИЯ</t>
  </si>
  <si>
    <t>СОБСТВЕННЫЕ ДОХОДЫ</t>
  </si>
  <si>
    <t>Субвенции бюджетам субъектов РФ и муниципальных  образований</t>
  </si>
  <si>
    <t>Иные межбюджетные трансферты</t>
  </si>
  <si>
    <t>Налог на имущество  физических лиц</t>
  </si>
  <si>
    <t>из них:</t>
  </si>
  <si>
    <t>2. РАСХОДЫ</t>
  </si>
  <si>
    <t>Общегосударственные вопросы</t>
  </si>
  <si>
    <t xml:space="preserve">  - ФОТ с начислениями</t>
  </si>
  <si>
    <t xml:space="preserve">  - коммунальные услуги</t>
  </si>
  <si>
    <t xml:space="preserve">  - матзатраты</t>
  </si>
  <si>
    <t>Национальная оборона</t>
  </si>
  <si>
    <t>Нац.безопасность и правоохранительная деятельность</t>
  </si>
  <si>
    <t>Национальная экономика</t>
  </si>
  <si>
    <t xml:space="preserve">   - Сельское хозяйство </t>
  </si>
  <si>
    <t xml:space="preserve">   - Дорожное хозяйство</t>
  </si>
  <si>
    <t xml:space="preserve">   - Другие вопросы в области нац. экономики</t>
  </si>
  <si>
    <t>Жилищно-коммунальное хозяйство</t>
  </si>
  <si>
    <t xml:space="preserve">  - Жилищное хозяйство</t>
  </si>
  <si>
    <t xml:space="preserve">  - Коммунальное хозяйство</t>
  </si>
  <si>
    <t xml:space="preserve">  - Благоустройство</t>
  </si>
  <si>
    <t>Образование</t>
  </si>
  <si>
    <t>Социальная политика</t>
  </si>
  <si>
    <t xml:space="preserve">   - Пенсионное обеспечение</t>
  </si>
  <si>
    <t xml:space="preserve">   - Социальное обеспечение населения</t>
  </si>
  <si>
    <t xml:space="preserve">   - Охрана семьи и детства</t>
  </si>
  <si>
    <t>Физическая культура и спорт</t>
  </si>
  <si>
    <t>Результат исполнения бюджета (дефицит"--", профицит"+")</t>
  </si>
  <si>
    <t xml:space="preserve">Культура,Кинематография </t>
  </si>
  <si>
    <t xml:space="preserve">  - Субсидии БУ и АУ</t>
  </si>
  <si>
    <t>3.1 Безвозмездные поступления из бюджетов других уровней</t>
  </si>
  <si>
    <t>Прочие субсидии</t>
  </si>
  <si>
    <t>Патентная система налогооблажения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</si>
  <si>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</si>
  <si>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Дотации бюджетам субъектов Российской Федерации и муниципальных образовани</t>
  </si>
  <si>
    <t>Дотации бюджетам на поддержку мер по обеспечению сбалансированности бюджетов</t>
  </si>
  <si>
    <t xml:space="preserve">    -Водные хозяйство </t>
  </si>
  <si>
    <t xml:space="preserve">   -  Другие вопросы в области социальной политики</t>
  </si>
  <si>
    <t>в т.ч. Доп.норматив</t>
  </si>
  <si>
    <t xml:space="preserve"> НАЛОГИ НА ТОВАРЫ (РАБОТЫ, УСЛУГИ), РЕАЛИЗУЕМЫЕ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</si>
  <si>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</si>
  <si>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</si>
  <si>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</si>
  <si>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</si>
  <si>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Транспортный налог</t>
  </si>
  <si>
    <t xml:space="preserve">  - Другие вопросы в области жилищно-коммунального хозяйства</t>
  </si>
  <si>
    <t>(руб.)</t>
  </si>
  <si>
    <t>ИТОГО РАСХОДОВ</t>
  </si>
  <si>
    <t>ИТОГО ДОХОДОВ</t>
  </si>
  <si>
    <t>Межбюджетные трансферты общего характера</t>
  </si>
  <si>
    <t xml:space="preserve"> - создание комиссий по делам несовершеннолетних и защите их прав и организации деятельности таких комиссий</t>
  </si>
  <si>
    <t xml:space="preserve"> - организация и осуществление деятельности по опеке и попечительству</t>
  </si>
  <si>
    <t xml:space="preserve"> -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</si>
  <si>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 xml:space="preserve"> - обеспечение мер социальной поддержки отдельных категорий граждан по оплате жилищно-коммунальных услуг (работникам культуры, искусства и кинематографии)</t>
  </si>
  <si>
    <t xml:space="preserve"> - обеспечение мер социальной поддержки отдельных категорий граждан по оплате жилищно-коммунальных услуг (педагогическим работникам и библиотекарям муниципальных образовательных организаций)</t>
  </si>
  <si>
    <t xml:space="preserve"> -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</t>
  </si>
  <si>
    <t xml:space="preserve">   -  реализация проектов развития общественной инфраструктуры, основанных на местных инициативах</t>
  </si>
  <si>
    <t>ШТРАФЫ, САНКЦИИ, ВОЗМЕЩЕНИЕ УЩЕРБА</t>
  </si>
  <si>
    <t xml:space="preserve">  -назначение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</si>
  <si>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ДОХОДЫ ОТ ИСПОЛЬЗОВАНИЯ ИМУЩЕСТВА, НАХОДЯЩЕГОСЯ В ГОСУДАРСТВЕННОЙ И МУНИЦИПАЛЬНОЙ СОБСТВЕННОСТИ</t>
  </si>
  <si>
    <t>Плата за выбросы загрязняющих веществ в атмосферный воздух стационарными объектами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</si>
  <si>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</si>
  <si>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</si>
  <si>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ПРОЧИЕ НЕНАЛОГОВЫЕ ДОХОДЫ</t>
  </si>
  <si>
    <t xml:space="preserve"> -  обеспечение деятельности административных комиссий для рассмотрения дел об административных правонарушениях</t>
  </si>
  <si>
    <t xml:space="preserve">   - Общеэкономические вопросы</t>
  </si>
  <si>
    <t xml:space="preserve">  - реализация вопросов местного значения в сфере образования, физической культуры и спорта</t>
  </si>
  <si>
    <t>Доходы бюджетов бюджетной системы РФ от возврата остатков субсидий, субвенций и иных межбюджетных трансфертов, имеющих целевое назначение, прошлых лет</t>
  </si>
  <si>
    <t xml:space="preserve">Возврат остатков субсидий, субвенций и иных межбюджетных трансфертов, имеющих целевое назначение, прошлых лет </t>
  </si>
  <si>
    <t>Доходы бюджетов муниципальных районов от возврата организациями остатков субсидий прошлых лет</t>
  </si>
  <si>
    <t>Упрощенная система налогообложения</t>
  </si>
  <si>
    <t xml:space="preserve"> - реализация комплекса мероприятий по борьбе с распространением борщевика Сосновского на территории Чувашской Республики</t>
  </si>
  <si>
    <t xml:space="preserve"> -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</si>
  <si>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Прочие доходы от компенсации затрат бюджетов муниципальных округов</t>
  </si>
  <si>
    <t>Доходы, поступающие в порядке возмещения расходов, понесенных в связи с эксплуатацией имущества муниципальных округов</t>
  </si>
  <si>
    <t>Дотации бюджетам муниципальных округов на выравнивание бюджетной обеспеченности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</si>
  <si>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</si>
  <si>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Доходы от сдачи в аренду имущества, составляющего казну муниципальных округов (за исключением земельных участков)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</si>
  <si>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</si>
  <si>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</si>
  <si>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</si>
  <si>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</si>
  <si>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Невыясненные поступления, зачисляемые в бюджеты муниципальных округов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</si>
  <si>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</si>
  <si>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</si>
  <si>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>Субсидии бюджетам муниципальных округов на реализацию мероприятий по обеспечению жильем молодых семей</t>
  </si>
  <si>
    <t>Субсидии бюджетам муниципальных округов на реализацию программ формирования современной городской среды</t>
  </si>
  <si>
    <t>Субсидии бюджетам муниципальных округов на обеспечение комплексного развития сельских территорий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</si>
  <si>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</si>
  <si>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-  содержание автомобильных дорог общего пользования местного значения в границах населенных пунктов поселения</t>
  </si>
  <si>
    <t>Субвенции бюджетам муниципальных округов на государственную регистрацию актов гражданского состояния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</si>
  <si>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</si>
  <si>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</si>
  <si>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</si>
  <si>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- предоставление многодетным семьям, имеющим пять и более несовершеннолетних детей и состоящим на учете в качестве нуждающихся в жилых помещениях, единовременных денежных выплат на приобретение или строительство жилых помещений</t>
  </si>
  <si>
    <t xml:space="preserve"> - обеспечение бесплатным двухразовым питанием обучающихся общеобразовательных организаций, находящихся на территории Чувашской Республики, осваивающих образовательные программы начального общего, основного общего и среднего общего образования, являющихся членами семей лиц, призванными на военную службу по мобилизации в Вооруженные Силы Российской Федерации, а также лиц, принимающих (принимавших) участие в специальной военной операции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</si>
  <si>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</si>
  <si>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Прочие безвозмездные поступления в бюджеты муниципальных округов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</si>
  <si>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</si>
  <si>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</si>
  <si>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Субвенции бюджетам муниципальных округов на выполнение передаваемых полномочий субъектов Российской Федерации</t>
  </si>
  <si>
    <t>Субсидии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 (Созданы новые места в образовательных организациях различных типов для реализации дополнительных общеразвивающих программ всех направленностей)</t>
  </si>
  <si>
    <t xml:space="preserve"> - субсидии на капитальный ремонт муниципальных учреждений культуры клубного типа</t>
  </si>
  <si>
    <t xml:space="preserve"> - осуществление государственных полномочий Чувашской Республики по ведению учета граждан, нуждающихся в жилых помещениях</t>
  </si>
  <si>
    <t>Плата за размещение отходов производства</t>
  </si>
  <si>
    <t xml:space="preserve">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</si>
  <si>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муниципальных округов на поддержку отрасли культуры</t>
  </si>
  <si>
    <t>Межбюджетные трансферты, передаваемые бюджетам муниципальных округов на создание модельных муниципальных библиотек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</si>
  <si>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</si>
  <si>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</si>
  <si>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Начальник финансового отдела                                                                                                                                                          З.М.Айнетдинова</t>
  </si>
  <si>
    <t xml:space="preserve">Прочие неналоговые доходы бюджетов </t>
  </si>
  <si>
    <t>Государственная пошлина за выдачу разрешения на установку рекламной конструкции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</si>
  <si>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</si>
  <si>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</si>
  <si>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</si>
  <si>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муниципальных округов на развитие транспортной инфраструктуры на сельских территориях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</si>
  <si>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 муниципальных округов</t>
  </si>
  <si>
    <t>Субвенции бюджетам муниципальных районов на компенсацию части платы ,взимаемой с родителей (законных представителей) 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</si>
  <si>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</si>
  <si>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</si>
  <si>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  - укрепление материально-технической базы муниципальных учреждений в сфере физической культуры и спорта(в части проведения капитального и текущего ремонта зданий муниципальных учреждений физической культуры и спорта)</t>
  </si>
  <si>
    <t xml:space="preserve"> -  подготовка оснований для размещения площадок ГТО и Физкультурно-оздоровительных комплексов открытого типа и монтаж спортивного оборудования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</si>
  <si>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и нотариальный действий</t>
  </si>
  <si>
    <t xml:space="preserve">Охрана окружающей среды </t>
  </si>
  <si>
    <t xml:space="preserve">софинансирование расходных обязательств муниципальных образований,связанных с повышением заработанной платы работников муниципальных учреждений культуры в рамках реализации Указа Президента Российской Федерации от 07 мая 2012 года №597 "О мерах по реализации госудаственной социальной политики" </t>
  </si>
  <si>
    <t>реализация мероприятий по обеспечению антитеррористической защищенности обьектов(территорий), пожарной безопасности и оснащение медицинских блоков муниципальных образовательных организаций</t>
  </si>
  <si>
    <t>Доходы бюджетов муниципальных округов от возврата бюджетными учреждениями остатков субсидий прошлых лет</t>
  </si>
  <si>
    <t>Возврат остатков субсидий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 из бюджетов муниципальных округов</t>
  </si>
  <si>
    <t xml:space="preserve">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</si>
  <si>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Инициативные платежи, зачисляемые в бюджеты муниципальных округов</t>
  </si>
  <si>
    <t>Создание модельных муниципальных библиотек</t>
  </si>
  <si>
    <t>-реализация меоприятий по благоустройству дворовых территорий и тротуаров</t>
  </si>
  <si>
    <t xml:space="preserve"> - софинансирование расходных обязательств муниципальных  связанных с повышением заработанной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№761 "О Национальной стратегии действий в интересах детей на 2012-2017годы."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</si>
  <si>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</si>
  <si>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на 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</si>
  <si>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 xml:space="preserve"> - на cодержание автомобильных дорог общего пользования местного значения</t>
  </si>
  <si>
    <t xml:space="preserve"> -   на осуществление мероприятий по совершенствованию региональной автоматизированной системы централизованного оповещения населения Чувашской Республики</t>
  </si>
  <si>
    <t xml:space="preserve"> - на укрепление материально-технической базы муниципальных образовательных организаций (в части приобретения оборудования для пищеблоков в муниципальных общеобразовательных организациях)</t>
  </si>
  <si>
    <t xml:space="preserve"> - на укрепление материально-технической базы муниципальных библиотек</t>
  </si>
  <si>
    <t xml:space="preserve">  - на реализацию мероприятий по обеспечению функционирования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</t>
  </si>
  <si>
    <t xml:space="preserve"> - на капитальный ремонт муниципальных образовательных организаций (общеобразовательные организации)</t>
  </si>
  <si>
    <t xml:space="preserve"> - на капитальный ремонт муниципальных учреждений культуры клубного типа</t>
  </si>
  <si>
    <t xml:space="preserve"> - 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</si>
  <si>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 xml:space="preserve"> - для осуществления государственных полномочий Чувашской Республики по выплате 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</si>
  <si>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 xml:space="preserve"> - для осуществления государственных полномочий Чувашской Республики в сфере трудовых отношений</t>
  </si>
  <si>
    <t>Плата за сбросы загрязняющих веществ в водные объекты</t>
  </si>
  <si>
    <t xml:space="preserve">  -  капитальный ремонт автомобильной дороги общего пользования местного значения «Цивильск-Ульяновск-Комсомольское» Комсомольского района Чувашской Республики протяженностью 1,2 км</t>
  </si>
  <si>
    <t xml:space="preserve"> - на укрепление материально-технической базы муниципальных образовательных организаций (в части модернизации инфраструктуры) (общеобразовательные организации)</t>
  </si>
  <si>
    <t xml:space="preserve">  - на укрепление материально-технической базы муниципальных учреждений культурно-досугового типа (в части проведения текущего ремонта)</t>
  </si>
  <si>
    <t xml:space="preserve"> -   на 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 (затраты на администрирование переданных ОМСу полномочий)</t>
  </si>
  <si>
    <t>Плата за размещение твердых коммунальных отходов</t>
  </si>
  <si>
    <t>План на 2026</t>
  </si>
  <si>
    <t>% исп. 2026 г. к 2025 г.</t>
  </si>
  <si>
    <t xml:space="preserve">   - на создание условий по организации горячего питания в муниципальных образовательных организациях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</si>
  <si>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</si>
  <si>
    <t>Строительство (приобретение) жилых помещений в целях формирования муниципального специализированного жилищного фонда</t>
  </si>
  <si>
    <t xml:space="preserve"> -строительство (приобретение) жилых помещений в целях формирования муниципального специализированного жилищного фонда</t>
  </si>
  <si>
    <t xml:space="preserve"> - оснащение новых мест в образовательных организациях средствами обучения и воспитания, необходимыми для реализации образовательных программ дошкольного, начального общего, основного общего и среднего общего образования (общеобразовательные организации) .Строительство школы на 640 мест в с. Комсомольское.</t>
  </si>
  <si>
    <t xml:space="preserve"> -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</si>
  <si>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 xml:space="preserve">Налог на имущество  </t>
  </si>
  <si>
    <t>Субсидии бюджетам на софинансирование закупки и монтажа оборудования для создания "умных" спортивных площадок</t>
  </si>
  <si>
    <t>Капитальный ремонт муниципальных образовательных организаций (дошкольные образовательные организации)</t>
  </si>
  <si>
    <t>на капитальный ремонт и ремонт автомобильных дорог общего пользования местного значения</t>
  </si>
  <si>
    <t>Капитальный ремонт и ремонт автомобильных дорог общего пользования местного значения в границах населенных пунктов поселения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</si>
  <si>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</si>
  <si>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</si>
  <si>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Осуществление передаваемых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</si>
  <si>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</si>
  <si>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Прочие межбюджетные трансферты, передаваемые бюджетам</t>
  </si>
  <si>
    <t>Прочие безвозмездные поступления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</si>
  <si>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воврата и процентов, начисленных на излишне взысканные суммы</t>
  </si>
  <si>
    <t xml:space="preserve"> - 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</si>
  <si>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 xml:space="preserve"> - осуществление передаваемых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</si>
  <si>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 xml:space="preserve"> 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</t>
  </si>
  <si>
    <t xml:space="preserve"> ИСПОЛНЕНИЕ БЮДЖЕТА КОМСОМОЛЬСКОГО МУНИЦИПАЛЬНОГО ОКРУГА  НА 01 ИЮЛЯ 2026 г.</t>
  </si>
  <si>
    <t>Исполнено на 01.07.2026г.</t>
  </si>
  <si>
    <t>Исполнено на 01.07.2025г.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</si>
</sst>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,##0.00_р_."/>
  </numFmts>
  <fonts count="42"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sz val="10"/>
      <color rgb="FF000000"/>
      <name val="Cambria"/>
      <family val="2"/>
    </font>
    <font>
      <b/>
      <sz val="8"/>
      <color rgb="FF000000"/>
      <name val="Cambria"/>
      <family val="2"/>
    </font>
    <font>
      <b/>
      <sz val="12"/>
      <color rgb="FF000000"/>
      <name val="Cambria"/>
      <family val="2"/>
    </font>
    <font>
      <b/>
      <sz val="12"/>
      <color rgb="FF000000"/>
      <name val="Arial Cyr"/>
      <family val="2"/>
    </font>
    <font>
      <sz val="8"/>
      <color rgb="FF000000"/>
      <name val="Cambria"/>
      <family val="2"/>
    </font>
    <font>
      <b/>
      <sz val="11"/>
      <color rgb="FF000000"/>
      <name val="Cambria"/>
      <family val="2"/>
    </font>
    <font>
      <sz val="9"/>
      <color rgb="FF000000"/>
      <name val="Cambria"/>
      <family val="2"/>
    </font>
    <font>
      <b/>
      <sz val="10"/>
      <color rgb="FF000000"/>
      <name val="Arial CYR"/>
      <family val="2"/>
    </font>
    <font>
      <i/>
      <sz val="9"/>
      <color rgb="FF000000"/>
      <name val="Cambria"/>
      <family val="2"/>
    </font>
    <font>
      <i/>
      <sz val="9"/>
      <color rgb="FF000000"/>
      <name val="Cambria"/>
      <family val="1"/>
      <charset val="204"/>
    </font>
    <font>
      <sz val="11"/>
      <color rgb="FF000000"/>
      <name val="Cambria"/>
      <family val="2"/>
    </font>
    <font>
      <sz val="7"/>
      <color rgb="FF000000"/>
      <name val="Cambria"/>
      <family val="2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sz val="10"/>
      <name val="Arial Cyr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6">
    <xf numFmtId="0" fontId="0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5" fillId="0" borderId="0"/>
    <xf numFmtId="0" fontId="6" fillId="0" borderId="0"/>
    <xf numFmtId="0" fontId="11" fillId="3" borderId="0"/>
    <xf numFmtId="0" fontId="13" fillId="3" borderId="0">
      <alignment vertical="center"/>
    </xf>
    <xf numFmtId="0" fontId="11" fillId="0" borderId="0">
      <alignment wrapText="1"/>
    </xf>
    <xf numFmtId="0" fontId="14" fillId="0" borderId="0">
      <alignment horizontal="center" vertical="center"/>
    </xf>
    <xf numFmtId="0" fontId="11" fillId="0" borderId="0"/>
    <xf numFmtId="0" fontId="15" fillId="0" borderId="0">
      <alignment horizontal="center" vertical="center" wrapText="1"/>
    </xf>
    <xf numFmtId="0" fontId="16" fillId="0" borderId="0">
      <alignment horizontal="center" wrapText="1"/>
    </xf>
    <xf numFmtId="0" fontId="13" fillId="0" borderId="0">
      <alignment vertical="center"/>
    </xf>
    <xf numFmtId="0" fontId="16" fillId="0" borderId="0">
      <alignment horizontal="center"/>
    </xf>
    <xf numFmtId="0" fontId="13" fillId="0" borderId="0">
      <alignment horizontal="center" vertical="center"/>
    </xf>
    <xf numFmtId="0" fontId="11" fillId="0" borderId="0">
      <alignment horizontal="right"/>
    </xf>
    <xf numFmtId="0" fontId="13" fillId="0" borderId="0">
      <alignment horizontal="center" vertical="center"/>
    </xf>
    <xf numFmtId="0" fontId="11" fillId="3" borderId="8"/>
    <xf numFmtId="0" fontId="13" fillId="0" borderId="0">
      <alignment vertical="center" wrapText="1"/>
    </xf>
    <xf numFmtId="0" fontId="11" fillId="0" borderId="9">
      <alignment horizontal="center" vertical="center" wrapText="1"/>
    </xf>
    <xf numFmtId="0" fontId="17" fillId="0" borderId="0">
      <alignment vertical="center"/>
    </xf>
    <xf numFmtId="0" fontId="11" fillId="3" borderId="10"/>
    <xf numFmtId="0" fontId="18" fillId="0" borderId="0">
      <alignment vertical="center" wrapText="1"/>
    </xf>
    <xf numFmtId="49" fontId="11" fillId="0" borderId="9">
      <alignment horizontal="left" vertical="top" wrapText="1" indent="2"/>
    </xf>
    <xf numFmtId="0" fontId="17" fillId="0" borderId="8">
      <alignment vertical="center"/>
    </xf>
    <xf numFmtId="49" fontId="11" fillId="0" borderId="9">
      <alignment horizontal="center" vertical="top" shrinkToFit="1"/>
    </xf>
    <xf numFmtId="0" fontId="17" fillId="0" borderId="9">
      <alignment horizontal="center" vertical="center" wrapText="1"/>
    </xf>
    <xf numFmtId="4" fontId="11" fillId="0" borderId="9">
      <alignment horizontal="right" vertical="top" shrinkToFit="1"/>
    </xf>
    <xf numFmtId="0" fontId="17" fillId="0" borderId="9">
      <alignment horizontal="center" vertical="center" wrapText="1"/>
    </xf>
    <xf numFmtId="10" fontId="11" fillId="0" borderId="9">
      <alignment horizontal="right" vertical="top" shrinkToFit="1"/>
    </xf>
    <xf numFmtId="0" fontId="13" fillId="3" borderId="10">
      <alignment vertical="center"/>
    </xf>
    <xf numFmtId="0" fontId="11" fillId="3" borderId="10">
      <alignment shrinkToFit="1"/>
    </xf>
    <xf numFmtId="49" fontId="19" fillId="0" borderId="11">
      <alignment vertical="center" wrapText="1"/>
    </xf>
    <xf numFmtId="0" fontId="20" fillId="0" borderId="9">
      <alignment horizontal="left"/>
    </xf>
    <xf numFmtId="0" fontId="13" fillId="3" borderId="12">
      <alignment vertical="center"/>
    </xf>
    <xf numFmtId="4" fontId="20" fillId="4" borderId="9">
      <alignment horizontal="right" vertical="top" shrinkToFit="1"/>
    </xf>
    <xf numFmtId="49" fontId="21" fillId="0" borderId="13">
      <alignment horizontal="left" vertical="center" wrapText="1" indent="1"/>
    </xf>
    <xf numFmtId="10" fontId="20" fillId="4" borderId="9">
      <alignment horizontal="right" vertical="top" shrinkToFit="1"/>
    </xf>
    <xf numFmtId="0" fontId="13" fillId="3" borderId="14">
      <alignment vertical="center"/>
    </xf>
    <xf numFmtId="0" fontId="11" fillId="3" borderId="12"/>
    <xf numFmtId="0" fontId="19" fillId="0" borderId="0">
      <alignment horizontal="left" vertical="center" wrapText="1"/>
    </xf>
    <xf numFmtId="0" fontId="11" fillId="0" borderId="0">
      <alignment horizontal="left" wrapText="1"/>
    </xf>
    <xf numFmtId="0" fontId="14" fillId="0" borderId="0">
      <alignment vertical="center"/>
    </xf>
    <xf numFmtId="0" fontId="20" fillId="0" borderId="9">
      <alignment vertical="top" wrapText="1"/>
    </xf>
    <xf numFmtId="0" fontId="13" fillId="0" borderId="8">
      <alignment horizontal="left" vertical="center" wrapText="1"/>
    </xf>
    <xf numFmtId="4" fontId="20" fillId="5" borderId="9">
      <alignment horizontal="right" vertical="top" shrinkToFit="1"/>
    </xf>
    <xf numFmtId="0" fontId="13" fillId="0" borderId="10">
      <alignment horizontal="left" vertical="center" wrapText="1"/>
    </xf>
    <xf numFmtId="10" fontId="20" fillId="5" borderId="9">
      <alignment horizontal="right" vertical="top" shrinkToFit="1"/>
    </xf>
    <xf numFmtId="0" fontId="13" fillId="0" borderId="12">
      <alignment vertical="center" wrapText="1"/>
    </xf>
    <xf numFmtId="0" fontId="11" fillId="3" borderId="10">
      <alignment horizontal="center"/>
    </xf>
    <xf numFmtId="0" fontId="17" fillId="0" borderId="15">
      <alignment horizontal="center" vertical="center" wrapText="1"/>
    </xf>
    <xf numFmtId="0" fontId="11" fillId="3" borderId="10">
      <alignment horizontal="left"/>
    </xf>
    <xf numFmtId="0" fontId="13" fillId="3" borderId="16">
      <alignment vertical="center"/>
    </xf>
    <xf numFmtId="0" fontId="11" fillId="3" borderId="12">
      <alignment horizontal="center"/>
    </xf>
    <xf numFmtId="49" fontId="19" fillId="0" borderId="17">
      <alignment horizontal="center" vertical="center" shrinkToFit="1"/>
    </xf>
    <xf numFmtId="0" fontId="11" fillId="3" borderId="12">
      <alignment horizontal="left"/>
    </xf>
    <xf numFmtId="49" fontId="21" fillId="0" borderId="17">
      <alignment horizontal="center" vertical="center" shrinkToFit="1"/>
    </xf>
    <xf numFmtId="0" fontId="13" fillId="3" borderId="18">
      <alignment vertical="center"/>
    </xf>
    <xf numFmtId="0" fontId="13" fillId="0" borderId="19">
      <alignment vertical="center"/>
    </xf>
    <xf numFmtId="0" fontId="13" fillId="3" borderId="0">
      <alignment vertical="center" shrinkToFit="1"/>
    </xf>
    <xf numFmtId="0" fontId="17" fillId="0" borderId="0">
      <alignment vertical="center" wrapText="1"/>
    </xf>
    <xf numFmtId="1" fontId="19" fillId="0" borderId="9">
      <alignment horizontal="center" vertical="center" shrinkToFit="1"/>
    </xf>
    <xf numFmtId="1" fontId="21" fillId="0" borderId="9">
      <alignment horizontal="center" vertical="center" shrinkToFit="1"/>
    </xf>
    <xf numFmtId="49" fontId="17" fillId="0" borderId="0">
      <alignment vertical="center" wrapText="1"/>
    </xf>
    <xf numFmtId="49" fontId="13" fillId="0" borderId="12">
      <alignment vertical="center" wrapText="1"/>
    </xf>
    <xf numFmtId="49" fontId="13" fillId="0" borderId="0">
      <alignment vertical="center" wrapText="1"/>
    </xf>
    <xf numFmtId="49" fontId="17" fillId="0" borderId="9">
      <alignment horizontal="center" vertical="center" wrapText="1"/>
    </xf>
    <xf numFmtId="49" fontId="17" fillId="0" borderId="9">
      <alignment horizontal="center" vertical="center" wrapText="1"/>
    </xf>
    <xf numFmtId="4" fontId="19" fillId="0" borderId="9">
      <alignment horizontal="right" vertical="center" shrinkToFit="1"/>
    </xf>
    <xf numFmtId="4" fontId="22" fillId="0" borderId="9">
      <alignment horizontal="right" vertical="center" shrinkToFit="1"/>
    </xf>
    <xf numFmtId="4" fontId="21" fillId="0" borderId="9">
      <alignment horizontal="right" vertical="center" shrinkToFit="1"/>
    </xf>
    <xf numFmtId="0" fontId="13" fillId="0" borderId="12">
      <alignment vertical="center"/>
    </xf>
    <xf numFmtId="0" fontId="17" fillId="0" borderId="0">
      <alignment horizontal="right" vertical="center"/>
    </xf>
    <xf numFmtId="0" fontId="19" fillId="0" borderId="0">
      <alignment horizontal="left" vertical="center" wrapText="1"/>
    </xf>
    <xf numFmtId="0" fontId="23" fillId="0" borderId="0">
      <alignment vertical="center"/>
    </xf>
    <xf numFmtId="0" fontId="23" fillId="0" borderId="8">
      <alignment vertical="center"/>
    </xf>
    <xf numFmtId="0" fontId="23" fillId="0" borderId="12">
      <alignment vertical="center"/>
    </xf>
    <xf numFmtId="0" fontId="17" fillId="0" borderId="9">
      <alignment horizontal="center" vertical="center" wrapText="1"/>
    </xf>
    <xf numFmtId="0" fontId="24" fillId="0" borderId="0">
      <alignment horizontal="center" vertical="center" wrapText="1"/>
    </xf>
    <xf numFmtId="0" fontId="17" fillId="0" borderId="20">
      <alignment vertical="center"/>
    </xf>
    <xf numFmtId="0" fontId="17" fillId="0" borderId="21">
      <alignment horizontal="right" vertical="center"/>
    </xf>
    <xf numFmtId="0" fontId="19" fillId="0" borderId="21">
      <alignment horizontal="right" vertical="center"/>
    </xf>
    <xf numFmtId="0" fontId="19" fillId="0" borderId="15">
      <alignment horizontal="center" vertical="center"/>
    </xf>
    <xf numFmtId="49" fontId="17" fillId="0" borderId="22">
      <alignment horizontal="center" vertical="center"/>
    </xf>
    <xf numFmtId="0" fontId="17" fillId="0" borderId="23">
      <alignment horizontal="center" vertical="center" shrinkToFit="1"/>
    </xf>
    <xf numFmtId="1" fontId="19" fillId="0" borderId="23">
      <alignment horizontal="center" vertical="center" shrinkToFit="1"/>
    </xf>
    <xf numFmtId="0" fontId="19" fillId="0" borderId="23">
      <alignment vertical="center"/>
    </xf>
    <xf numFmtId="49" fontId="19" fillId="0" borderId="23">
      <alignment horizontal="center" vertical="center"/>
    </xf>
    <xf numFmtId="49" fontId="19" fillId="0" borderId="24">
      <alignment horizontal="center" vertical="center"/>
    </xf>
    <xf numFmtId="0" fontId="23" fillId="0" borderId="19">
      <alignment vertical="center"/>
    </xf>
    <xf numFmtId="4" fontId="19" fillId="0" borderId="11">
      <alignment horizontal="right" vertical="center" shrinkToFit="1"/>
    </xf>
    <xf numFmtId="4" fontId="21" fillId="0" borderId="11">
      <alignment horizontal="right" vertical="center" shrinkToFit="1"/>
    </xf>
    <xf numFmtId="0" fontId="17" fillId="0" borderId="17">
      <alignment horizontal="center" vertical="center" wrapText="1"/>
    </xf>
    <xf numFmtId="0" fontId="17" fillId="0" borderId="9">
      <alignment horizontal="center" vertical="center" wrapText="1"/>
    </xf>
    <xf numFmtId="0" fontId="18" fillId="0" borderId="0">
      <alignment horizontal="left" vertical="center" wrapText="1"/>
    </xf>
    <xf numFmtId="0" fontId="17" fillId="0" borderId="17">
      <alignment horizontal="center" vertical="center" wrapText="1"/>
    </xf>
    <xf numFmtId="49" fontId="13" fillId="3" borderId="12">
      <alignment vertical="center"/>
    </xf>
    <xf numFmtId="1" fontId="19" fillId="0" borderId="17">
      <alignment horizontal="center" vertical="center" shrinkToFit="1"/>
    </xf>
    <xf numFmtId="0" fontId="21" fillId="0" borderId="17">
      <alignment horizontal="center" vertical="center" shrinkToFit="1"/>
    </xf>
    <xf numFmtId="0" fontId="17" fillId="0" borderId="9">
      <alignment horizontal="center" vertical="center" wrapText="1"/>
    </xf>
    <xf numFmtId="0" fontId="15" fillId="0" borderId="0">
      <alignment vertical="center" wrapText="1"/>
    </xf>
    <xf numFmtId="49" fontId="17" fillId="0" borderId="9">
      <alignment horizontal="center" vertical="center" wrapText="1"/>
    </xf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5" fillId="12" borderId="25" applyNumberFormat="0" applyAlignment="0" applyProtection="0"/>
    <xf numFmtId="0" fontId="26" fillId="13" borderId="26" applyNumberFormat="0" applyAlignment="0" applyProtection="0"/>
    <xf numFmtId="0" fontId="27" fillId="13" borderId="25" applyNumberFormat="0" applyAlignment="0" applyProtection="0"/>
    <xf numFmtId="0" fontId="28" fillId="0" borderId="27" applyNumberFormat="0" applyFill="0" applyAlignment="0" applyProtection="0"/>
    <xf numFmtId="0" fontId="29" fillId="0" borderId="28" applyNumberFormat="0" applyFill="0" applyAlignment="0" applyProtection="0"/>
    <xf numFmtId="0" fontId="30" fillId="0" borderId="29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30" applyNumberFormat="0" applyFill="0" applyAlignment="0" applyProtection="0"/>
    <xf numFmtId="0" fontId="32" fillId="14" borderId="31" applyNumberFormat="0" applyAlignment="0" applyProtection="0"/>
    <xf numFmtId="0" fontId="33" fillId="0" borderId="0" applyNumberFormat="0" applyFill="0" applyBorder="0" applyAlignment="0" applyProtection="0"/>
    <xf numFmtId="0" fontId="34" fillId="15" borderId="0" applyNumberFormat="0" applyBorder="0" applyAlignment="0" applyProtection="0"/>
    <xf numFmtId="0" fontId="2" fillId="2" borderId="0"/>
    <xf numFmtId="0" fontId="1" fillId="2" borderId="0"/>
    <xf numFmtId="0" fontId="4" fillId="0" borderId="0"/>
    <xf numFmtId="0" fontId="1" fillId="2" borderId="0"/>
    <xf numFmtId="0" fontId="35" fillId="16" borderId="0" applyNumberFormat="0" applyBorder="0" applyAlignment="0" applyProtection="0"/>
    <xf numFmtId="0" fontId="36" fillId="0" borderId="0" applyNumberFormat="0" applyFill="0" applyBorder="0" applyAlignment="0" applyProtection="0"/>
    <xf numFmtId="0" fontId="3" fillId="4" borderId="32" applyNumberFormat="0" applyFont="0" applyAlignment="0" applyProtection="0"/>
    <xf numFmtId="0" fontId="37" fillId="0" borderId="33" applyNumberFormat="0" applyFill="0" applyAlignment="0" applyProtection="0"/>
    <xf numFmtId="0" fontId="38" fillId="0" borderId="0" applyNumberFormat="0" applyFill="0" applyBorder="0" applyAlignment="0" applyProtection="0"/>
    <xf numFmtId="0" fontId="39" fillId="17" borderId="0" applyNumberFormat="0" applyBorder="0" applyAlignment="0" applyProtection="0"/>
    <xf numFmtId="43" fontId="41" fillId="0" borderId="0" applyFont="0" applyFill="0" applyBorder="0" applyAlignment="0" applyProtection="0"/>
  </cellStyleXfs>
  <cellXfs count="101">
    <xf numFmtId="0" fontId="0" fillId="0" borderId="0" xfId="0"/>
    <xf numFmtId="4" fontId="7" fillId="0" borderId="6" xfId="51" applyFont="1" applyFill="1" applyBorder="1" applyAlignment="1">
      <alignment horizontal="center" vertical="center" shrinkToFit="1"/>
    </xf>
    <xf numFmtId="4" fontId="7" fillId="0" borderId="9" xfId="61" applyNumberFormat="1" applyFont="1" applyFill="1" applyBorder="1" applyAlignment="1">
      <alignment horizontal="center" vertical="center"/>
    </xf>
    <xf numFmtId="0" fontId="9" fillId="0" borderId="9" xfId="43" applyNumberFormat="1" applyFont="1" applyFill="1" applyAlignment="1">
      <alignment horizontal="left" vertical="top" wrapText="1"/>
    </xf>
    <xf numFmtId="2" fontId="7" fillId="0" borderId="1" xfId="135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64" fontId="8" fillId="0" borderId="0" xfId="0" applyNumberFormat="1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/>
    <xf numFmtId="164" fontId="8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1" xfId="128" applyFont="1" applyFill="1" applyBorder="1" applyAlignment="1">
      <alignment horizontal="left" vertical="center" wrapText="1"/>
    </xf>
    <xf numFmtId="4" fontId="7" fillId="0" borderId="1" xfId="75" applyFont="1" applyFill="1" applyBorder="1" applyAlignment="1">
      <alignment horizontal="center" vertical="center" shrinkToFi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4" fontId="7" fillId="0" borderId="0" xfId="0" applyNumberFormat="1" applyFont="1" applyFill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164" fontId="40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7" fillId="0" borderId="34" xfId="31" applyNumberFormat="1" applyFont="1" applyFill="1" applyBorder="1" applyAlignment="1">
      <alignment wrapText="1"/>
    </xf>
    <xf numFmtId="0" fontId="7" fillId="0" borderId="1" xfId="31" applyNumberFormat="1" applyFont="1" applyFill="1" applyBorder="1" applyAlignment="1">
      <alignment wrapText="1"/>
    </xf>
    <xf numFmtId="49" fontId="9" fillId="0" borderId="1" xfId="0" applyNumberFormat="1" applyFont="1" applyFill="1" applyBorder="1" applyAlignment="1">
      <alignment horizontal="left" vertical="center" wrapText="1"/>
    </xf>
    <xf numFmtId="2" fontId="9" fillId="0" borderId="1" xfId="0" applyNumberFormat="1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2" fontId="9" fillId="0" borderId="5" xfId="0" applyNumberFormat="1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left" vertical="center"/>
    </xf>
    <xf numFmtId="4" fontId="7" fillId="0" borderId="36" xfId="51" applyFont="1" applyFill="1" applyBorder="1" applyAlignment="1">
      <alignment horizontal="center" vertical="center" shrinkToFit="1"/>
    </xf>
    <xf numFmtId="164" fontId="7" fillId="0" borderId="4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7" fillId="0" borderId="35" xfId="67" applyNumberFormat="1" applyFont="1" applyFill="1" applyBorder="1" applyAlignment="1">
      <alignment horizontal="center" vertical="center" shrinkToFit="1"/>
    </xf>
    <xf numFmtId="4" fontId="7" fillId="0" borderId="9" xfId="45" applyNumberFormat="1" applyFont="1" applyFill="1" applyBorder="1" applyAlignment="1">
      <alignment horizontal="center" vertical="center" shrinkToFit="1"/>
    </xf>
    <xf numFmtId="164" fontId="7" fillId="0" borderId="0" xfId="0" applyNumberFormat="1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/>
    </xf>
    <xf numFmtId="164" fontId="8" fillId="0" borderId="1" xfId="0" applyNumberFormat="1" applyFont="1" applyFill="1" applyBorder="1" applyAlignment="1">
      <alignment horizontal="left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" fontId="8" fillId="0" borderId="9" xfId="61" applyNumberFormat="1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4" fontId="9" fillId="0" borderId="9" xfId="45" applyNumberFormat="1" applyFont="1" applyFill="1" applyBorder="1" applyAlignment="1">
      <alignment horizontal="center" vertical="center" shrinkToFi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3" xfId="45" applyNumberFormat="1" applyFont="1" applyFill="1" applyBorder="1" applyAlignment="1">
      <alignment horizontal="center" vertical="center" shrinkToFit="1"/>
    </xf>
    <xf numFmtId="4" fontId="9" fillId="0" borderId="37" xfId="45" applyNumberFormat="1" applyFont="1" applyFill="1" applyBorder="1" applyAlignment="1">
      <alignment horizontal="center" vertical="center" shrinkToFit="1"/>
    </xf>
    <xf numFmtId="4" fontId="9" fillId="0" borderId="1" xfId="45" applyNumberFormat="1" applyFont="1" applyFill="1" applyBorder="1" applyAlignment="1">
      <alignment horizontal="center" vertical="center" shrinkToFit="1"/>
    </xf>
    <xf numFmtId="4" fontId="9" fillId="0" borderId="35" xfId="45" applyNumberFormat="1" applyFont="1" applyFill="1" applyBorder="1" applyAlignment="1">
      <alignment horizontal="center" vertical="center" shrinkToFit="1"/>
    </xf>
    <xf numFmtId="164" fontId="7" fillId="18" borderId="0" xfId="0" applyNumberFormat="1" applyFont="1" applyFill="1" applyAlignment="1">
      <alignment horizontal="center" vertical="center"/>
    </xf>
    <xf numFmtId="164" fontId="8" fillId="18" borderId="1" xfId="0" applyNumberFormat="1" applyFont="1" applyFill="1" applyBorder="1" applyAlignment="1">
      <alignment horizontal="center" vertical="center" wrapText="1"/>
    </xf>
    <xf numFmtId="164" fontId="8" fillId="18" borderId="1" xfId="0" applyNumberFormat="1" applyFont="1" applyFill="1" applyBorder="1" applyAlignment="1">
      <alignment horizontal="center" vertical="center"/>
    </xf>
    <xf numFmtId="4" fontId="7" fillId="18" borderId="9" xfId="61" applyNumberFormat="1" applyFont="1" applyFill="1" applyBorder="1" applyAlignment="1" applyProtection="1">
      <alignment horizontal="center" vertical="center"/>
    </xf>
    <xf numFmtId="164" fontId="7" fillId="18" borderId="1" xfId="0" applyNumberFormat="1" applyFont="1" applyFill="1" applyBorder="1" applyAlignment="1">
      <alignment horizontal="center" vertical="center"/>
    </xf>
    <xf numFmtId="4" fontId="7" fillId="18" borderId="1" xfId="75" applyFont="1" applyFill="1" applyBorder="1" applyAlignment="1">
      <alignment horizontal="center" vertical="center" shrinkToFit="1"/>
    </xf>
    <xf numFmtId="164" fontId="7" fillId="18" borderId="1" xfId="0" applyNumberFormat="1" applyFont="1" applyFill="1" applyBorder="1" applyAlignment="1">
      <alignment horizontal="center" vertical="center" wrapText="1"/>
    </xf>
    <xf numFmtId="164" fontId="7" fillId="18" borderId="4" xfId="0" applyNumberFormat="1" applyFont="1" applyFill="1" applyBorder="1" applyAlignment="1">
      <alignment horizontal="center" vertical="center" wrapText="1"/>
    </xf>
    <xf numFmtId="4" fontId="8" fillId="18" borderId="9" xfId="61" applyNumberFormat="1" applyFont="1" applyFill="1" applyBorder="1" applyAlignment="1" applyProtection="1">
      <alignment horizontal="center" vertical="center"/>
    </xf>
    <xf numFmtId="4" fontId="7" fillId="18" borderId="9" xfId="61" applyNumberFormat="1" applyFont="1" applyFill="1" applyBorder="1" applyAlignment="1">
      <alignment horizontal="center" vertical="center"/>
    </xf>
    <xf numFmtId="164" fontId="9" fillId="18" borderId="1" xfId="0" applyNumberFormat="1" applyFont="1" applyFill="1" applyBorder="1" applyAlignment="1">
      <alignment horizontal="center" vertical="center" wrapText="1"/>
    </xf>
    <xf numFmtId="4" fontId="9" fillId="18" borderId="9" xfId="45" applyNumberFormat="1" applyFont="1" applyFill="1" applyBorder="1" applyAlignment="1" applyProtection="1">
      <alignment horizontal="center" vertical="center" shrinkToFit="1"/>
    </xf>
    <xf numFmtId="164" fontId="9" fillId="18" borderId="5" xfId="0" applyNumberFormat="1" applyFont="1" applyFill="1" applyBorder="1" applyAlignment="1">
      <alignment horizontal="center" vertical="center" wrapText="1"/>
    </xf>
    <xf numFmtId="4" fontId="7" fillId="18" borderId="9" xfId="45" applyNumberFormat="1" applyFont="1" applyFill="1" applyBorder="1" applyAlignment="1" applyProtection="1">
      <alignment horizontal="center" vertical="center" shrinkToFit="1"/>
    </xf>
    <xf numFmtId="4" fontId="7" fillId="18" borderId="1" xfId="0" applyNumberFormat="1" applyFont="1" applyFill="1" applyBorder="1" applyAlignment="1">
      <alignment horizontal="center" vertical="center" wrapText="1"/>
    </xf>
    <xf numFmtId="4" fontId="8" fillId="18" borderId="1" xfId="0" applyNumberFormat="1" applyFont="1" applyFill="1" applyBorder="1" applyAlignment="1">
      <alignment horizontal="center" vertical="center"/>
    </xf>
    <xf numFmtId="4" fontId="8" fillId="18" borderId="1" xfId="0" applyNumberFormat="1" applyFont="1" applyFill="1" applyBorder="1" applyAlignment="1">
      <alignment horizontal="center" vertical="center" wrapText="1"/>
    </xf>
    <xf numFmtId="4" fontId="7" fillId="18" borderId="6" xfId="51" applyNumberFormat="1" applyFont="1" applyFill="1" applyBorder="1" applyAlignment="1" applyProtection="1">
      <alignment horizontal="center" vertical="center" shrinkToFit="1"/>
    </xf>
    <xf numFmtId="164" fontId="7" fillId="18" borderId="4" xfId="0" applyNumberFormat="1" applyFont="1" applyFill="1" applyBorder="1" applyAlignment="1">
      <alignment horizontal="center" vertical="center"/>
    </xf>
    <xf numFmtId="4" fontId="8" fillId="18" borderId="9" xfId="61" applyNumberFormat="1" applyFont="1" applyFill="1" applyBorder="1" applyAlignment="1">
      <alignment horizontal="center" vertical="center"/>
    </xf>
    <xf numFmtId="164" fontId="8" fillId="18" borderId="4" xfId="0" applyNumberFormat="1" applyFont="1" applyFill="1" applyBorder="1" applyAlignment="1">
      <alignment horizontal="center" vertical="center"/>
    </xf>
    <xf numFmtId="164" fontId="8" fillId="18" borderId="0" xfId="0" applyNumberFormat="1" applyFont="1" applyFill="1" applyAlignment="1">
      <alignment horizontal="center" vertical="center" wrapText="1"/>
    </xf>
    <xf numFmtId="0" fontId="7" fillId="18" borderId="0" xfId="0" applyFont="1" applyFill="1" applyAlignment="1">
      <alignment horizontal="center" vertical="center"/>
    </xf>
    <xf numFmtId="0" fontId="0" fillId="0" borderId="0" xfId="0" applyFont="1" applyFill="1"/>
    <xf numFmtId="4" fontId="7" fillId="0" borderId="9" xfId="45" applyNumberFormat="1" applyFont="1" applyFill="1" applyBorder="1" applyAlignment="1" applyProtection="1">
      <alignment horizontal="center" vertical="center" shrinkToFit="1"/>
    </xf>
    <xf numFmtId="4" fontId="7" fillId="0" borderId="9" xfId="61" applyNumberFormat="1" applyFont="1" applyFill="1" applyBorder="1" applyAlignment="1" applyProtection="1">
      <alignment horizontal="center" vertical="center"/>
    </xf>
    <xf numFmtId="4" fontId="7" fillId="0" borderId="35" xfId="67" applyNumberFormat="1" applyFont="1" applyFill="1" applyBorder="1" applyAlignment="1" applyProtection="1">
      <alignment horizontal="center" vertical="center" shrinkToFit="1"/>
    </xf>
    <xf numFmtId="4" fontId="7" fillId="0" borderId="0" xfId="88" applyNumberFormat="1" applyFont="1" applyFill="1" applyBorder="1" applyAlignment="1" applyProtection="1">
      <alignment horizontal="center" vertical="center"/>
    </xf>
    <xf numFmtId="4" fontId="8" fillId="0" borderId="9" xfId="45" applyNumberFormat="1" applyFont="1" applyFill="1" applyBorder="1" applyAlignment="1" applyProtection="1">
      <alignment horizontal="center" vertical="center" shrinkToFit="1"/>
    </xf>
    <xf numFmtId="4" fontId="8" fillId="0" borderId="9" xfId="61" applyNumberFormat="1" applyFont="1" applyFill="1" applyBorder="1" applyAlignment="1" applyProtection="1">
      <alignment horizontal="center" vertical="center"/>
    </xf>
    <xf numFmtId="4" fontId="9" fillId="0" borderId="9" xfId="45" applyNumberFormat="1" applyFont="1" applyFill="1" applyBorder="1" applyAlignment="1" applyProtection="1">
      <alignment horizontal="center" vertical="center" shrinkToFit="1"/>
    </xf>
    <xf numFmtId="4" fontId="9" fillId="0" borderId="9" xfId="61" applyNumberFormat="1" applyFont="1" applyFill="1" applyBorder="1" applyAlignment="1" applyProtection="1">
      <alignment horizontal="center" vertical="center"/>
    </xf>
    <xf numFmtId="4" fontId="9" fillId="0" borderId="37" xfId="45" applyNumberFormat="1" applyFont="1" applyFill="1" applyBorder="1" applyAlignment="1" applyProtection="1">
      <alignment horizontal="center" vertical="center" shrinkToFit="1"/>
    </xf>
    <xf numFmtId="0" fontId="9" fillId="0" borderId="9" xfId="43" applyNumberFormat="1" applyFont="1" applyFill="1" applyAlignment="1" applyProtection="1">
      <alignment horizontal="left" vertical="top" wrapText="1"/>
    </xf>
    <xf numFmtId="0" fontId="7" fillId="0" borderId="9" xfId="43" applyNumberFormat="1" applyFont="1" applyFill="1" applyAlignment="1" applyProtection="1">
      <alignment horizontal="left" vertical="top" wrapText="1"/>
    </xf>
    <xf numFmtId="4" fontId="8" fillId="0" borderId="0" xfId="0" applyNumberFormat="1" applyFont="1" applyFill="1" applyAlignment="1">
      <alignment horizontal="center" vertical="center"/>
    </xf>
    <xf numFmtId="4" fontId="8" fillId="0" borderId="35" xfId="67" applyNumberFormat="1" applyFont="1" applyFill="1" applyBorder="1" applyAlignment="1" applyProtection="1">
      <alignment horizontal="center" vertical="center" shrinkToFit="1"/>
    </xf>
    <xf numFmtId="0" fontId="7" fillId="0" borderId="0" xfId="0" applyFont="1" applyFill="1" applyAlignment="1">
      <alignment horizontal="center"/>
    </xf>
    <xf numFmtId="164" fontId="7" fillId="0" borderId="7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/>
    </xf>
  </cellXfs>
  <cellStyles count="136">
    <cellStyle name="br" xfId="1"/>
    <cellStyle name="br 2" xfId="2"/>
    <cellStyle name="col" xfId="3"/>
    <cellStyle name="col 2" xfId="4"/>
    <cellStyle name="style0" xfId="5"/>
    <cellStyle name="style0 2" xfId="6"/>
    <cellStyle name="td" xfId="7"/>
    <cellStyle name="td 2" xfId="8"/>
    <cellStyle name="tr" xfId="9"/>
    <cellStyle name="tr 2" xfId="10"/>
    <cellStyle name="xl21" xfId="11"/>
    <cellStyle name="xl21 2" xfId="12"/>
    <cellStyle name="xl22" xfId="13"/>
    <cellStyle name="xl22 2" xfId="14"/>
    <cellStyle name="xl23" xfId="15"/>
    <cellStyle name="xl23 2" xfId="16"/>
    <cellStyle name="xl24" xfId="17"/>
    <cellStyle name="xl24 2" xfId="18"/>
    <cellStyle name="xl25" xfId="19"/>
    <cellStyle name="xl25 2" xfId="20"/>
    <cellStyle name="xl26" xfId="21"/>
    <cellStyle name="xl26 2" xfId="22"/>
    <cellStyle name="xl27" xfId="23"/>
    <cellStyle name="xl27 2" xfId="24"/>
    <cellStyle name="xl28" xfId="25"/>
    <cellStyle name="xl28 2" xfId="26"/>
    <cellStyle name="xl29" xfId="27"/>
    <cellStyle name="xl29 2" xfId="28"/>
    <cellStyle name="xl30" xfId="29"/>
    <cellStyle name="xl30 2" xfId="30"/>
    <cellStyle name="xl31" xfId="31"/>
    <cellStyle name="xl31 2" xfId="32"/>
    <cellStyle name="xl32" xfId="33"/>
    <cellStyle name="xl32 2" xfId="34"/>
    <cellStyle name="xl33" xfId="35"/>
    <cellStyle name="xl33 2" xfId="36"/>
    <cellStyle name="xl34" xfId="37"/>
    <cellStyle name="xl34 2" xfId="38"/>
    <cellStyle name="xl35" xfId="39"/>
    <cellStyle name="xl35 2" xfId="40"/>
    <cellStyle name="xl36" xfId="41"/>
    <cellStyle name="xl36 2" xfId="42"/>
    <cellStyle name="xl37" xfId="43"/>
    <cellStyle name="xl37 2" xfId="44"/>
    <cellStyle name="xl38" xfId="45"/>
    <cellStyle name="xl38 2" xfId="46"/>
    <cellStyle name="xl39" xfId="47"/>
    <cellStyle name="xl39 2" xfId="48"/>
    <cellStyle name="xl40" xfId="49"/>
    <cellStyle name="xl40 2" xfId="50"/>
    <cellStyle name="xl41" xfId="51"/>
    <cellStyle name="xl41 2" xfId="52"/>
    <cellStyle name="xl42" xfId="53"/>
    <cellStyle name="xl42 2" xfId="54"/>
    <cellStyle name="xl43" xfId="55"/>
    <cellStyle name="xl43 2" xfId="56"/>
    <cellStyle name="xl44" xfId="57"/>
    <cellStyle name="xl44 2" xfId="58"/>
    <cellStyle name="xl45" xfId="59"/>
    <cellStyle name="xl45 2" xfId="60"/>
    <cellStyle name="xl46" xfId="61"/>
    <cellStyle name="xl46 2" xfId="62"/>
    <cellStyle name="xl47" xfId="63"/>
    <cellStyle name="xl48" xfId="64"/>
    <cellStyle name="xl49" xfId="65"/>
    <cellStyle name="xl50" xfId="66"/>
    <cellStyle name="xl51" xfId="67"/>
    <cellStyle name="xl52" xfId="68"/>
    <cellStyle name="xl53" xfId="69"/>
    <cellStyle name="xl54" xfId="70"/>
    <cellStyle name="xl55" xfId="71"/>
    <cellStyle name="xl56" xfId="72"/>
    <cellStyle name="xl57" xfId="73"/>
    <cellStyle name="xl58" xfId="74"/>
    <cellStyle name="xl59" xfId="75"/>
    <cellStyle name="xl59 2" xfId="76"/>
    <cellStyle name="xl60" xfId="77"/>
    <cellStyle name="xl61" xfId="78"/>
    <cellStyle name="xl62" xfId="79"/>
    <cellStyle name="xl63" xfId="80"/>
    <cellStyle name="xl64" xfId="81"/>
    <cellStyle name="xl65" xfId="82"/>
    <cellStyle name="xl66" xfId="83"/>
    <cellStyle name="xl67" xfId="84"/>
    <cellStyle name="xl68" xfId="85"/>
    <cellStyle name="xl69" xfId="86"/>
    <cellStyle name="xl70" xfId="87"/>
    <cellStyle name="xl71" xfId="88"/>
    <cellStyle name="xl72" xfId="89"/>
    <cellStyle name="xl73" xfId="90"/>
    <cellStyle name="xl74" xfId="91"/>
    <cellStyle name="xl75" xfId="92"/>
    <cellStyle name="xl76" xfId="93"/>
    <cellStyle name="xl77" xfId="94"/>
    <cellStyle name="xl78" xfId="95"/>
    <cellStyle name="xl79" xfId="96"/>
    <cellStyle name="xl80" xfId="97"/>
    <cellStyle name="xl81" xfId="98"/>
    <cellStyle name="xl82" xfId="99"/>
    <cellStyle name="xl83" xfId="100"/>
    <cellStyle name="xl84" xfId="101"/>
    <cellStyle name="xl85" xfId="102"/>
    <cellStyle name="xl86" xfId="103"/>
    <cellStyle name="xl87" xfId="104"/>
    <cellStyle name="xl88" xfId="105"/>
    <cellStyle name="xl89" xfId="106"/>
    <cellStyle name="xl90" xfId="107"/>
    <cellStyle name="Акцент1" xfId="108" builtinId="29" customBuiltin="1"/>
    <cellStyle name="Акцент2" xfId="109" builtinId="33" customBuiltin="1"/>
    <cellStyle name="Акцент3" xfId="110" builtinId="37" customBuiltin="1"/>
    <cellStyle name="Акцент4" xfId="111" builtinId="41" customBuiltin="1"/>
    <cellStyle name="Акцент5" xfId="112" builtinId="45" customBuiltin="1"/>
    <cellStyle name="Акцент6" xfId="113" builtinId="49" customBuiltin="1"/>
    <cellStyle name="Ввод " xfId="114" builtinId="20" customBuiltin="1"/>
    <cellStyle name="Вывод" xfId="115" builtinId="21" customBuiltin="1"/>
    <cellStyle name="Вычисление" xfId="116" builtinId="22" customBuiltin="1"/>
    <cellStyle name="Заголовок 1" xfId="117" builtinId="16" customBuiltin="1"/>
    <cellStyle name="Заголовок 2" xfId="118" builtinId="17" customBuiltin="1"/>
    <cellStyle name="Заголовок 3" xfId="119" builtinId="18" customBuiltin="1"/>
    <cellStyle name="Заголовок 4" xfId="120" builtinId="19" customBuiltin="1"/>
    <cellStyle name="Итог" xfId="121" builtinId="25" customBuiltin="1"/>
    <cellStyle name="Контрольная ячейка" xfId="122" builtinId="23" customBuiltin="1"/>
    <cellStyle name="Название" xfId="123" builtinId="15" customBuiltin="1"/>
    <cellStyle name="Нейтральный" xfId="124" builtinId="28" customBuiltin="1"/>
    <cellStyle name="Обычный" xfId="0" builtinId="0"/>
    <cellStyle name="Обычный 2" xfId="125"/>
    <cellStyle name="Обычный 3" xfId="126"/>
    <cellStyle name="Обычный 4" xfId="127"/>
    <cellStyle name="Обычный_Лист2" xfId="128"/>
    <cellStyle name="Плохой" xfId="129" builtinId="27" customBuiltin="1"/>
    <cellStyle name="Пояснение" xfId="130" builtinId="53" customBuiltin="1"/>
    <cellStyle name="Примечание 2" xfId="131"/>
    <cellStyle name="Связанная ячейка" xfId="132" builtinId="24" customBuiltin="1"/>
    <cellStyle name="Текст предупреждения" xfId="133" builtinId="11" customBuiltin="1"/>
    <cellStyle name="Финансовый" xfId="135" builtinId="3"/>
    <cellStyle name="Хороший" xfId="134" builtinId="26" customBuiltin="1"/>
  </cellStyles>
  <dxfs count="0"/>
  <tableStyles count="0"/>
  <colors>
    <mruColors>
      <color rgb="FFFFFF66"/>
      <color rgb="FFFF99FF"/>
      <color rgb="FF66FF33"/>
      <color rgb="FFFF66FF"/>
      <color rgb="FFFF7C80"/>
      <color rgb="FF00FFFF"/>
      <color rgb="FF6699FF"/>
      <color rgb="FFCCECFF"/>
      <color rgb="FFFFCC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7"/>
  <sheetViews>
    <sheetView tabSelected="1" topLeftCell="A165" zoomScale="120" zoomScaleNormal="120" zoomScaleSheetLayoutView="120" zoomScalePageLayoutView="85" workbookViewId="0">
      <selection activeCell="C182" sqref="C182"/>
    </sheetView>
  </sheetViews>
  <sheetFormatPr defaultColWidth="9.140625" defaultRowHeight="12.75"/>
  <cols>
    <col min="1" max="1" width="70.7109375" style="8" customWidth="1"/>
    <col min="2" max="2" width="19.140625" style="21" customWidth="1"/>
    <col min="3" max="3" width="18.7109375" style="21" customWidth="1"/>
    <col min="4" max="4" width="19.140625" style="83" customWidth="1"/>
    <col min="5" max="5" width="12" style="21" customWidth="1"/>
    <col min="6" max="6" width="12.85546875" style="21" customWidth="1"/>
    <col min="7" max="7" width="9.140625" style="8"/>
    <col min="8" max="8" width="16.140625" style="8" customWidth="1"/>
    <col min="9" max="9" width="15" style="8" customWidth="1"/>
    <col min="10" max="16384" width="9.140625" style="8"/>
  </cols>
  <sheetData>
    <row r="1" spans="1:9">
      <c r="A1" s="98" t="s">
        <v>191</v>
      </c>
      <c r="B1" s="98"/>
      <c r="C1" s="98"/>
      <c r="D1" s="98"/>
      <c r="E1" s="98"/>
      <c r="F1" s="98"/>
    </row>
    <row r="2" spans="1:9">
      <c r="B2" s="10"/>
      <c r="C2" s="10"/>
      <c r="D2" s="61"/>
      <c r="E2" s="99" t="s">
        <v>62</v>
      </c>
      <c r="F2" s="99"/>
    </row>
    <row r="3" spans="1:9" s="12" customFormat="1" ht="25.5">
      <c r="A3" s="11" t="s">
        <v>0</v>
      </c>
      <c r="B3" s="7" t="s">
        <v>168</v>
      </c>
      <c r="C3" s="7" t="s">
        <v>192</v>
      </c>
      <c r="D3" s="62" t="s">
        <v>193</v>
      </c>
      <c r="E3" s="7" t="s">
        <v>13</v>
      </c>
      <c r="F3" s="7" t="s">
        <v>169</v>
      </c>
      <c r="H3" s="84"/>
      <c r="I3" s="84"/>
    </row>
    <row r="4" spans="1:9" s="14" customFormat="1">
      <c r="A4" s="13" t="s">
        <v>11</v>
      </c>
      <c r="B4" s="13">
        <f>B5+B29</f>
        <v>274814024.06</v>
      </c>
      <c r="C4" s="13">
        <f>C5+C29</f>
        <v>125829722.63000001</v>
      </c>
      <c r="D4" s="63">
        <f>D5+D29</f>
        <v>115639614.88</v>
      </c>
      <c r="E4" s="13">
        <f t="shared" ref="E4" si="0">C4/B4*100</f>
        <v>45.78722758432724</v>
      </c>
      <c r="F4" s="13">
        <f>C4/D4*100</f>
        <v>108.81195234053172</v>
      </c>
      <c r="H4" s="84"/>
      <c r="I4" s="84"/>
    </row>
    <row r="5" spans="1:9" s="14" customFormat="1">
      <c r="A5" s="15" t="s">
        <v>8</v>
      </c>
      <c r="B5" s="13">
        <f>B6+B9+B14+B19+B23+B25</f>
        <v>250045100</v>
      </c>
      <c r="C5" s="13">
        <f>C6+C9+C14+C19+C23+C25</f>
        <v>108845819.27000001</v>
      </c>
      <c r="D5" s="63">
        <f>D6+D9+D14+D19+D23+D25</f>
        <v>99181712.649999991</v>
      </c>
      <c r="E5" s="13">
        <f t="shared" ref="E5:E69" si="1">C5/B5*100</f>
        <v>43.530474810344217</v>
      </c>
      <c r="F5" s="13">
        <f t="shared" ref="F5:F69" si="2">C5/D5*100</f>
        <v>109.74383922377248</v>
      </c>
      <c r="H5" s="84"/>
      <c r="I5" s="84"/>
    </row>
    <row r="6" spans="1:9" s="14" customFormat="1">
      <c r="A6" s="15" t="s">
        <v>12</v>
      </c>
      <c r="B6" s="13">
        <f>B7</f>
        <v>187071000</v>
      </c>
      <c r="C6" s="13">
        <f>C7</f>
        <v>76965787.379999995</v>
      </c>
      <c r="D6" s="63">
        <f>D7</f>
        <v>75290908.319999993</v>
      </c>
      <c r="E6" s="13">
        <f t="shared" si="1"/>
        <v>41.142554099780291</v>
      </c>
      <c r="F6" s="13">
        <f t="shared" si="2"/>
        <v>102.22454357022957</v>
      </c>
    </row>
    <row r="7" spans="1:9" s="14" customFormat="1">
      <c r="A7" s="16" t="s">
        <v>1</v>
      </c>
      <c r="B7" s="85">
        <v>187071000</v>
      </c>
      <c r="C7" s="86">
        <v>76965787.379999995</v>
      </c>
      <c r="D7" s="64">
        <v>75290908.319999993</v>
      </c>
      <c r="E7" s="13">
        <f t="shared" si="1"/>
        <v>41.142554099780291</v>
      </c>
      <c r="F7" s="13">
        <f t="shared" si="2"/>
        <v>102.22454357022957</v>
      </c>
    </row>
    <row r="8" spans="1:9" s="14" customFormat="1">
      <c r="A8" s="16" t="s">
        <v>54</v>
      </c>
      <c r="B8" s="17">
        <f>B7*62.08/80.08</f>
        <v>145022073.92607394</v>
      </c>
      <c r="C8" s="17">
        <f>C7*62.08/80.08</f>
        <v>59665785.221658342</v>
      </c>
      <c r="D8" s="65">
        <f>D7*62.76/80.76</f>
        <v>58509873.776166409</v>
      </c>
      <c r="E8" s="13">
        <f t="shared" si="1"/>
        <v>41.142554099780291</v>
      </c>
      <c r="F8" s="13">
        <f t="shared" si="2"/>
        <v>101.97558355691203</v>
      </c>
    </row>
    <row r="9" spans="1:9" s="14" customFormat="1" ht="25.5">
      <c r="A9" s="6" t="s">
        <v>55</v>
      </c>
      <c r="B9" s="13">
        <f>B10+B11+B12+B13</f>
        <v>11289100</v>
      </c>
      <c r="C9" s="13">
        <f>C10+C11+C12+C13</f>
        <v>5212626.68</v>
      </c>
      <c r="D9" s="63">
        <f>SUM(D10:D13)</f>
        <v>4343266.84</v>
      </c>
      <c r="E9" s="13">
        <f t="shared" si="1"/>
        <v>46.17397914802774</v>
      </c>
      <c r="F9" s="13">
        <f t="shared" si="2"/>
        <v>120.01626591287216</v>
      </c>
    </row>
    <row r="10" spans="1:9" s="14" customFormat="1" ht="39.75" customHeight="1">
      <c r="A10" s="5" t="s">
        <v>56</v>
      </c>
      <c r="B10" s="87">
        <v>5847400</v>
      </c>
      <c r="C10" s="87">
        <v>2631006.1</v>
      </c>
      <c r="D10" s="64">
        <v>2184511.61</v>
      </c>
      <c r="E10" s="13">
        <f t="shared" si="1"/>
        <v>44.994460785990356</v>
      </c>
      <c r="F10" s="13">
        <f t="shared" si="2"/>
        <v>120.43909897095948</v>
      </c>
    </row>
    <row r="11" spans="1:9" s="14" customFormat="1" ht="38.25" customHeight="1">
      <c r="A11" s="5" t="s">
        <v>57</v>
      </c>
      <c r="B11" s="85">
        <v>27700</v>
      </c>
      <c r="C11" s="87">
        <v>16440.16</v>
      </c>
      <c r="D11" s="64">
        <v>13451.27</v>
      </c>
      <c r="E11" s="13">
        <f t="shared" si="1"/>
        <v>59.350758122743684</v>
      </c>
      <c r="F11" s="13">
        <f t="shared" si="2"/>
        <v>122.22013237411784</v>
      </c>
    </row>
    <row r="12" spans="1:9" s="14" customFormat="1" ht="51.75" customHeight="1">
      <c r="A12" s="5" t="s">
        <v>58</v>
      </c>
      <c r="B12" s="85">
        <v>5845900</v>
      </c>
      <c r="C12" s="87">
        <v>2858884.9</v>
      </c>
      <c r="D12" s="64">
        <v>2380536.7999999998</v>
      </c>
      <c r="E12" s="13">
        <f t="shared" si="1"/>
        <v>48.904102020219298</v>
      </c>
      <c r="F12" s="13">
        <f t="shared" si="2"/>
        <v>120.09412750939201</v>
      </c>
    </row>
    <row r="13" spans="1:9" s="14" customFormat="1" ht="51.75" customHeight="1">
      <c r="A13" s="5" t="s">
        <v>59</v>
      </c>
      <c r="B13" s="85">
        <v>-431900</v>
      </c>
      <c r="C13" s="87">
        <v>-293704.48</v>
      </c>
      <c r="D13" s="64">
        <v>-235232.84</v>
      </c>
      <c r="E13" s="13">
        <f t="shared" si="1"/>
        <v>68.002889557768</v>
      </c>
      <c r="F13" s="13">
        <f t="shared" si="2"/>
        <v>124.85692048780264</v>
      </c>
    </row>
    <row r="14" spans="1:9" s="14" customFormat="1">
      <c r="A14" s="15" t="s">
        <v>2</v>
      </c>
      <c r="B14" s="13">
        <f>B16+B17+B18+B15</f>
        <v>29741000</v>
      </c>
      <c r="C14" s="13">
        <f>C16+C17+C18+C15</f>
        <v>22391994.84</v>
      </c>
      <c r="D14" s="63">
        <f>D16+D17+D18+D15</f>
        <v>16016329.99</v>
      </c>
      <c r="E14" s="13">
        <f t="shared" si="1"/>
        <v>75.289986348811397</v>
      </c>
      <c r="F14" s="13">
        <f t="shared" si="2"/>
        <v>139.80727703525545</v>
      </c>
    </row>
    <row r="15" spans="1:9" s="14" customFormat="1">
      <c r="A15" s="5" t="s">
        <v>86</v>
      </c>
      <c r="B15" s="85">
        <v>23063000</v>
      </c>
      <c r="C15" s="86">
        <v>14486520.310000001</v>
      </c>
      <c r="D15" s="64">
        <v>10105456.07</v>
      </c>
      <c r="E15" s="17">
        <f t="shared" si="1"/>
        <v>62.812818410440975</v>
      </c>
      <c r="F15" s="17">
        <f t="shared" si="2"/>
        <v>143.35345391294149</v>
      </c>
    </row>
    <row r="16" spans="1:9" s="14" customFormat="1">
      <c r="A16" s="5" t="s">
        <v>6</v>
      </c>
      <c r="B16" s="2">
        <v>0</v>
      </c>
      <c r="C16" s="2">
        <v>3617.11</v>
      </c>
      <c r="D16" s="64">
        <v>1594.2</v>
      </c>
      <c r="E16" s="17" t="e">
        <f t="shared" si="1"/>
        <v>#DIV/0!</v>
      </c>
      <c r="F16" s="17">
        <f t="shared" si="2"/>
        <v>226.89185798519637</v>
      </c>
    </row>
    <row r="17" spans="1:6" s="14" customFormat="1">
      <c r="A17" s="5" t="s">
        <v>3</v>
      </c>
      <c r="B17" s="85">
        <v>3950000</v>
      </c>
      <c r="C17" s="87">
        <v>6932195.1399999997</v>
      </c>
      <c r="D17" s="64">
        <v>3637135.86</v>
      </c>
      <c r="E17" s="17">
        <f t="shared" si="1"/>
        <v>175.4986111392405</v>
      </c>
      <c r="F17" s="17">
        <f t="shared" si="2"/>
        <v>190.59489133298419</v>
      </c>
    </row>
    <row r="18" spans="1:6" s="14" customFormat="1">
      <c r="A18" s="5" t="s">
        <v>48</v>
      </c>
      <c r="B18" s="85">
        <v>2728000</v>
      </c>
      <c r="C18" s="87">
        <v>969662.28</v>
      </c>
      <c r="D18" s="64">
        <v>2272143.86</v>
      </c>
      <c r="E18" s="17">
        <f t="shared" si="1"/>
        <v>35.544804985337244</v>
      </c>
      <c r="F18" s="17">
        <f t="shared" si="2"/>
        <v>42.676095341956035</v>
      </c>
    </row>
    <row r="19" spans="1:6" s="14" customFormat="1">
      <c r="A19" s="6" t="s">
        <v>176</v>
      </c>
      <c r="B19" s="13">
        <f>B21+B20+B22</f>
        <v>18176000</v>
      </c>
      <c r="C19" s="13">
        <f>C21+C20+C22</f>
        <v>1644350.8599999999</v>
      </c>
      <c r="D19" s="63">
        <f>D21+D20+D22</f>
        <v>1716246.1</v>
      </c>
      <c r="E19" s="13">
        <f t="shared" si="1"/>
        <v>9.0468247139084497</v>
      </c>
      <c r="F19" s="13">
        <f t="shared" si="2"/>
        <v>95.810901478523377</v>
      </c>
    </row>
    <row r="20" spans="1:6" s="14" customFormat="1">
      <c r="A20" s="5" t="s">
        <v>20</v>
      </c>
      <c r="B20" s="85">
        <v>8938000</v>
      </c>
      <c r="C20" s="87">
        <v>302576.78000000003</v>
      </c>
      <c r="D20" s="64">
        <v>517069.98</v>
      </c>
      <c r="E20" s="13">
        <f t="shared" si="1"/>
        <v>3.3852850749608412</v>
      </c>
      <c r="F20" s="13">
        <f t="shared" si="2"/>
        <v>58.517568550392355</v>
      </c>
    </row>
    <row r="21" spans="1:6" s="14" customFormat="1">
      <c r="A21" s="18" t="s">
        <v>60</v>
      </c>
      <c r="B21" s="85">
        <v>2865000</v>
      </c>
      <c r="C21" s="88">
        <v>211499.34</v>
      </c>
      <c r="D21" s="64">
        <v>240585.77</v>
      </c>
      <c r="E21" s="13">
        <f t="shared" si="1"/>
        <v>7.3821759162303655</v>
      </c>
      <c r="F21" s="13">
        <f t="shared" si="2"/>
        <v>87.910161935180113</v>
      </c>
    </row>
    <row r="22" spans="1:6" s="14" customFormat="1">
      <c r="A22" s="5" t="s">
        <v>10</v>
      </c>
      <c r="B22" s="85">
        <v>6373000</v>
      </c>
      <c r="C22" s="86">
        <v>1130274.74</v>
      </c>
      <c r="D22" s="64">
        <v>958590.35</v>
      </c>
      <c r="E22" s="13">
        <f t="shared" si="1"/>
        <v>17.735363878863957</v>
      </c>
      <c r="F22" s="13">
        <f t="shared" si="2"/>
        <v>117.91008953929069</v>
      </c>
    </row>
    <row r="23" spans="1:6" s="14" customFormat="1" ht="26.25" customHeight="1">
      <c r="A23" s="6" t="s">
        <v>7</v>
      </c>
      <c r="B23" s="7">
        <f>B24</f>
        <v>254000</v>
      </c>
      <c r="C23" s="7">
        <f>C24</f>
        <v>70343</v>
      </c>
      <c r="D23" s="62">
        <f>D24</f>
        <v>0</v>
      </c>
      <c r="E23" s="13">
        <f t="shared" si="1"/>
        <v>27.694094488188973</v>
      </c>
      <c r="F23" s="13" t="e">
        <f t="shared" si="2"/>
        <v>#DIV/0!</v>
      </c>
    </row>
    <row r="24" spans="1:6" s="14" customFormat="1">
      <c r="A24" s="5" t="s">
        <v>4</v>
      </c>
      <c r="B24" s="85">
        <v>254000</v>
      </c>
      <c r="C24" s="87">
        <v>70343</v>
      </c>
      <c r="D24" s="66">
        <v>0</v>
      </c>
      <c r="E24" s="13">
        <f t="shared" si="1"/>
        <v>27.694094488188973</v>
      </c>
      <c r="F24" s="13" t="e">
        <f t="shared" si="2"/>
        <v>#DIV/0!</v>
      </c>
    </row>
    <row r="25" spans="1:6" s="14" customFormat="1">
      <c r="A25" s="6" t="s">
        <v>14</v>
      </c>
      <c r="B25" s="13">
        <f>B26+B27+B28</f>
        <v>3514000</v>
      </c>
      <c r="C25" s="13">
        <f>C26+C27+C28</f>
        <v>2560716.5099999998</v>
      </c>
      <c r="D25" s="63">
        <f>D26+D27+D28</f>
        <v>1814961.4</v>
      </c>
      <c r="E25" s="13">
        <f t="shared" si="1"/>
        <v>72.871841491178131</v>
      </c>
      <c r="F25" s="13">
        <f t="shared" si="2"/>
        <v>141.08930966796319</v>
      </c>
    </row>
    <row r="26" spans="1:6" s="14" customFormat="1" ht="27.75" customHeight="1">
      <c r="A26" s="5" t="s">
        <v>49</v>
      </c>
      <c r="B26" s="85">
        <v>3514000</v>
      </c>
      <c r="C26" s="87">
        <v>2560716.5099999998</v>
      </c>
      <c r="D26" s="64">
        <v>1799961.4</v>
      </c>
      <c r="E26" s="17">
        <f t="shared" si="1"/>
        <v>72.871841491178131</v>
      </c>
      <c r="F26" s="17">
        <f t="shared" si="2"/>
        <v>142.2650791289191</v>
      </c>
    </row>
    <row r="27" spans="1:6" s="14" customFormat="1" ht="23.25" hidden="1" customHeight="1">
      <c r="A27" s="5" t="s">
        <v>139</v>
      </c>
      <c r="B27" s="2">
        <v>0</v>
      </c>
      <c r="C27" s="19">
        <v>0</v>
      </c>
      <c r="D27" s="67">
        <v>0</v>
      </c>
      <c r="E27" s="13" t="e">
        <f t="shared" si="1"/>
        <v>#DIV/0!</v>
      </c>
      <c r="F27" s="13" t="e">
        <f t="shared" si="2"/>
        <v>#DIV/0!</v>
      </c>
    </row>
    <row r="28" spans="1:6" s="14" customFormat="1" ht="23.25" customHeight="1">
      <c r="A28" s="5" t="s">
        <v>128</v>
      </c>
      <c r="B28" s="20">
        <v>0</v>
      </c>
      <c r="C28" s="19">
        <v>0</v>
      </c>
      <c r="D28" s="67">
        <v>15000</v>
      </c>
      <c r="E28" s="13" t="e">
        <f t="shared" si="1"/>
        <v>#DIV/0!</v>
      </c>
      <c r="F28" s="13">
        <f t="shared" si="2"/>
        <v>0</v>
      </c>
    </row>
    <row r="29" spans="1:6" s="14" customFormat="1">
      <c r="A29" s="6" t="s">
        <v>9</v>
      </c>
      <c r="B29" s="13">
        <f>B30+B36+B41+B44+B52+B53</f>
        <v>24768924.060000002</v>
      </c>
      <c r="C29" s="13">
        <f>C30+C36+C41+C44+C52+C53</f>
        <v>16983903.359999999</v>
      </c>
      <c r="D29" s="63">
        <f>D30+D36+D41+D44+D52+D53</f>
        <v>16457902.23</v>
      </c>
      <c r="E29" s="13">
        <f t="shared" si="1"/>
        <v>68.569403010233131</v>
      </c>
      <c r="F29" s="13">
        <f t="shared" si="2"/>
        <v>103.19603994876812</v>
      </c>
    </row>
    <row r="30" spans="1:6" s="14" customFormat="1" ht="25.5">
      <c r="A30" s="6" t="s">
        <v>75</v>
      </c>
      <c r="B30" s="7">
        <f>SUM(B31:B35)</f>
        <v>4575090</v>
      </c>
      <c r="C30" s="7">
        <f>SUM(C31:C35)</f>
        <v>1724919.77</v>
      </c>
      <c r="D30" s="62">
        <f>SUM(D31:D35)</f>
        <v>2856864.72</v>
      </c>
      <c r="E30" s="13">
        <f t="shared" si="1"/>
        <v>37.702422684581066</v>
      </c>
      <c r="F30" s="13">
        <f t="shared" si="2"/>
        <v>60.378069634322763</v>
      </c>
    </row>
    <row r="31" spans="1:6" s="21" customFormat="1" ht="51">
      <c r="A31" s="5" t="s">
        <v>92</v>
      </c>
      <c r="B31" s="85">
        <v>3061800</v>
      </c>
      <c r="C31" s="87">
        <v>958690.44</v>
      </c>
      <c r="D31" s="64">
        <v>2034194.43</v>
      </c>
      <c r="E31" s="17">
        <f t="shared" si="1"/>
        <v>31.311334509112289</v>
      </c>
      <c r="F31" s="17">
        <f t="shared" si="2"/>
        <v>47.12875160119281</v>
      </c>
    </row>
    <row r="32" spans="1:6" s="21" customFormat="1" ht="51">
      <c r="A32" s="5" t="s">
        <v>145</v>
      </c>
      <c r="B32" s="85">
        <v>615000</v>
      </c>
      <c r="C32" s="87">
        <v>128607.69</v>
      </c>
      <c r="D32" s="64">
        <v>234296.9</v>
      </c>
      <c r="E32" s="17">
        <f t="shared" si="1"/>
        <v>20.911819512195123</v>
      </c>
      <c r="F32" s="17">
        <f t="shared" si="2"/>
        <v>54.890905513474578</v>
      </c>
    </row>
    <row r="33" spans="1:8" s="21" customFormat="1" ht="25.5">
      <c r="A33" s="5" t="s">
        <v>93</v>
      </c>
      <c r="B33" s="85">
        <v>83000</v>
      </c>
      <c r="C33" s="87">
        <v>142148.82999999999</v>
      </c>
      <c r="D33" s="64">
        <v>133657.74</v>
      </c>
      <c r="E33" s="17">
        <f t="shared" si="1"/>
        <v>171.26365060240963</v>
      </c>
      <c r="F33" s="17">
        <f t="shared" si="2"/>
        <v>106.35286067234115</v>
      </c>
    </row>
    <row r="34" spans="1:8" s="21" customFormat="1" ht="49.5" customHeight="1">
      <c r="A34" s="5" t="s">
        <v>94</v>
      </c>
      <c r="B34" s="85">
        <v>197000</v>
      </c>
      <c r="C34" s="87">
        <v>94252.81</v>
      </c>
      <c r="D34" s="64">
        <v>49193.11</v>
      </c>
      <c r="E34" s="17">
        <f t="shared" si="1"/>
        <v>47.844065989847721</v>
      </c>
      <c r="F34" s="17">
        <f t="shared" si="2"/>
        <v>191.59758348272754</v>
      </c>
    </row>
    <row r="35" spans="1:8" s="21" customFormat="1" ht="63.75">
      <c r="A35" s="5" t="s">
        <v>95</v>
      </c>
      <c r="B35" s="85">
        <v>618290</v>
      </c>
      <c r="C35" s="87">
        <v>401220</v>
      </c>
      <c r="D35" s="64">
        <v>405522.54</v>
      </c>
      <c r="E35" s="17">
        <f t="shared" si="1"/>
        <v>64.891879215254974</v>
      </c>
      <c r="F35" s="17">
        <f t="shared" si="2"/>
        <v>98.939013352993896</v>
      </c>
    </row>
    <row r="36" spans="1:8" s="14" customFormat="1">
      <c r="A36" s="6" t="s">
        <v>5</v>
      </c>
      <c r="B36" s="7">
        <f>B37+B40+B38</f>
        <v>0</v>
      </c>
      <c r="C36" s="7">
        <f>C37+C40+C38+C39</f>
        <v>0</v>
      </c>
      <c r="D36" s="62">
        <f>D37+D40+D38</f>
        <v>211818.97</v>
      </c>
      <c r="E36" s="13" t="e">
        <f t="shared" si="1"/>
        <v>#DIV/0!</v>
      </c>
      <c r="F36" s="13">
        <f t="shared" si="2"/>
        <v>0</v>
      </c>
    </row>
    <row r="37" spans="1:8" s="14" customFormat="1" ht="25.5">
      <c r="A37" s="5" t="s">
        <v>76</v>
      </c>
      <c r="B37" s="44">
        <v>0</v>
      </c>
      <c r="C37" s="2">
        <v>0</v>
      </c>
      <c r="D37" s="64">
        <v>164047.66</v>
      </c>
      <c r="E37" s="13" t="e">
        <f t="shared" si="1"/>
        <v>#DIV/0!</v>
      </c>
      <c r="F37" s="13">
        <f t="shared" si="2"/>
        <v>0</v>
      </c>
    </row>
    <row r="38" spans="1:8" s="14" customFormat="1" ht="15" customHeight="1">
      <c r="A38" s="5" t="s">
        <v>162</v>
      </c>
      <c r="B38" s="44">
        <v>0</v>
      </c>
      <c r="C38" s="2">
        <v>0</v>
      </c>
      <c r="D38" s="67">
        <v>47733.59</v>
      </c>
      <c r="E38" s="13" t="e">
        <f t="shared" si="1"/>
        <v>#DIV/0!</v>
      </c>
      <c r="F38" s="13">
        <f t="shared" si="2"/>
        <v>0</v>
      </c>
    </row>
    <row r="39" spans="1:8" s="14" customFormat="1" ht="5.25" hidden="1" customHeight="1">
      <c r="A39" s="5" t="s">
        <v>167</v>
      </c>
      <c r="B39" s="44">
        <v>0</v>
      </c>
      <c r="C39" s="2">
        <v>0</v>
      </c>
      <c r="D39" s="67">
        <v>0</v>
      </c>
      <c r="E39" s="13" t="e">
        <f t="shared" ref="E39" si="3">C39/B39*100</f>
        <v>#DIV/0!</v>
      </c>
      <c r="F39" s="13" t="e">
        <f t="shared" ref="F39" si="4">C39/D39*100</f>
        <v>#DIV/0!</v>
      </c>
    </row>
    <row r="40" spans="1:8" s="14" customFormat="1" ht="16.5" customHeight="1">
      <c r="A40" s="5" t="s">
        <v>120</v>
      </c>
      <c r="B40" s="2">
        <v>0</v>
      </c>
      <c r="C40" s="45">
        <v>0</v>
      </c>
      <c r="D40" s="67">
        <v>37.72</v>
      </c>
      <c r="E40" s="13" t="e">
        <f t="shared" si="1"/>
        <v>#DIV/0!</v>
      </c>
      <c r="F40" s="13">
        <f t="shared" si="2"/>
        <v>0</v>
      </c>
    </row>
    <row r="41" spans="1:8" s="14" customFormat="1" ht="27.75" customHeight="1">
      <c r="A41" s="6" t="s">
        <v>77</v>
      </c>
      <c r="B41" s="13">
        <f>B42+B43</f>
        <v>397000</v>
      </c>
      <c r="C41" s="13">
        <f>C42+C43</f>
        <v>231014.83</v>
      </c>
      <c r="D41" s="63">
        <f>D42+D43</f>
        <v>738022.27</v>
      </c>
      <c r="E41" s="13">
        <f t="shared" si="1"/>
        <v>58.190133501259446</v>
      </c>
      <c r="F41" s="13">
        <f t="shared" si="2"/>
        <v>31.301877923006305</v>
      </c>
    </row>
    <row r="42" spans="1:8" s="14" customFormat="1" ht="25.5">
      <c r="A42" s="5" t="s">
        <v>90</v>
      </c>
      <c r="B42" s="2">
        <v>397000</v>
      </c>
      <c r="C42" s="86">
        <v>231014.83</v>
      </c>
      <c r="D42" s="64">
        <v>180398.86</v>
      </c>
      <c r="E42" s="13">
        <f t="shared" si="1"/>
        <v>58.190133501259446</v>
      </c>
      <c r="F42" s="13">
        <f t="shared" si="2"/>
        <v>128.05781034314739</v>
      </c>
    </row>
    <row r="43" spans="1:8" s="14" customFormat="1" ht="14.25" customHeight="1">
      <c r="A43" s="5" t="s">
        <v>89</v>
      </c>
      <c r="B43" s="2">
        <v>0</v>
      </c>
      <c r="C43" s="2">
        <v>0</v>
      </c>
      <c r="D43" s="64">
        <v>557623.41</v>
      </c>
      <c r="E43" s="13" t="e">
        <f t="shared" si="1"/>
        <v>#DIV/0!</v>
      </c>
      <c r="F43" s="13">
        <f t="shared" si="2"/>
        <v>0</v>
      </c>
    </row>
    <row r="44" spans="1:8" s="14" customFormat="1">
      <c r="A44" s="6" t="s">
        <v>78</v>
      </c>
      <c r="B44" s="7">
        <f>SUM(B45:B51)</f>
        <v>2929000</v>
      </c>
      <c r="C44" s="7">
        <f>SUM(C45:C51)</f>
        <v>2361760.87</v>
      </c>
      <c r="D44" s="62">
        <f>SUM(D45:D51)</f>
        <v>5495521.9299999997</v>
      </c>
      <c r="E44" s="13">
        <f t="shared" si="1"/>
        <v>80.633693069306929</v>
      </c>
      <c r="F44" s="13">
        <f t="shared" si="2"/>
        <v>42.976097631549258</v>
      </c>
      <c r="H44" s="22"/>
    </row>
    <row r="45" spans="1:8" s="14" customFormat="1" ht="51">
      <c r="A45" s="23" t="s">
        <v>129</v>
      </c>
      <c r="B45" s="85">
        <v>480</v>
      </c>
      <c r="C45" s="85">
        <v>-9420</v>
      </c>
      <c r="D45" s="64">
        <v>6320</v>
      </c>
      <c r="E45" s="13">
        <f t="shared" si="1"/>
        <v>-1962.5</v>
      </c>
      <c r="F45" s="13">
        <f t="shared" si="2"/>
        <v>-149.0506329113924</v>
      </c>
      <c r="H45" s="22"/>
    </row>
    <row r="46" spans="1:8" s="14" customFormat="1" ht="53.25" customHeight="1">
      <c r="A46" s="23" t="s">
        <v>96</v>
      </c>
      <c r="B46" s="85">
        <v>500000</v>
      </c>
      <c r="C46" s="87">
        <v>204345</v>
      </c>
      <c r="D46" s="64">
        <v>993780</v>
      </c>
      <c r="E46" s="13">
        <f t="shared" si="1"/>
        <v>40.869</v>
      </c>
      <c r="F46" s="13">
        <f t="shared" si="2"/>
        <v>20.56239811628328</v>
      </c>
    </row>
    <row r="47" spans="1:8" s="14" customFormat="1" ht="25.5">
      <c r="A47" s="23" t="s">
        <v>97</v>
      </c>
      <c r="B47" s="85">
        <v>2404000</v>
      </c>
      <c r="C47" s="87">
        <v>2124104.2000000002</v>
      </c>
      <c r="D47" s="64">
        <v>4469720.59</v>
      </c>
      <c r="E47" s="13">
        <f t="shared" si="1"/>
        <v>88.357079866888526</v>
      </c>
      <c r="F47" s="13">
        <f t="shared" si="2"/>
        <v>47.522080121791241</v>
      </c>
    </row>
    <row r="48" spans="1:8" s="14" customFormat="1" ht="37.5" hidden="1" customHeight="1">
      <c r="A48" s="23" t="s">
        <v>130</v>
      </c>
      <c r="B48" s="2">
        <v>0</v>
      </c>
      <c r="C48" s="2">
        <v>0</v>
      </c>
      <c r="D48" s="64">
        <v>0</v>
      </c>
      <c r="E48" s="13" t="e">
        <f t="shared" si="1"/>
        <v>#DIV/0!</v>
      </c>
      <c r="F48" s="13" t="e">
        <f t="shared" si="2"/>
        <v>#DIV/0!</v>
      </c>
    </row>
    <row r="49" spans="1:6" s="14" customFormat="1" ht="36.75" hidden="1" customHeight="1">
      <c r="A49" s="23" t="s">
        <v>150</v>
      </c>
      <c r="B49" s="24">
        <v>0</v>
      </c>
      <c r="C49" s="24">
        <v>0</v>
      </c>
      <c r="D49" s="68">
        <v>0</v>
      </c>
      <c r="E49" s="13" t="e">
        <f t="shared" si="1"/>
        <v>#DIV/0!</v>
      </c>
      <c r="F49" s="13" t="e">
        <f t="shared" si="2"/>
        <v>#DIV/0!</v>
      </c>
    </row>
    <row r="50" spans="1:6" s="14" customFormat="1" ht="54" customHeight="1">
      <c r="A50" s="23" t="s">
        <v>115</v>
      </c>
      <c r="B50" s="87">
        <v>24520</v>
      </c>
      <c r="C50" s="87">
        <v>42731.67</v>
      </c>
      <c r="D50" s="64">
        <v>25701.34</v>
      </c>
      <c r="E50" s="13">
        <f t="shared" si="1"/>
        <v>174.27271615008155</v>
      </c>
      <c r="F50" s="13">
        <f t="shared" si="2"/>
        <v>166.26242055861678</v>
      </c>
    </row>
    <row r="51" spans="1:6" s="14" customFormat="1" ht="38.25" hidden="1" customHeight="1">
      <c r="A51" s="23" t="s">
        <v>133</v>
      </c>
      <c r="B51" s="24">
        <v>0</v>
      </c>
      <c r="C51" s="24">
        <v>0</v>
      </c>
      <c r="D51" s="68">
        <v>0</v>
      </c>
      <c r="E51" s="13" t="e">
        <f t="shared" si="1"/>
        <v>#DIV/0!</v>
      </c>
      <c r="F51" s="13" t="e">
        <f t="shared" si="2"/>
        <v>#DIV/0!</v>
      </c>
    </row>
    <row r="52" spans="1:6" s="14" customFormat="1">
      <c r="A52" s="6" t="s">
        <v>73</v>
      </c>
      <c r="B52" s="89">
        <v>1880000</v>
      </c>
      <c r="C52" s="90">
        <v>529234.21</v>
      </c>
      <c r="D52" s="69">
        <v>749414.31</v>
      </c>
      <c r="E52" s="13">
        <f t="shared" si="1"/>
        <v>28.150755851063831</v>
      </c>
      <c r="F52" s="13">
        <f t="shared" si="2"/>
        <v>70.619709677014299</v>
      </c>
    </row>
    <row r="53" spans="1:6" s="14" customFormat="1">
      <c r="A53" s="25" t="s">
        <v>79</v>
      </c>
      <c r="B53" s="7">
        <f>SUM(B54:B56)</f>
        <v>14987834.060000001</v>
      </c>
      <c r="C53" s="7">
        <f>SUM(C54:C56)</f>
        <v>12136973.68</v>
      </c>
      <c r="D53" s="62">
        <f>SUM(D54:D56)</f>
        <v>6406260.0300000003</v>
      </c>
      <c r="E53" s="13">
        <f t="shared" si="1"/>
        <v>80.978836777967373</v>
      </c>
      <c r="F53" s="13">
        <f t="shared" si="2"/>
        <v>189.45490228563199</v>
      </c>
    </row>
    <row r="54" spans="1:6" s="14" customFormat="1" hidden="1">
      <c r="A54" s="26" t="s">
        <v>98</v>
      </c>
      <c r="B54" s="20">
        <v>0</v>
      </c>
      <c r="C54" s="20">
        <v>0</v>
      </c>
      <c r="D54" s="67">
        <v>0</v>
      </c>
      <c r="E54" s="13" t="e">
        <f t="shared" si="1"/>
        <v>#DIV/0!</v>
      </c>
      <c r="F54" s="13" t="e">
        <f t="shared" si="2"/>
        <v>#DIV/0!</v>
      </c>
    </row>
    <row r="55" spans="1:6" s="14" customFormat="1" ht="18.75" customHeight="1">
      <c r="A55" s="5" t="s">
        <v>146</v>
      </c>
      <c r="B55" s="87">
        <v>14987834.060000001</v>
      </c>
      <c r="C55" s="87">
        <v>12136973.68</v>
      </c>
      <c r="D55" s="64">
        <v>6406260.0300000003</v>
      </c>
      <c r="E55" s="13">
        <f t="shared" si="1"/>
        <v>80.978836777967373</v>
      </c>
      <c r="F55" s="13">
        <f t="shared" si="2"/>
        <v>189.45490228563199</v>
      </c>
    </row>
    <row r="56" spans="1:6" s="14" customFormat="1" ht="15.75" hidden="1" customHeight="1">
      <c r="A56" s="5" t="s">
        <v>127</v>
      </c>
      <c r="B56" s="20">
        <v>0</v>
      </c>
      <c r="C56" s="45">
        <v>0</v>
      </c>
      <c r="D56" s="67">
        <v>0</v>
      </c>
      <c r="E56" s="13" t="e">
        <f t="shared" si="1"/>
        <v>#DIV/0!</v>
      </c>
      <c r="F56" s="13" t="e">
        <f t="shared" si="2"/>
        <v>#DIV/0!</v>
      </c>
    </row>
    <row r="57" spans="1:6" s="14" customFormat="1" ht="16.5" customHeight="1">
      <c r="A57" s="48" t="s">
        <v>17</v>
      </c>
      <c r="B57" s="7">
        <f>B4</f>
        <v>274814024.06</v>
      </c>
      <c r="C57" s="7">
        <f>C4</f>
        <v>125829722.63000001</v>
      </c>
      <c r="D57" s="62">
        <f>D4</f>
        <v>115639614.88</v>
      </c>
      <c r="E57" s="13">
        <f t="shared" si="1"/>
        <v>45.78722758432724</v>
      </c>
      <c r="F57" s="13">
        <f t="shared" si="2"/>
        <v>108.81195234053172</v>
      </c>
    </row>
    <row r="58" spans="1:6" s="14" customFormat="1" ht="19.5" customHeight="1">
      <c r="A58" s="6" t="s">
        <v>16</v>
      </c>
      <c r="B58" s="7">
        <f>B59+B147+B149+B150+B153</f>
        <v>1458080969.8700001</v>
      </c>
      <c r="C58" s="7">
        <f>C59+C147+C149+C150+C153</f>
        <v>435692055.96999997</v>
      </c>
      <c r="D58" s="63">
        <f>D59+D147+D150+D153</f>
        <v>347334197.05999994</v>
      </c>
      <c r="E58" s="13">
        <f t="shared" si="1"/>
        <v>29.881197613383947</v>
      </c>
      <c r="F58" s="13">
        <f t="shared" si="2"/>
        <v>125.43885965099393</v>
      </c>
    </row>
    <row r="59" spans="1:6" s="14" customFormat="1" ht="18.75" customHeight="1">
      <c r="A59" s="6" t="s">
        <v>46</v>
      </c>
      <c r="B59" s="13">
        <f>B60+B63+B112+B141</f>
        <v>1422031841.4300001</v>
      </c>
      <c r="C59" s="13">
        <f>C60+C63+C112+C141</f>
        <v>435707304.52999997</v>
      </c>
      <c r="D59" s="63">
        <f>D60+D63+D112+D141</f>
        <v>347316072.22999996</v>
      </c>
      <c r="E59" s="13">
        <f t="shared" si="1"/>
        <v>30.639771335348666</v>
      </c>
      <c r="F59" s="13">
        <f t="shared" si="2"/>
        <v>125.44979612733427</v>
      </c>
    </row>
    <row r="60" spans="1:6" s="14" customFormat="1" ht="25.5">
      <c r="A60" s="6" t="s">
        <v>50</v>
      </c>
      <c r="B60" s="13">
        <f>B61+B62</f>
        <v>120716700</v>
      </c>
      <c r="C60" s="13">
        <f>C61+C62</f>
        <v>60358200</v>
      </c>
      <c r="D60" s="63">
        <f>D61+D62</f>
        <v>42205800</v>
      </c>
      <c r="E60" s="13">
        <f t="shared" si="1"/>
        <v>49.999875742130129</v>
      </c>
      <c r="F60" s="13">
        <f t="shared" si="2"/>
        <v>143.00925465220419</v>
      </c>
    </row>
    <row r="61" spans="1:6" s="14" customFormat="1" ht="24.75" customHeight="1">
      <c r="A61" s="27" t="s">
        <v>91</v>
      </c>
      <c r="B61" s="85">
        <v>95716700</v>
      </c>
      <c r="C61" s="87">
        <v>47858400</v>
      </c>
      <c r="D61" s="64">
        <v>42205800</v>
      </c>
      <c r="E61" s="13">
        <f t="shared" si="1"/>
        <v>50.000052237488333</v>
      </c>
      <c r="F61" s="13">
        <f t="shared" si="2"/>
        <v>113.39294599320473</v>
      </c>
    </row>
    <row r="62" spans="1:6" s="14" customFormat="1" ht="27" customHeight="1">
      <c r="A62" s="5" t="s">
        <v>51</v>
      </c>
      <c r="B62" s="85">
        <v>25000000</v>
      </c>
      <c r="C62" s="87">
        <v>12499800</v>
      </c>
      <c r="D62" s="64">
        <v>0</v>
      </c>
      <c r="E62" s="13">
        <f t="shared" si="1"/>
        <v>49.999200000000002</v>
      </c>
      <c r="F62" s="13" t="e">
        <f t="shared" si="2"/>
        <v>#DIV/0!</v>
      </c>
    </row>
    <row r="63" spans="1:6" s="14" customFormat="1">
      <c r="A63" s="6" t="s">
        <v>15</v>
      </c>
      <c r="B63" s="7">
        <f>B64+B65+B66+B67+B73+B74+B75+B76+B77+B78+B79+B81+B82+B85+B71+B72</f>
        <v>773674812.47000003</v>
      </c>
      <c r="C63" s="7">
        <f>C64+C65+C66+C67+C73+C75+C76+C77+C78+C81+C82+C85+C71+C72</f>
        <v>71477733.030000001</v>
      </c>
      <c r="D63" s="62">
        <f>D64+D65+D66+D67+D73+D75+D76+D77+D78+D81+D82+D85+D71+D72+D80+D74+D79+D86</f>
        <v>41156282.670000002</v>
      </c>
      <c r="E63" s="13">
        <f t="shared" si="1"/>
        <v>9.2387307791245465</v>
      </c>
      <c r="F63" s="13">
        <f t="shared" si="2"/>
        <v>173.67392872462258</v>
      </c>
    </row>
    <row r="64" spans="1:6" s="14" customFormat="1" ht="26.25" customHeight="1">
      <c r="A64" s="5" t="s">
        <v>132</v>
      </c>
      <c r="B64" s="87">
        <v>381014000</v>
      </c>
      <c r="C64" s="2">
        <v>0</v>
      </c>
      <c r="D64" s="67">
        <v>0</v>
      </c>
      <c r="E64" s="13">
        <f t="shared" si="1"/>
        <v>0</v>
      </c>
      <c r="F64" s="13" t="e">
        <f t="shared" si="2"/>
        <v>#DIV/0!</v>
      </c>
    </row>
    <row r="65" spans="1:6" s="14" customFormat="1" ht="17.25" customHeight="1">
      <c r="A65" s="5" t="s">
        <v>147</v>
      </c>
      <c r="B65" s="2">
        <v>0</v>
      </c>
      <c r="C65" s="2">
        <v>0</v>
      </c>
      <c r="D65" s="67">
        <v>2550422.7799999998</v>
      </c>
      <c r="E65" s="13" t="e">
        <f t="shared" si="1"/>
        <v>#DIV/0!</v>
      </c>
      <c r="F65" s="13">
        <f t="shared" si="2"/>
        <v>0</v>
      </c>
    </row>
    <row r="66" spans="1:6" s="14" customFormat="1" ht="38.25">
      <c r="A66" s="5" t="s">
        <v>131</v>
      </c>
      <c r="B66" s="85">
        <v>11070229.289999999</v>
      </c>
      <c r="C66" s="87">
        <v>7979652.8499999996</v>
      </c>
      <c r="D66" s="64">
        <v>6469534.7800000003</v>
      </c>
      <c r="E66" s="13">
        <f t="shared" si="1"/>
        <v>72.082091896761426</v>
      </c>
      <c r="F66" s="13">
        <f t="shared" si="2"/>
        <v>123.34198858731537</v>
      </c>
    </row>
    <row r="67" spans="1:6" s="14" customFormat="1" ht="51.75" customHeight="1">
      <c r="A67" s="5" t="s">
        <v>99</v>
      </c>
      <c r="B67" s="2">
        <f>B68+B69+B70</f>
        <v>40057500</v>
      </c>
      <c r="C67" s="86">
        <v>1495223.85</v>
      </c>
      <c r="D67" s="70">
        <v>931436.7</v>
      </c>
      <c r="E67" s="13">
        <f t="shared" si="1"/>
        <v>3.732693877551021</v>
      </c>
      <c r="F67" s="13">
        <f t="shared" si="2"/>
        <v>160.52876701122042</v>
      </c>
    </row>
    <row r="68" spans="1:6" s="30" customFormat="1" ht="25.5">
      <c r="A68" s="56" t="s">
        <v>179</v>
      </c>
      <c r="B68" s="91">
        <v>39378100</v>
      </c>
      <c r="C68" s="92">
        <v>1495223.85</v>
      </c>
      <c r="D68" s="71">
        <v>260336.7</v>
      </c>
      <c r="E68" s="29">
        <f t="shared" si="1"/>
        <v>3.7970949588730796</v>
      </c>
      <c r="F68" s="29">
        <f t="shared" si="2"/>
        <v>574.34232284576092</v>
      </c>
    </row>
    <row r="69" spans="1:6" s="30" customFormat="1" ht="25.5" hidden="1">
      <c r="A69" s="28" t="s">
        <v>180</v>
      </c>
      <c r="B69" s="54">
        <v>0</v>
      </c>
      <c r="C69" s="54">
        <v>0</v>
      </c>
      <c r="D69" s="71">
        <v>0</v>
      </c>
      <c r="E69" s="29" t="e">
        <f t="shared" si="1"/>
        <v>#DIV/0!</v>
      </c>
      <c r="F69" s="29" t="e">
        <f t="shared" si="2"/>
        <v>#DIV/0!</v>
      </c>
    </row>
    <row r="70" spans="1:6" s="30" customFormat="1" ht="28.5" customHeight="1">
      <c r="A70" s="28" t="s">
        <v>151</v>
      </c>
      <c r="B70" s="91">
        <v>679400</v>
      </c>
      <c r="C70" s="55">
        <v>0</v>
      </c>
      <c r="D70" s="71">
        <v>671100</v>
      </c>
      <c r="E70" s="29">
        <f t="shared" ref="E70:E143" si="5">C70/B70*100</f>
        <v>0</v>
      </c>
      <c r="F70" s="29">
        <f t="shared" ref="F70:F143" si="6">C70/D70*100</f>
        <v>0</v>
      </c>
    </row>
    <row r="71" spans="1:6" s="14" customFormat="1" ht="30" hidden="1" customHeight="1">
      <c r="A71" s="5" t="s">
        <v>178</v>
      </c>
      <c r="B71" s="85">
        <v>0</v>
      </c>
      <c r="C71" s="20">
        <v>0</v>
      </c>
      <c r="D71" s="67">
        <v>0</v>
      </c>
      <c r="E71" s="13" t="e">
        <f t="shared" si="5"/>
        <v>#DIV/0!</v>
      </c>
      <c r="F71" s="13" t="e">
        <f t="shared" si="6"/>
        <v>#DIV/0!</v>
      </c>
    </row>
    <row r="72" spans="1:6" s="14" customFormat="1" ht="57.75" customHeight="1">
      <c r="A72" s="5" t="s">
        <v>190</v>
      </c>
      <c r="B72" s="85">
        <v>148658400</v>
      </c>
      <c r="C72" s="20">
        <v>0</v>
      </c>
      <c r="D72" s="67">
        <v>0</v>
      </c>
      <c r="E72" s="13">
        <f t="shared" si="5"/>
        <v>0</v>
      </c>
      <c r="F72" s="13" t="e">
        <f t="shared" si="6"/>
        <v>#DIV/0!</v>
      </c>
    </row>
    <row r="73" spans="1:6" s="14" customFormat="1" ht="40.5" customHeight="1">
      <c r="A73" s="5" t="s">
        <v>100</v>
      </c>
      <c r="B73" s="85">
        <v>1957051.8</v>
      </c>
      <c r="C73" s="87">
        <v>1957051.8</v>
      </c>
      <c r="D73" s="67">
        <v>0</v>
      </c>
      <c r="E73" s="13">
        <f t="shared" si="5"/>
        <v>100</v>
      </c>
      <c r="F73" s="13" t="e">
        <f t="shared" si="6"/>
        <v>#DIV/0!</v>
      </c>
    </row>
    <row r="74" spans="1:6" s="14" customFormat="1" ht="27" customHeight="1">
      <c r="A74" s="5" t="s">
        <v>177</v>
      </c>
      <c r="B74" s="2">
        <v>11940000</v>
      </c>
      <c r="C74" s="2">
        <v>0</v>
      </c>
      <c r="D74" s="67">
        <v>0</v>
      </c>
      <c r="E74" s="13">
        <f t="shared" si="5"/>
        <v>0</v>
      </c>
      <c r="F74" s="13" t="e">
        <f t="shared" si="6"/>
        <v>#DIV/0!</v>
      </c>
    </row>
    <row r="75" spans="1:6" s="14" customFormat="1" ht="25.5">
      <c r="A75" s="5" t="s">
        <v>101</v>
      </c>
      <c r="B75" s="85">
        <v>809829.31</v>
      </c>
      <c r="C75" s="86">
        <v>809829.31</v>
      </c>
      <c r="D75" s="67">
        <v>1690235.19</v>
      </c>
      <c r="E75" s="13">
        <f t="shared" si="5"/>
        <v>100</v>
      </c>
      <c r="F75" s="13">
        <f t="shared" si="6"/>
        <v>47.912226345257906</v>
      </c>
    </row>
    <row r="76" spans="1:6" s="14" customFormat="1" ht="25.5">
      <c r="A76" s="5" t="s">
        <v>102</v>
      </c>
      <c r="B76" s="87">
        <v>4332321.2300000004</v>
      </c>
      <c r="C76" s="2">
        <v>0</v>
      </c>
      <c r="D76" s="64">
        <v>1535380.26</v>
      </c>
      <c r="E76" s="13">
        <f t="shared" si="5"/>
        <v>0</v>
      </c>
      <c r="F76" s="13">
        <f t="shared" si="6"/>
        <v>0</v>
      </c>
    </row>
    <row r="77" spans="1:6" s="14" customFormat="1" ht="25.5">
      <c r="A77" s="5" t="s">
        <v>103</v>
      </c>
      <c r="B77" s="85">
        <v>718746.65</v>
      </c>
      <c r="C77" s="20">
        <v>718746.65</v>
      </c>
      <c r="D77" s="67">
        <v>1715316.66</v>
      </c>
      <c r="E77" s="13">
        <f t="shared" si="5"/>
        <v>100</v>
      </c>
      <c r="F77" s="13">
        <f t="shared" si="6"/>
        <v>41.901688869505882</v>
      </c>
    </row>
    <row r="78" spans="1:6" s="14" customFormat="1" ht="23.25" customHeight="1">
      <c r="A78" s="5" t="s">
        <v>104</v>
      </c>
      <c r="B78" s="85">
        <v>327429.67</v>
      </c>
      <c r="C78" s="20">
        <v>0</v>
      </c>
      <c r="D78" s="67">
        <v>0</v>
      </c>
      <c r="E78" s="13">
        <f t="shared" si="5"/>
        <v>0</v>
      </c>
      <c r="F78" s="13" t="e">
        <f t="shared" si="6"/>
        <v>#DIV/0!</v>
      </c>
    </row>
    <row r="79" spans="1:6" s="14" customFormat="1" ht="17.25" hidden="1" customHeight="1">
      <c r="A79" s="5" t="s">
        <v>172</v>
      </c>
      <c r="B79" s="85">
        <v>0</v>
      </c>
      <c r="C79" s="2">
        <v>0</v>
      </c>
      <c r="D79" s="67">
        <v>0</v>
      </c>
      <c r="E79" s="13" t="e">
        <f t="shared" si="5"/>
        <v>#DIV/0!</v>
      </c>
      <c r="F79" s="13" t="e">
        <f t="shared" si="6"/>
        <v>#DIV/0!</v>
      </c>
    </row>
    <row r="80" spans="1:6" s="14" customFormat="1" ht="15" hidden="1" customHeight="1">
      <c r="A80" s="5" t="s">
        <v>117</v>
      </c>
      <c r="B80" s="2">
        <v>0</v>
      </c>
      <c r="C80" s="45">
        <v>0</v>
      </c>
      <c r="D80" s="67">
        <v>0</v>
      </c>
      <c r="E80" s="13" t="e">
        <f t="shared" si="5"/>
        <v>#DIV/0!</v>
      </c>
      <c r="F80" s="13" t="e">
        <f t="shared" si="6"/>
        <v>#DIV/0!</v>
      </c>
    </row>
    <row r="81" spans="1:6" s="14" customFormat="1" ht="38.25">
      <c r="A81" s="5" t="s">
        <v>121</v>
      </c>
      <c r="B81" s="2">
        <v>0</v>
      </c>
      <c r="C81" s="2">
        <v>0</v>
      </c>
      <c r="D81" s="67">
        <v>419393.94</v>
      </c>
      <c r="E81" s="13" t="e">
        <f t="shared" si="5"/>
        <v>#DIV/0!</v>
      </c>
      <c r="F81" s="13">
        <f t="shared" si="6"/>
        <v>0</v>
      </c>
    </row>
    <row r="82" spans="1:6" s="14" customFormat="1" ht="13.5" customHeight="1">
      <c r="A82" s="31" t="s">
        <v>122</v>
      </c>
      <c r="B82" s="85">
        <v>300000</v>
      </c>
      <c r="C82" s="49">
        <v>300000</v>
      </c>
      <c r="D82" s="67">
        <v>150000</v>
      </c>
      <c r="E82" s="13">
        <f t="shared" si="5"/>
        <v>100</v>
      </c>
      <c r="F82" s="13">
        <f t="shared" si="6"/>
        <v>200</v>
      </c>
    </row>
    <row r="83" spans="1:6" s="14" customFormat="1" ht="25.5" hidden="1">
      <c r="A83" s="32" t="s">
        <v>135</v>
      </c>
      <c r="B83" s="20">
        <v>0</v>
      </c>
      <c r="C83" s="20">
        <v>0</v>
      </c>
      <c r="D83" s="67">
        <v>0</v>
      </c>
      <c r="E83" s="13" t="e">
        <f t="shared" si="5"/>
        <v>#DIV/0!</v>
      </c>
      <c r="F83" s="13" t="e">
        <f t="shared" si="6"/>
        <v>#DIV/0!</v>
      </c>
    </row>
    <row r="84" spans="1:6" s="14" customFormat="1" ht="39" hidden="1" customHeight="1">
      <c r="A84" s="32" t="s">
        <v>136</v>
      </c>
      <c r="B84" s="20">
        <v>0</v>
      </c>
      <c r="C84" s="20">
        <v>0</v>
      </c>
      <c r="D84" s="67">
        <v>0</v>
      </c>
      <c r="E84" s="13" t="e">
        <f t="shared" si="5"/>
        <v>#DIV/0!</v>
      </c>
      <c r="F84" s="13" t="e">
        <f t="shared" si="6"/>
        <v>#DIV/0!</v>
      </c>
    </row>
    <row r="85" spans="1:6" s="14" customFormat="1" ht="18.75" customHeight="1">
      <c r="A85" s="5" t="s">
        <v>47</v>
      </c>
      <c r="B85" s="20">
        <f>SUM(B87:B111)</f>
        <v>172489304.51999998</v>
      </c>
      <c r="C85" s="20">
        <f>SUM(C87:C111)</f>
        <v>58217228.569999993</v>
      </c>
      <c r="D85" s="20">
        <f>SUM(D87:D111)</f>
        <v>25694562.359999999</v>
      </c>
      <c r="E85" s="17">
        <f t="shared" si="5"/>
        <v>33.751210680572811</v>
      </c>
      <c r="F85" s="17">
        <f t="shared" si="6"/>
        <v>226.57412005829545</v>
      </c>
    </row>
    <row r="86" spans="1:6" s="14" customFormat="1">
      <c r="A86" s="5" t="s">
        <v>21</v>
      </c>
      <c r="B86" s="2"/>
      <c r="C86" s="20"/>
      <c r="D86" s="67"/>
      <c r="E86" s="13" t="e">
        <f t="shared" si="5"/>
        <v>#DIV/0!</v>
      </c>
      <c r="F86" s="13" t="e">
        <f t="shared" si="6"/>
        <v>#DIV/0!</v>
      </c>
    </row>
    <row r="87" spans="1:6" s="30" customFormat="1">
      <c r="A87" s="28" t="s">
        <v>155</v>
      </c>
      <c r="B87" s="93">
        <v>888300</v>
      </c>
      <c r="C87" s="55">
        <v>888300</v>
      </c>
      <c r="D87" s="71">
        <v>0</v>
      </c>
      <c r="E87" s="13">
        <f t="shared" si="5"/>
        <v>100</v>
      </c>
      <c r="F87" s="13" t="e">
        <f t="shared" si="6"/>
        <v>#DIV/0!</v>
      </c>
    </row>
    <row r="88" spans="1:6" s="30" customFormat="1" ht="38.25" hidden="1">
      <c r="A88" s="28" t="s">
        <v>164</v>
      </c>
      <c r="B88" s="57">
        <v>0</v>
      </c>
      <c r="C88" s="55">
        <v>0</v>
      </c>
      <c r="D88" s="71">
        <v>0</v>
      </c>
      <c r="E88" s="13" t="e">
        <f t="shared" ref="E88" si="7">C88/B88*100</f>
        <v>#DIV/0!</v>
      </c>
      <c r="F88" s="13" t="e">
        <f t="shared" ref="F88" si="8">C88/D88*100</f>
        <v>#DIV/0!</v>
      </c>
    </row>
    <row r="89" spans="1:6" s="30" customFormat="1" ht="25.5">
      <c r="A89" s="94" t="s">
        <v>170</v>
      </c>
      <c r="B89" s="91">
        <v>21884700</v>
      </c>
      <c r="C89" s="91">
        <v>13593142.92</v>
      </c>
      <c r="D89" s="71">
        <v>0</v>
      </c>
      <c r="E89" s="13">
        <f t="shared" si="5"/>
        <v>62.112539445365947</v>
      </c>
      <c r="F89" s="13" t="e">
        <f t="shared" si="6"/>
        <v>#DIV/0!</v>
      </c>
    </row>
    <row r="90" spans="1:6" s="30" customFormat="1" ht="38.25" hidden="1">
      <c r="A90" s="28" t="s">
        <v>154</v>
      </c>
      <c r="B90" s="58">
        <v>0</v>
      </c>
      <c r="C90" s="59">
        <v>0</v>
      </c>
      <c r="D90" s="71">
        <v>0</v>
      </c>
      <c r="E90" s="13" t="e">
        <f t="shared" si="5"/>
        <v>#DIV/0!</v>
      </c>
      <c r="F90" s="13" t="e">
        <f t="shared" si="6"/>
        <v>#DIV/0!</v>
      </c>
    </row>
    <row r="91" spans="1:6" s="30" customFormat="1">
      <c r="A91" s="28" t="s">
        <v>152</v>
      </c>
      <c r="B91" s="93">
        <v>21885700</v>
      </c>
      <c r="C91" s="91">
        <v>14479535.449999999</v>
      </c>
      <c r="D91" s="72">
        <v>5835674.8799999999</v>
      </c>
      <c r="E91" s="13">
        <f t="shared" si="5"/>
        <v>66.159800463316216</v>
      </c>
      <c r="F91" s="13">
        <f t="shared" si="6"/>
        <v>248.12100995592132</v>
      </c>
    </row>
    <row r="92" spans="1:6" s="30" customFormat="1" ht="38.25">
      <c r="A92" s="28" t="s">
        <v>153</v>
      </c>
      <c r="B92" s="91">
        <v>3645849</v>
      </c>
      <c r="C92" s="55">
        <v>0</v>
      </c>
      <c r="D92" s="71">
        <v>0</v>
      </c>
      <c r="E92" s="13">
        <f t="shared" si="5"/>
        <v>0</v>
      </c>
      <c r="F92" s="13" t="e">
        <f t="shared" si="6"/>
        <v>#DIV/0!</v>
      </c>
    </row>
    <row r="93" spans="1:6" s="30" customFormat="1" ht="23.25" hidden="1" customHeight="1">
      <c r="A93" s="28" t="s">
        <v>156</v>
      </c>
      <c r="B93" s="58">
        <v>0</v>
      </c>
      <c r="C93" s="55">
        <v>0</v>
      </c>
      <c r="D93" s="71">
        <v>0</v>
      </c>
      <c r="E93" s="13" t="e">
        <f t="shared" si="5"/>
        <v>#DIV/0!</v>
      </c>
      <c r="F93" s="13" t="e">
        <f t="shared" si="6"/>
        <v>#DIV/0!</v>
      </c>
    </row>
    <row r="94" spans="1:6" s="30" customFormat="1" ht="25.5">
      <c r="A94" s="28" t="s">
        <v>87</v>
      </c>
      <c r="B94" s="93">
        <v>303502.56</v>
      </c>
      <c r="C94" s="59">
        <v>0</v>
      </c>
      <c r="D94" s="71">
        <v>0</v>
      </c>
      <c r="E94" s="13">
        <f t="shared" si="5"/>
        <v>0</v>
      </c>
      <c r="F94" s="13" t="e">
        <f t="shared" si="6"/>
        <v>#DIV/0!</v>
      </c>
    </row>
    <row r="95" spans="1:6" s="30" customFormat="1" ht="24.75" hidden="1" customHeight="1">
      <c r="A95" s="28" t="s">
        <v>158</v>
      </c>
      <c r="B95" s="54">
        <v>0</v>
      </c>
      <c r="C95" s="60">
        <v>0</v>
      </c>
      <c r="D95" s="73">
        <v>0</v>
      </c>
      <c r="E95" s="13" t="e">
        <f t="shared" si="5"/>
        <v>#DIV/0!</v>
      </c>
      <c r="F95" s="13" t="e">
        <f t="shared" si="6"/>
        <v>#DIV/0!</v>
      </c>
    </row>
    <row r="96" spans="1:6" s="30" customFormat="1" ht="24" customHeight="1">
      <c r="A96" s="28" t="s">
        <v>118</v>
      </c>
      <c r="B96" s="54">
        <v>0</v>
      </c>
      <c r="C96" s="54">
        <v>0</v>
      </c>
      <c r="D96" s="71">
        <v>1877334.16</v>
      </c>
      <c r="E96" s="13" t="e">
        <f t="shared" si="5"/>
        <v>#DIV/0!</v>
      </c>
      <c r="F96" s="13">
        <f t="shared" si="6"/>
        <v>0</v>
      </c>
    </row>
    <row r="97" spans="1:6" s="30" customFormat="1" ht="63.75" hidden="1" customHeight="1">
      <c r="A97" s="28" t="s">
        <v>174</v>
      </c>
      <c r="B97" s="91">
        <v>0</v>
      </c>
      <c r="C97" s="54">
        <v>0</v>
      </c>
      <c r="D97" s="71">
        <v>0</v>
      </c>
      <c r="E97" s="13" t="e">
        <f t="shared" si="5"/>
        <v>#DIV/0!</v>
      </c>
      <c r="F97" s="13" t="e">
        <f t="shared" si="6"/>
        <v>#DIV/0!</v>
      </c>
    </row>
    <row r="98" spans="1:6" s="30" customFormat="1" ht="25.5" hidden="1" customHeight="1">
      <c r="A98" s="28" t="s">
        <v>105</v>
      </c>
      <c r="B98" s="54">
        <v>0</v>
      </c>
      <c r="C98" s="54">
        <v>0</v>
      </c>
      <c r="D98" s="71">
        <v>0</v>
      </c>
      <c r="E98" s="13" t="e">
        <f t="shared" si="5"/>
        <v>#DIV/0!</v>
      </c>
      <c r="F98" s="13" t="e">
        <f t="shared" si="6"/>
        <v>#DIV/0!</v>
      </c>
    </row>
    <row r="99" spans="1:6" s="30" customFormat="1" ht="25.5">
      <c r="A99" s="28" t="s">
        <v>72</v>
      </c>
      <c r="B99" s="55">
        <v>46206364.229999997</v>
      </c>
      <c r="C99" s="55">
        <v>893089.9</v>
      </c>
      <c r="D99" s="71">
        <v>4723228</v>
      </c>
      <c r="E99" s="13">
        <f t="shared" si="5"/>
        <v>1.9328287669518724</v>
      </c>
      <c r="F99" s="13">
        <f t="shared" si="6"/>
        <v>18.908464719467279</v>
      </c>
    </row>
    <row r="100" spans="1:6" s="30" customFormat="1" ht="25.5">
      <c r="A100" s="33" t="s">
        <v>82</v>
      </c>
      <c r="B100" s="91">
        <v>25220300</v>
      </c>
      <c r="C100" s="54">
        <v>25220300</v>
      </c>
      <c r="D100" s="72">
        <v>11526700</v>
      </c>
      <c r="E100" s="13">
        <f t="shared" si="5"/>
        <v>100</v>
      </c>
      <c r="F100" s="13">
        <f t="shared" si="6"/>
        <v>218.79896240901559</v>
      </c>
    </row>
    <row r="101" spans="1:6" s="30" customFormat="1" ht="36.75" hidden="1" customHeight="1">
      <c r="A101" s="33" t="s">
        <v>165</v>
      </c>
      <c r="B101" s="54">
        <v>0</v>
      </c>
      <c r="C101" s="54">
        <v>0</v>
      </c>
      <c r="D101" s="71">
        <v>0</v>
      </c>
      <c r="E101" s="13" t="e">
        <f t="shared" ref="E101" si="9">C101/B101*100</f>
        <v>#DIV/0!</v>
      </c>
      <c r="F101" s="13" t="e">
        <f t="shared" ref="F101" si="10">C101/D101*100</f>
        <v>#DIV/0!</v>
      </c>
    </row>
    <row r="102" spans="1:6" s="30" customFormat="1" ht="24.75" hidden="1" customHeight="1">
      <c r="A102" s="33" t="s">
        <v>163</v>
      </c>
      <c r="B102" s="54">
        <v>0</v>
      </c>
      <c r="C102" s="54">
        <v>0</v>
      </c>
      <c r="D102" s="71">
        <v>0</v>
      </c>
      <c r="E102" s="13" t="e">
        <f t="shared" si="5"/>
        <v>#DIV/0!</v>
      </c>
      <c r="F102" s="13" t="e">
        <f t="shared" si="6"/>
        <v>#DIV/0!</v>
      </c>
    </row>
    <row r="103" spans="1:6" s="30" customFormat="1" ht="51">
      <c r="A103" s="34" t="s">
        <v>88</v>
      </c>
      <c r="B103" s="91">
        <v>5818000</v>
      </c>
      <c r="C103" s="91">
        <v>3142860.3</v>
      </c>
      <c r="D103" s="72">
        <v>1731625.32</v>
      </c>
      <c r="E103" s="13">
        <f t="shared" si="5"/>
        <v>54.019599518734964</v>
      </c>
      <c r="F103" s="13">
        <f t="shared" si="6"/>
        <v>181.49770990874629</v>
      </c>
    </row>
    <row r="104" spans="1:6" s="30" customFormat="1" ht="25.5">
      <c r="A104" s="3" t="s">
        <v>157</v>
      </c>
      <c r="B104" s="91">
        <v>39454800</v>
      </c>
      <c r="C104" s="54">
        <v>0</v>
      </c>
      <c r="D104" s="71">
        <v>0</v>
      </c>
      <c r="E104" s="13">
        <f t="shared" si="5"/>
        <v>0</v>
      </c>
      <c r="F104" s="13" t="e">
        <f t="shared" si="6"/>
        <v>#DIV/0!</v>
      </c>
    </row>
    <row r="105" spans="1:6" s="30" customFormat="1" ht="24.75" customHeight="1">
      <c r="A105" s="34" t="s">
        <v>173</v>
      </c>
      <c r="B105" s="91">
        <v>2000000</v>
      </c>
      <c r="C105" s="54">
        <v>0</v>
      </c>
      <c r="D105" s="71">
        <v>0</v>
      </c>
      <c r="E105" s="13">
        <f t="shared" si="5"/>
        <v>0</v>
      </c>
      <c r="F105" s="13" t="e">
        <f t="shared" si="6"/>
        <v>#DIV/0!</v>
      </c>
    </row>
    <row r="106" spans="1:6" s="30" customFormat="1" ht="63.75" hidden="1">
      <c r="A106" s="34" t="s">
        <v>149</v>
      </c>
      <c r="B106" s="54">
        <v>0</v>
      </c>
      <c r="C106" s="54">
        <v>0</v>
      </c>
      <c r="D106" s="71">
        <v>0</v>
      </c>
      <c r="E106" s="13" t="e">
        <f t="shared" si="5"/>
        <v>#DIV/0!</v>
      </c>
      <c r="F106" s="13" t="e">
        <f t="shared" si="6"/>
        <v>#DIV/0!</v>
      </c>
    </row>
    <row r="107" spans="1:6" s="30" customFormat="1" ht="51" hidden="1">
      <c r="A107" s="34" t="s">
        <v>137</v>
      </c>
      <c r="B107" s="54">
        <v>0</v>
      </c>
      <c r="C107" s="54">
        <v>0</v>
      </c>
      <c r="D107" s="71">
        <v>0</v>
      </c>
      <c r="E107" s="13" t="e">
        <f t="shared" si="5"/>
        <v>#DIV/0!</v>
      </c>
      <c r="F107" s="13" t="e">
        <f t="shared" si="6"/>
        <v>#DIV/0!</v>
      </c>
    </row>
    <row r="108" spans="1:6" s="30" customFormat="1" ht="38.25">
      <c r="A108" s="34" t="s">
        <v>138</v>
      </c>
      <c r="B108" s="54">
        <v>5181788.7300000004</v>
      </c>
      <c r="C108" s="54">
        <v>0</v>
      </c>
      <c r="D108" s="71">
        <v>0</v>
      </c>
      <c r="E108" s="13">
        <f t="shared" si="5"/>
        <v>0</v>
      </c>
      <c r="F108" s="13" t="e">
        <f t="shared" si="6"/>
        <v>#DIV/0!</v>
      </c>
    </row>
    <row r="109" spans="1:6" s="30" customFormat="1" ht="25.5" hidden="1">
      <c r="A109" s="33" t="s">
        <v>148</v>
      </c>
      <c r="B109" s="54">
        <v>0</v>
      </c>
      <c r="C109" s="55">
        <v>0</v>
      </c>
      <c r="D109" s="71">
        <v>0</v>
      </c>
      <c r="E109" s="13" t="e">
        <f t="shared" si="5"/>
        <v>#DIV/0!</v>
      </c>
      <c r="F109" s="13" t="e">
        <f t="shared" si="6"/>
        <v>#DIV/0!</v>
      </c>
    </row>
    <row r="110" spans="1:6" s="30" customFormat="1" ht="63.75" hidden="1">
      <c r="A110" s="34" t="s">
        <v>141</v>
      </c>
      <c r="B110" s="55">
        <v>0</v>
      </c>
      <c r="C110" s="55">
        <v>0</v>
      </c>
      <c r="D110" s="71">
        <v>0</v>
      </c>
      <c r="E110" s="13" t="e">
        <f t="shared" si="5"/>
        <v>#DIV/0!</v>
      </c>
      <c r="F110" s="13" t="e">
        <f t="shared" si="6"/>
        <v>#DIV/0!</v>
      </c>
    </row>
    <row r="111" spans="1:6" s="30" customFormat="1" ht="38.25" hidden="1">
      <c r="A111" s="34" t="s">
        <v>142</v>
      </c>
      <c r="B111" s="55">
        <v>0</v>
      </c>
      <c r="C111" s="55">
        <v>0</v>
      </c>
      <c r="D111" s="71">
        <v>0</v>
      </c>
      <c r="E111" s="13" t="e">
        <f t="shared" si="5"/>
        <v>#DIV/0!</v>
      </c>
      <c r="F111" s="13" t="e">
        <f t="shared" si="6"/>
        <v>#DIV/0!</v>
      </c>
    </row>
    <row r="112" spans="1:6" s="14" customFormat="1">
      <c r="A112" s="6" t="s">
        <v>18</v>
      </c>
      <c r="B112" s="7">
        <f>B113+B114+B115++B116+B117+B118+B119+B120</f>
        <v>469711763.5</v>
      </c>
      <c r="C112" s="7">
        <f>C113+C114+C115+C118+C119+C120</f>
        <v>258982916.03999999</v>
      </c>
      <c r="D112" s="62">
        <f>D113+D114+D115+D118+D119+D120</f>
        <v>227047050.10999998</v>
      </c>
      <c r="E112" s="13">
        <f t="shared" si="5"/>
        <v>55.136561645852836</v>
      </c>
      <c r="F112" s="13">
        <f t="shared" si="6"/>
        <v>114.06574800885001</v>
      </c>
    </row>
    <row r="113" spans="1:6" s="14" customFormat="1" ht="25.5">
      <c r="A113" s="5" t="s">
        <v>106</v>
      </c>
      <c r="B113" s="85">
        <v>1970900</v>
      </c>
      <c r="C113" s="87">
        <v>1016100</v>
      </c>
      <c r="D113" s="64">
        <v>939600</v>
      </c>
      <c r="E113" s="13">
        <f t="shared" si="5"/>
        <v>51.555127099294737</v>
      </c>
      <c r="F113" s="13">
        <f t="shared" si="6"/>
        <v>108.14176245210727</v>
      </c>
    </row>
    <row r="114" spans="1:6" s="14" customFormat="1" ht="51">
      <c r="A114" s="5" t="s">
        <v>109</v>
      </c>
      <c r="B114" s="85">
        <v>635600</v>
      </c>
      <c r="C114" s="87">
        <v>288945.03999999998</v>
      </c>
      <c r="D114" s="64">
        <v>199425.42</v>
      </c>
      <c r="E114" s="13">
        <f t="shared" si="5"/>
        <v>45.460201384518562</v>
      </c>
      <c r="F114" s="13">
        <f t="shared" si="6"/>
        <v>144.88877095006239</v>
      </c>
    </row>
    <row r="115" spans="1:6" s="14" customFormat="1" ht="38.25">
      <c r="A115" s="5" t="s">
        <v>181</v>
      </c>
      <c r="B115" s="85">
        <v>19723308</v>
      </c>
      <c r="C115" s="87">
        <v>9783081</v>
      </c>
      <c r="D115" s="74">
        <v>5463777</v>
      </c>
      <c r="E115" s="13">
        <f t="shared" si="5"/>
        <v>49.601623622163174</v>
      </c>
      <c r="F115" s="13">
        <f t="shared" si="6"/>
        <v>179.05344599532523</v>
      </c>
    </row>
    <row r="116" spans="1:6" s="14" customFormat="1" ht="38.25" hidden="1">
      <c r="A116" s="5" t="s">
        <v>182</v>
      </c>
      <c r="B116" s="85">
        <v>0</v>
      </c>
      <c r="C116" s="87">
        <v>0</v>
      </c>
      <c r="D116" s="74">
        <v>0</v>
      </c>
      <c r="E116" s="13" t="e">
        <f t="shared" si="5"/>
        <v>#DIV/0!</v>
      </c>
      <c r="F116" s="13">
        <v>0</v>
      </c>
    </row>
    <row r="117" spans="1:6" s="14" customFormat="1" ht="63.75" hidden="1">
      <c r="A117" s="95" t="s">
        <v>183</v>
      </c>
      <c r="B117" s="85">
        <v>0</v>
      </c>
      <c r="C117" s="87">
        <v>0</v>
      </c>
      <c r="D117" s="74">
        <v>0</v>
      </c>
      <c r="E117" s="13" t="e">
        <f t="shared" si="5"/>
        <v>#DIV/0!</v>
      </c>
      <c r="F117" s="13">
        <v>0</v>
      </c>
    </row>
    <row r="118" spans="1:6" s="14" customFormat="1" ht="38.25">
      <c r="A118" s="5" t="s">
        <v>107</v>
      </c>
      <c r="B118" s="85">
        <v>2317100</v>
      </c>
      <c r="C118" s="87">
        <v>1107131.52</v>
      </c>
      <c r="D118" s="64">
        <v>659149.30000000005</v>
      </c>
      <c r="E118" s="13">
        <f t="shared" si="5"/>
        <v>47.78091234733072</v>
      </c>
      <c r="F118" s="13">
        <f t="shared" si="6"/>
        <v>167.96369502326712</v>
      </c>
    </row>
    <row r="119" spans="1:6" s="14" customFormat="1" ht="38.25">
      <c r="A119" s="5" t="s">
        <v>108</v>
      </c>
      <c r="B119" s="87">
        <v>50800</v>
      </c>
      <c r="C119" s="20">
        <v>50800</v>
      </c>
      <c r="D119" s="67">
        <v>2900</v>
      </c>
      <c r="E119" s="13">
        <f t="shared" si="5"/>
        <v>100</v>
      </c>
      <c r="F119" s="13">
        <f t="shared" si="6"/>
        <v>1751.7241379310344</v>
      </c>
    </row>
    <row r="120" spans="1:6" s="14" customFormat="1" ht="27" customHeight="1">
      <c r="A120" s="5" t="s">
        <v>116</v>
      </c>
      <c r="B120" s="35">
        <f>SUM(B121:B140)</f>
        <v>445014055.5</v>
      </c>
      <c r="C120" s="35">
        <f>SUM(C121:C140)</f>
        <v>246736858.47999999</v>
      </c>
      <c r="D120" s="75">
        <f>SUM(D121:D140)</f>
        <v>219782198.38999999</v>
      </c>
      <c r="E120" s="13">
        <f t="shared" si="5"/>
        <v>55.444733807963956</v>
      </c>
      <c r="F120" s="13">
        <f t="shared" si="6"/>
        <v>112.26425992980987</v>
      </c>
    </row>
    <row r="121" spans="1:6" s="30" customFormat="1" ht="20.25" customHeight="1">
      <c r="A121" s="28" t="s">
        <v>21</v>
      </c>
      <c r="B121" s="2"/>
      <c r="C121" s="2"/>
      <c r="D121" s="71"/>
      <c r="E121" s="13"/>
      <c r="F121" s="13"/>
    </row>
    <row r="122" spans="1:6" s="30" customFormat="1" ht="25.5">
      <c r="A122" s="34" t="s">
        <v>119</v>
      </c>
      <c r="B122" s="91">
        <v>2400</v>
      </c>
      <c r="C122" s="91">
        <v>1200</v>
      </c>
      <c r="D122" s="55">
        <v>560</v>
      </c>
      <c r="E122" s="13">
        <f t="shared" si="5"/>
        <v>50</v>
      </c>
      <c r="F122" s="13">
        <f t="shared" si="6"/>
        <v>214.28571428571428</v>
      </c>
    </row>
    <row r="123" spans="1:6" s="30" customFormat="1" ht="25.5">
      <c r="A123" s="28" t="s">
        <v>80</v>
      </c>
      <c r="B123" s="91">
        <v>700</v>
      </c>
      <c r="C123" s="54">
        <v>177</v>
      </c>
      <c r="D123" s="55">
        <v>200</v>
      </c>
      <c r="E123" s="13">
        <f t="shared" si="5"/>
        <v>25.285714285714285</v>
      </c>
      <c r="F123" s="13">
        <f t="shared" si="6"/>
        <v>88.5</v>
      </c>
    </row>
    <row r="124" spans="1:6" s="30" customFormat="1" ht="51">
      <c r="A124" s="28" t="s">
        <v>110</v>
      </c>
      <c r="B124" s="91">
        <v>16168629.75</v>
      </c>
      <c r="C124" s="54">
        <v>10862424.300000001</v>
      </c>
      <c r="D124" s="55">
        <v>0</v>
      </c>
      <c r="E124" s="13">
        <f t="shared" si="5"/>
        <v>67.182095625635824</v>
      </c>
      <c r="F124" s="13" t="e">
        <f t="shared" si="6"/>
        <v>#DIV/0!</v>
      </c>
    </row>
    <row r="125" spans="1:6" s="30" customFormat="1" ht="25.5">
      <c r="A125" s="28" t="s">
        <v>161</v>
      </c>
      <c r="B125" s="91">
        <v>308200</v>
      </c>
      <c r="C125" s="91">
        <v>153900</v>
      </c>
      <c r="D125" s="91">
        <v>119000</v>
      </c>
      <c r="E125" s="29">
        <f t="shared" si="5"/>
        <v>49.935107073329007</v>
      </c>
      <c r="F125" s="29">
        <f t="shared" si="6"/>
        <v>129.32773109243698</v>
      </c>
    </row>
    <row r="126" spans="1:6" s="30" customFormat="1" ht="51">
      <c r="A126" s="28" t="s">
        <v>188</v>
      </c>
      <c r="B126" s="91">
        <v>1954411.65</v>
      </c>
      <c r="C126" s="91">
        <v>0</v>
      </c>
      <c r="D126" s="91">
        <v>0</v>
      </c>
      <c r="E126" s="29">
        <f t="shared" ref="E126:E127" si="11">C126/B126*100</f>
        <v>0</v>
      </c>
      <c r="F126" s="29" t="e">
        <f t="shared" ref="F126:F127" si="12">C126/D126*100</f>
        <v>#DIV/0!</v>
      </c>
    </row>
    <row r="127" spans="1:6" s="30" customFormat="1" ht="63.75">
      <c r="A127" s="94" t="s">
        <v>189</v>
      </c>
      <c r="B127" s="91">
        <v>3671.71</v>
      </c>
      <c r="C127" s="91">
        <v>0</v>
      </c>
      <c r="D127" s="91">
        <v>0</v>
      </c>
      <c r="E127" s="29">
        <f t="shared" si="11"/>
        <v>0</v>
      </c>
      <c r="F127" s="29" t="e">
        <f t="shared" si="12"/>
        <v>#DIV/0!</v>
      </c>
    </row>
    <row r="128" spans="1:6" s="30" customFormat="1" ht="25.5">
      <c r="A128" s="28" t="s">
        <v>66</v>
      </c>
      <c r="B128" s="91">
        <v>1232800</v>
      </c>
      <c r="C128" s="91">
        <v>436622.51</v>
      </c>
      <c r="D128" s="91">
        <v>451328.72</v>
      </c>
      <c r="E128" s="13">
        <f t="shared" si="5"/>
        <v>35.417140655418564</v>
      </c>
      <c r="F128" s="13">
        <f t="shared" si="6"/>
        <v>96.741574522445646</v>
      </c>
    </row>
    <row r="129" spans="1:6" s="30" customFormat="1" ht="15.75" customHeight="1">
      <c r="A129" s="28" t="s">
        <v>67</v>
      </c>
      <c r="B129" s="91">
        <v>1991100</v>
      </c>
      <c r="C129" s="91">
        <v>908052.14</v>
      </c>
      <c r="D129" s="91">
        <v>807009.65</v>
      </c>
      <c r="E129" s="13">
        <f t="shared" si="5"/>
        <v>45.605551705087635</v>
      </c>
      <c r="F129" s="13">
        <f t="shared" si="6"/>
        <v>112.52060492709101</v>
      </c>
    </row>
    <row r="130" spans="1:6" s="30" customFormat="1" ht="38.25">
      <c r="A130" s="28" t="s">
        <v>68</v>
      </c>
      <c r="B130" s="91">
        <v>76266700</v>
      </c>
      <c r="C130" s="91">
        <v>40506100</v>
      </c>
      <c r="D130" s="91">
        <v>36814300</v>
      </c>
      <c r="E130" s="13">
        <f t="shared" si="5"/>
        <v>53.111121891992177</v>
      </c>
      <c r="F130" s="13">
        <f t="shared" si="6"/>
        <v>110.02816840195251</v>
      </c>
    </row>
    <row r="131" spans="1:6" s="30" customFormat="1" ht="44.25" customHeight="1">
      <c r="A131" s="28" t="s">
        <v>71</v>
      </c>
      <c r="B131" s="91">
        <v>334026700</v>
      </c>
      <c r="C131" s="91">
        <v>187715000</v>
      </c>
      <c r="D131" s="91">
        <v>176272522.28</v>
      </c>
      <c r="E131" s="13">
        <f t="shared" si="5"/>
        <v>56.197603365239971</v>
      </c>
      <c r="F131" s="13">
        <f t="shared" si="6"/>
        <v>106.49135643604406</v>
      </c>
    </row>
    <row r="132" spans="1:6" s="30" customFormat="1" ht="29.25" customHeight="1">
      <c r="A132" s="28" t="s">
        <v>74</v>
      </c>
      <c r="B132" s="54">
        <v>300400</v>
      </c>
      <c r="C132" s="55">
        <v>0</v>
      </c>
      <c r="D132" s="55">
        <v>0</v>
      </c>
      <c r="E132" s="13">
        <f t="shared" si="5"/>
        <v>0</v>
      </c>
      <c r="F132" s="13" t="e">
        <f t="shared" si="6"/>
        <v>#DIV/0!</v>
      </c>
    </row>
    <row r="133" spans="1:6" s="30" customFormat="1" ht="57" customHeight="1">
      <c r="A133" s="28" t="s">
        <v>159</v>
      </c>
      <c r="B133" s="91">
        <v>412100</v>
      </c>
      <c r="C133" s="54">
        <v>18436.8</v>
      </c>
      <c r="D133" s="55">
        <v>65175.6</v>
      </c>
      <c r="E133" s="13">
        <f t="shared" si="5"/>
        <v>4.473865566610046</v>
      </c>
      <c r="F133" s="13">
        <f t="shared" si="6"/>
        <v>28.287886877911365</v>
      </c>
    </row>
    <row r="134" spans="1:6" s="30" customFormat="1" ht="87.75" customHeight="1">
      <c r="A134" s="36" t="s">
        <v>111</v>
      </c>
      <c r="B134" s="91">
        <v>1540900</v>
      </c>
      <c r="C134" s="91">
        <v>795623.66</v>
      </c>
      <c r="D134" s="91">
        <v>560999.14</v>
      </c>
      <c r="E134" s="13">
        <f t="shared" si="5"/>
        <v>51.633698487896687</v>
      </c>
      <c r="F134" s="13">
        <f t="shared" si="6"/>
        <v>141.82261669777247</v>
      </c>
    </row>
    <row r="135" spans="1:6" s="30" customFormat="1" ht="38.25">
      <c r="A135" s="36" t="s">
        <v>175</v>
      </c>
      <c r="B135" s="91">
        <v>18021.68</v>
      </c>
      <c r="C135" s="91">
        <v>6758.13</v>
      </c>
      <c r="D135" s="55">
        <v>0</v>
      </c>
      <c r="E135" s="13">
        <f t="shared" si="5"/>
        <v>37.5</v>
      </c>
      <c r="F135" s="13" t="e">
        <f t="shared" si="6"/>
        <v>#DIV/0!</v>
      </c>
    </row>
    <row r="136" spans="1:6" s="30" customFormat="1" ht="51">
      <c r="A136" s="36" t="s">
        <v>166</v>
      </c>
      <c r="B136" s="91">
        <v>7120.71</v>
      </c>
      <c r="C136" s="54">
        <v>4747.1400000000003</v>
      </c>
      <c r="D136" s="55">
        <v>0</v>
      </c>
      <c r="E136" s="13">
        <f t="shared" ref="E136" si="13">C136/B136*100</f>
        <v>66.666666666666671</v>
      </c>
      <c r="F136" s="13" t="e">
        <f t="shared" ref="F136" si="14">C136/D136*100</f>
        <v>#DIV/0!</v>
      </c>
    </row>
    <row r="137" spans="1:6" s="30" customFormat="1" ht="100.5" customHeight="1">
      <c r="A137" s="37" t="s">
        <v>160</v>
      </c>
      <c r="B137" s="91">
        <v>1825800</v>
      </c>
      <c r="C137" s="91">
        <v>950000</v>
      </c>
      <c r="D137" s="91">
        <v>817500</v>
      </c>
      <c r="E137" s="13">
        <f t="shared" si="5"/>
        <v>52.031985978749042</v>
      </c>
      <c r="F137" s="13">
        <f t="shared" si="6"/>
        <v>116.20795107033639</v>
      </c>
    </row>
    <row r="138" spans="1:6" s="30" customFormat="1" ht="38.25">
      <c r="A138" s="28" t="s">
        <v>69</v>
      </c>
      <c r="B138" s="91">
        <v>1324400</v>
      </c>
      <c r="C138" s="91">
        <v>632989.80000000005</v>
      </c>
      <c r="D138" s="91">
        <v>532677</v>
      </c>
      <c r="E138" s="13">
        <f t="shared" si="5"/>
        <v>47.794457867713689</v>
      </c>
      <c r="F138" s="13">
        <f t="shared" si="6"/>
        <v>118.83182491453546</v>
      </c>
    </row>
    <row r="139" spans="1:6" s="30" customFormat="1" ht="38.25">
      <c r="A139" s="28" t="s">
        <v>70</v>
      </c>
      <c r="B139" s="91">
        <v>7630000</v>
      </c>
      <c r="C139" s="91">
        <v>3744827</v>
      </c>
      <c r="D139" s="91">
        <v>3340926</v>
      </c>
      <c r="E139" s="13">
        <f t="shared" si="5"/>
        <v>49.080301441677591</v>
      </c>
      <c r="F139" s="13">
        <f t="shared" si="6"/>
        <v>112.08949255386082</v>
      </c>
    </row>
    <row r="140" spans="1:6" s="14" customFormat="1" ht="51" hidden="1">
      <c r="A140" s="5" t="s">
        <v>134</v>
      </c>
      <c r="B140" s="45">
        <v>0</v>
      </c>
      <c r="C140" s="45">
        <v>0</v>
      </c>
      <c r="D140" s="67">
        <v>0</v>
      </c>
      <c r="E140" s="13" t="e">
        <f t="shared" si="5"/>
        <v>#DIV/0!</v>
      </c>
      <c r="F140" s="13" t="e">
        <f t="shared" si="6"/>
        <v>#DIV/0!</v>
      </c>
    </row>
    <row r="141" spans="1:6" s="14" customFormat="1">
      <c r="A141" s="6" t="s">
        <v>19</v>
      </c>
      <c r="B141" s="7">
        <f>B143+B144+B145+B146</f>
        <v>57928565.459999993</v>
      </c>
      <c r="C141" s="7">
        <f>C143+C144+C145+C146</f>
        <v>44888455.460000001</v>
      </c>
      <c r="D141" s="62">
        <f>D143+D144+D145+D146</f>
        <v>36906939.450000003</v>
      </c>
      <c r="E141" s="13">
        <f t="shared" si="5"/>
        <v>77.489326903832506</v>
      </c>
      <c r="F141" s="13">
        <f t="shared" si="6"/>
        <v>121.62605767084271</v>
      </c>
    </row>
    <row r="142" spans="1:6" s="14" customFormat="1" ht="25.5" hidden="1">
      <c r="A142" s="5" t="s">
        <v>123</v>
      </c>
      <c r="B142" s="20">
        <v>0</v>
      </c>
      <c r="C142" s="20">
        <v>0</v>
      </c>
      <c r="D142" s="67">
        <v>0</v>
      </c>
      <c r="E142" s="13" t="e">
        <f t="shared" si="5"/>
        <v>#DIV/0!</v>
      </c>
      <c r="F142" s="13" t="e">
        <f t="shared" si="6"/>
        <v>#DIV/0!</v>
      </c>
    </row>
    <row r="143" spans="1:6" s="14" customFormat="1" ht="101.25" customHeight="1">
      <c r="A143" s="5" t="s">
        <v>184</v>
      </c>
      <c r="B143" s="85">
        <v>1325000</v>
      </c>
      <c r="C143" s="87">
        <v>808385</v>
      </c>
      <c r="D143" s="64">
        <v>768385</v>
      </c>
      <c r="E143" s="13">
        <f t="shared" si="5"/>
        <v>61.010188679245282</v>
      </c>
      <c r="F143" s="13">
        <f t="shared" si="6"/>
        <v>105.20572369320067</v>
      </c>
    </row>
    <row r="144" spans="1:6" s="14" customFormat="1" ht="76.5">
      <c r="A144" s="5" t="s">
        <v>112</v>
      </c>
      <c r="B144" s="85">
        <v>30935500</v>
      </c>
      <c r="C144" s="87">
        <v>19826176</v>
      </c>
      <c r="D144" s="64">
        <v>19211605</v>
      </c>
      <c r="E144" s="13">
        <f t="shared" ref="E144:E190" si="15">C144/B144*100</f>
        <v>64.08875240419583</v>
      </c>
      <c r="F144" s="13">
        <f t="shared" ref="F144:F190" si="16">C144/D144*100</f>
        <v>103.19895708869717</v>
      </c>
    </row>
    <row r="145" spans="1:6" s="14" customFormat="1" ht="51">
      <c r="A145" s="5" t="s">
        <v>114</v>
      </c>
      <c r="B145" s="85">
        <v>2456161.62</v>
      </c>
      <c r="C145" s="87">
        <v>1585291.82</v>
      </c>
      <c r="D145" s="64">
        <v>1546513.4</v>
      </c>
      <c r="E145" s="13">
        <f t="shared" si="15"/>
        <v>64.543465181253012</v>
      </c>
      <c r="F145" s="13">
        <f t="shared" si="16"/>
        <v>102.50747390872917</v>
      </c>
    </row>
    <row r="146" spans="1:6" s="14" customFormat="1">
      <c r="A146" s="5" t="s">
        <v>185</v>
      </c>
      <c r="B146" s="87">
        <v>23211903.84</v>
      </c>
      <c r="C146" s="87">
        <v>22668602.640000001</v>
      </c>
      <c r="D146" s="64">
        <v>15380436.050000001</v>
      </c>
      <c r="E146" s="13">
        <f t="shared" si="15"/>
        <v>97.659385444016209</v>
      </c>
      <c r="F146" s="13">
        <f t="shared" si="16"/>
        <v>147.38595554968026</v>
      </c>
    </row>
    <row r="147" spans="1:6" s="14" customFormat="1">
      <c r="A147" s="6" t="s">
        <v>186</v>
      </c>
      <c r="B147" s="7">
        <f>B148</f>
        <v>36089390</v>
      </c>
      <c r="C147" s="7">
        <f>C148</f>
        <v>25013</v>
      </c>
      <c r="D147" s="62">
        <f>D148+D149</f>
        <v>0</v>
      </c>
      <c r="E147" s="13">
        <f t="shared" si="15"/>
        <v>6.9308458801880551E-2</v>
      </c>
      <c r="F147" s="13" t="e">
        <f t="shared" si="16"/>
        <v>#DIV/0!</v>
      </c>
    </row>
    <row r="148" spans="1:6" s="14" customFormat="1">
      <c r="A148" s="5" t="s">
        <v>113</v>
      </c>
      <c r="B148" s="87">
        <v>36089390</v>
      </c>
      <c r="C148" s="85">
        <v>25013</v>
      </c>
      <c r="D148" s="67">
        <v>0</v>
      </c>
      <c r="E148" s="13">
        <f t="shared" si="15"/>
        <v>6.9308458801880551E-2</v>
      </c>
      <c r="F148" s="13" t="e">
        <f t="shared" si="16"/>
        <v>#DIV/0!</v>
      </c>
    </row>
    <row r="149" spans="1:6" s="14" customFormat="1" ht="51" hidden="1">
      <c r="A149" s="6" t="s">
        <v>187</v>
      </c>
      <c r="B149" s="52">
        <v>0</v>
      </c>
      <c r="C149" s="89">
        <v>0</v>
      </c>
      <c r="D149" s="62">
        <v>0</v>
      </c>
      <c r="E149" s="13" t="e">
        <f t="shared" si="15"/>
        <v>#DIV/0!</v>
      </c>
      <c r="F149" s="13" t="e">
        <f t="shared" si="16"/>
        <v>#DIV/0!</v>
      </c>
    </row>
    <row r="150" spans="1:6" s="14" customFormat="1" ht="38.25">
      <c r="A150" s="6" t="s">
        <v>83</v>
      </c>
      <c r="B150" s="13">
        <f>B152+B151</f>
        <v>1216806.1399999999</v>
      </c>
      <c r="C150" s="50">
        <f>C152+C151</f>
        <v>1216806.1399999999</v>
      </c>
      <c r="D150" s="76">
        <f>D152+D151</f>
        <v>6001179.8099999996</v>
      </c>
      <c r="E150" s="13">
        <f t="shared" si="15"/>
        <v>100</v>
      </c>
      <c r="F150" s="13">
        <f t="shared" si="16"/>
        <v>20.27611533939357</v>
      </c>
    </row>
    <row r="151" spans="1:6" s="14" customFormat="1" ht="25.5">
      <c r="A151" s="5" t="s">
        <v>143</v>
      </c>
      <c r="B151" s="85">
        <v>1216806.1399999999</v>
      </c>
      <c r="C151" s="85">
        <v>1216806.1399999999</v>
      </c>
      <c r="D151" s="75">
        <v>6001179.8099999996</v>
      </c>
      <c r="E151" s="13">
        <f t="shared" si="15"/>
        <v>100</v>
      </c>
      <c r="F151" s="13">
        <f t="shared" si="16"/>
        <v>20.27611533939357</v>
      </c>
    </row>
    <row r="152" spans="1:6" s="14" customFormat="1" ht="25.5" hidden="1">
      <c r="A152" s="5" t="s">
        <v>85</v>
      </c>
      <c r="B152" s="20">
        <v>0</v>
      </c>
      <c r="C152" s="35">
        <v>0</v>
      </c>
      <c r="D152" s="75">
        <v>0</v>
      </c>
      <c r="E152" s="13" t="e">
        <f t="shared" si="15"/>
        <v>#DIV/0!</v>
      </c>
      <c r="F152" s="13" t="e">
        <f t="shared" si="16"/>
        <v>#DIV/0!</v>
      </c>
    </row>
    <row r="153" spans="1:6" s="14" customFormat="1" ht="25.5">
      <c r="A153" s="6" t="s">
        <v>84</v>
      </c>
      <c r="B153" s="7">
        <f>B157+B155+B154+B156</f>
        <v>-1257067.7</v>
      </c>
      <c r="C153" s="43">
        <f>C157+C155+C154+C156</f>
        <v>-1257067.7</v>
      </c>
      <c r="D153" s="77">
        <f>SUM(D154:D157)</f>
        <v>-5983054.9800000004</v>
      </c>
      <c r="E153" s="13">
        <f t="shared" si="15"/>
        <v>100</v>
      </c>
      <c r="F153" s="13">
        <f t="shared" si="16"/>
        <v>21.010465459570284</v>
      </c>
    </row>
    <row r="154" spans="1:6" s="14" customFormat="1" ht="102.75" customHeight="1">
      <c r="A154" s="38" t="s">
        <v>171</v>
      </c>
      <c r="B154" s="87">
        <v>-74799.960000000006</v>
      </c>
      <c r="C154" s="85">
        <v>-74799.960000000006</v>
      </c>
      <c r="D154" s="75">
        <v>-115086.22</v>
      </c>
      <c r="E154" s="13">
        <f t="shared" si="15"/>
        <v>100</v>
      </c>
      <c r="F154" s="13">
        <f t="shared" si="16"/>
        <v>64.994714397605563</v>
      </c>
    </row>
    <row r="155" spans="1:6" s="14" customFormat="1" ht="76.5">
      <c r="A155" s="4" t="s">
        <v>124</v>
      </c>
      <c r="B155" s="87">
        <v>-67805.41</v>
      </c>
      <c r="C155" s="85">
        <v>-67805.41</v>
      </c>
      <c r="D155" s="67">
        <v>-646812.59</v>
      </c>
      <c r="E155" s="13">
        <f t="shared" si="15"/>
        <v>100</v>
      </c>
      <c r="F155" s="13">
        <f t="shared" si="16"/>
        <v>10.483007141218449</v>
      </c>
    </row>
    <row r="156" spans="1:6" s="14" customFormat="1" ht="63.75">
      <c r="A156" s="38" t="s">
        <v>144</v>
      </c>
      <c r="B156" s="2">
        <v>0</v>
      </c>
      <c r="C156" s="2">
        <v>0</v>
      </c>
      <c r="D156" s="67">
        <v>-0.44</v>
      </c>
      <c r="E156" s="13" t="e">
        <f t="shared" si="15"/>
        <v>#DIV/0!</v>
      </c>
      <c r="F156" s="13">
        <f t="shared" si="16"/>
        <v>0</v>
      </c>
    </row>
    <row r="157" spans="1:6" s="14" customFormat="1" ht="27" customHeight="1">
      <c r="A157" s="5" t="s">
        <v>125</v>
      </c>
      <c r="B157" s="87">
        <v>-1114462.33</v>
      </c>
      <c r="C157" s="87">
        <v>-1114462.33</v>
      </c>
      <c r="D157" s="65">
        <v>-5221155.7300000004</v>
      </c>
      <c r="E157" s="13">
        <f t="shared" si="15"/>
        <v>100</v>
      </c>
      <c r="F157" s="13">
        <f t="shared" si="16"/>
        <v>21.345127164019679</v>
      </c>
    </row>
    <row r="158" spans="1:6" s="14" customFormat="1">
      <c r="A158" s="39" t="s">
        <v>64</v>
      </c>
      <c r="B158" s="13">
        <f>B57+B58</f>
        <v>1732894993.9300001</v>
      </c>
      <c r="C158" s="13">
        <f>C57+C58</f>
        <v>561521778.60000002</v>
      </c>
      <c r="D158" s="76">
        <f>D57+D58</f>
        <v>462973811.93999994</v>
      </c>
      <c r="E158" s="13">
        <f t="shared" si="15"/>
        <v>32.403681732990371</v>
      </c>
      <c r="F158" s="13">
        <f t="shared" si="16"/>
        <v>121.28586199013168</v>
      </c>
    </row>
    <row r="159" spans="1:6" s="14" customFormat="1">
      <c r="A159" s="51" t="s">
        <v>22</v>
      </c>
      <c r="B159" s="17"/>
      <c r="C159" s="17"/>
      <c r="D159" s="65"/>
      <c r="E159" s="13"/>
      <c r="F159" s="13"/>
    </row>
    <row r="160" spans="1:6" s="14" customFormat="1">
      <c r="A160" s="6" t="s">
        <v>23</v>
      </c>
      <c r="B160" s="90">
        <v>132416863.98999999</v>
      </c>
      <c r="C160" s="90">
        <v>59517084.729999997</v>
      </c>
      <c r="D160" s="69">
        <f>D161+D162+D163</f>
        <v>52564854.710000008</v>
      </c>
      <c r="E160" s="13">
        <f t="shared" si="15"/>
        <v>44.946755977014128</v>
      </c>
      <c r="F160" s="13">
        <f t="shared" si="16"/>
        <v>113.22600444413935</v>
      </c>
    </row>
    <row r="161" spans="1:6" s="14" customFormat="1" ht="14.25" customHeight="1">
      <c r="A161" s="5" t="s">
        <v>24</v>
      </c>
      <c r="B161" s="40">
        <v>104344291.06999999</v>
      </c>
      <c r="C161" s="40">
        <v>41932476.030000001</v>
      </c>
      <c r="D161" s="78">
        <v>45690100.560000002</v>
      </c>
      <c r="E161" s="13">
        <f t="shared" si="15"/>
        <v>40.186650941803173</v>
      </c>
      <c r="F161" s="13">
        <f t="shared" si="16"/>
        <v>91.775845349551147</v>
      </c>
    </row>
    <row r="162" spans="1:6" s="14" customFormat="1">
      <c r="A162" s="5" t="s">
        <v>25</v>
      </c>
      <c r="B162" s="41">
        <v>3393872.56</v>
      </c>
      <c r="C162" s="41">
        <v>1664827.31</v>
      </c>
      <c r="D162" s="79">
        <v>1610150.88</v>
      </c>
      <c r="E162" s="13">
        <f t="shared" si="15"/>
        <v>49.053913503458126</v>
      </c>
      <c r="F162" s="13">
        <f t="shared" si="16"/>
        <v>103.3957333240721</v>
      </c>
    </row>
    <row r="163" spans="1:6" s="14" customFormat="1">
      <c r="A163" s="5" t="s">
        <v>26</v>
      </c>
      <c r="B163" s="41">
        <f>B160-B161-B162</f>
        <v>24678700.360000003</v>
      </c>
      <c r="C163" s="41">
        <f>C160-C161-C162</f>
        <v>15919781.389999995</v>
      </c>
      <c r="D163" s="79">
        <v>5264603.2699999996</v>
      </c>
      <c r="E163" s="13">
        <f t="shared" si="15"/>
        <v>64.508183809400549</v>
      </c>
      <c r="F163" s="13">
        <f t="shared" si="16"/>
        <v>302.39280290535544</v>
      </c>
    </row>
    <row r="164" spans="1:6" s="14" customFormat="1">
      <c r="A164" s="6" t="s">
        <v>27</v>
      </c>
      <c r="B164" s="96">
        <v>2317100</v>
      </c>
      <c r="C164" s="90">
        <v>1107131.52</v>
      </c>
      <c r="D164" s="69">
        <v>659149.30000000005</v>
      </c>
      <c r="E164" s="13">
        <f t="shared" si="15"/>
        <v>47.78091234733072</v>
      </c>
      <c r="F164" s="13">
        <f t="shared" si="16"/>
        <v>167.96369502326712</v>
      </c>
    </row>
    <row r="165" spans="1:6" s="14" customFormat="1">
      <c r="A165" s="6" t="s">
        <v>28</v>
      </c>
      <c r="B165" s="90">
        <v>16435558</v>
      </c>
      <c r="C165" s="90">
        <v>5073113.83</v>
      </c>
      <c r="D165" s="69">
        <v>3420423.03</v>
      </c>
      <c r="E165" s="13">
        <f t="shared" si="15"/>
        <v>30.866696646380976</v>
      </c>
      <c r="F165" s="13">
        <f t="shared" si="16"/>
        <v>148.31831576107709</v>
      </c>
    </row>
    <row r="166" spans="1:6" s="14" customFormat="1">
      <c r="A166" s="6" t="s">
        <v>29</v>
      </c>
      <c r="B166" s="53">
        <f>SUM(B167:B171)</f>
        <v>565138000.41000009</v>
      </c>
      <c r="C166" s="53">
        <f>SUM(C167:C171)</f>
        <v>20759627.690000001</v>
      </c>
      <c r="D166" s="69">
        <f>D167+D168+D169+D170+D171</f>
        <v>29889612.800000001</v>
      </c>
      <c r="E166" s="13">
        <f t="shared" si="15"/>
        <v>3.6733731716747355</v>
      </c>
      <c r="F166" s="13">
        <f t="shared" si="16"/>
        <v>69.454321234967622</v>
      </c>
    </row>
    <row r="167" spans="1:6" s="14" customFormat="1">
      <c r="A167" s="5" t="s">
        <v>81</v>
      </c>
      <c r="B167" s="86">
        <v>550000</v>
      </c>
      <c r="C167" s="17">
        <v>400000</v>
      </c>
      <c r="D167" s="70">
        <v>351875.2</v>
      </c>
      <c r="E167" s="13">
        <f t="shared" si="15"/>
        <v>72.727272727272734</v>
      </c>
      <c r="F167" s="13">
        <f t="shared" si="16"/>
        <v>113.67666718200088</v>
      </c>
    </row>
    <row r="168" spans="1:6" s="14" customFormat="1" ht="12" customHeight="1">
      <c r="A168" s="5" t="s">
        <v>30</v>
      </c>
      <c r="B168" s="86">
        <v>1111909.32</v>
      </c>
      <c r="C168" s="2">
        <v>114924.8</v>
      </c>
      <c r="D168" s="64">
        <v>165175.6</v>
      </c>
      <c r="E168" s="13">
        <f t="shared" si="15"/>
        <v>10.335806880366826</v>
      </c>
      <c r="F168" s="13">
        <f t="shared" si="16"/>
        <v>69.577346775189554</v>
      </c>
    </row>
    <row r="169" spans="1:6" s="14" customFormat="1">
      <c r="A169" s="5" t="s">
        <v>31</v>
      </c>
      <c r="B169" s="86">
        <v>560739621.09000003</v>
      </c>
      <c r="C169" s="86">
        <v>17749732.890000001</v>
      </c>
      <c r="D169" s="64">
        <v>28897973.77</v>
      </c>
      <c r="E169" s="13">
        <f t="shared" si="15"/>
        <v>3.1654144316567074</v>
      </c>
      <c r="F169" s="13">
        <f t="shared" si="16"/>
        <v>61.422067274580407</v>
      </c>
    </row>
    <row r="170" spans="1:6" s="14" customFormat="1">
      <c r="A170" s="5" t="s">
        <v>52</v>
      </c>
      <c r="B170" s="86">
        <v>2219470</v>
      </c>
      <c r="C170" s="86">
        <v>2081970</v>
      </c>
      <c r="D170" s="64">
        <v>337788.23</v>
      </c>
      <c r="E170" s="13">
        <f t="shared" si="15"/>
        <v>93.804827278584526</v>
      </c>
      <c r="F170" s="13">
        <f t="shared" si="16"/>
        <v>616.35362487319355</v>
      </c>
    </row>
    <row r="171" spans="1:6" s="14" customFormat="1">
      <c r="A171" s="5" t="s">
        <v>32</v>
      </c>
      <c r="B171" s="86">
        <v>517000</v>
      </c>
      <c r="C171" s="86">
        <v>413000</v>
      </c>
      <c r="D171" s="78">
        <v>136800</v>
      </c>
      <c r="E171" s="13">
        <f t="shared" si="15"/>
        <v>79.883945841392645</v>
      </c>
      <c r="F171" s="13">
        <f t="shared" si="16"/>
        <v>301.90058479532166</v>
      </c>
    </row>
    <row r="172" spans="1:6" s="14" customFormat="1">
      <c r="A172" s="6" t="s">
        <v>33</v>
      </c>
      <c r="B172" s="53">
        <f>SUM(B173:B176)</f>
        <v>111139193.81</v>
      </c>
      <c r="C172" s="53">
        <f>SUM(C173:C176)</f>
        <v>16013455.219999999</v>
      </c>
      <c r="D172" s="80">
        <f>D173+D174+D175+D176</f>
        <v>14331959.629999999</v>
      </c>
      <c r="E172" s="13">
        <f t="shared" si="15"/>
        <v>14.408468039975247</v>
      </c>
      <c r="F172" s="13">
        <f t="shared" si="16"/>
        <v>111.73248902041458</v>
      </c>
    </row>
    <row r="173" spans="1:6" s="14" customFormat="1">
      <c r="A173" s="5" t="s">
        <v>34</v>
      </c>
      <c r="B173" s="86">
        <v>6221491.6500000004</v>
      </c>
      <c r="C173" s="86">
        <v>189457.65</v>
      </c>
      <c r="D173" s="64">
        <v>66777.240000000005</v>
      </c>
      <c r="E173" s="13">
        <f t="shared" si="15"/>
        <v>3.0452126380335169</v>
      </c>
      <c r="F173" s="13">
        <f t="shared" si="16"/>
        <v>283.71590380195408</v>
      </c>
    </row>
    <row r="174" spans="1:6" s="14" customFormat="1">
      <c r="A174" s="5" t="s">
        <v>35</v>
      </c>
      <c r="B174" s="86">
        <v>53040012.479999997</v>
      </c>
      <c r="C174" s="86">
        <v>1474610.88</v>
      </c>
      <c r="D174" s="64">
        <v>1771195.8</v>
      </c>
      <c r="E174" s="13">
        <f t="shared" si="15"/>
        <v>2.7801857711780085</v>
      </c>
      <c r="F174" s="13">
        <f t="shared" si="16"/>
        <v>83.255102569687651</v>
      </c>
    </row>
    <row r="175" spans="1:6" s="14" customFormat="1">
      <c r="A175" s="5" t="s">
        <v>36</v>
      </c>
      <c r="B175" s="86">
        <v>43360849.560000002</v>
      </c>
      <c r="C175" s="86">
        <v>9569620.6899999995</v>
      </c>
      <c r="D175" s="64">
        <v>9786197.2100000009</v>
      </c>
      <c r="E175" s="13">
        <f t="shared" si="15"/>
        <v>22.069726001927531</v>
      </c>
      <c r="F175" s="13">
        <f t="shared" si="16"/>
        <v>97.786918500081995</v>
      </c>
    </row>
    <row r="176" spans="1:6" s="14" customFormat="1" ht="13.5" customHeight="1">
      <c r="A176" s="5" t="s">
        <v>61</v>
      </c>
      <c r="B176" s="86">
        <v>8516840.1199999992</v>
      </c>
      <c r="C176" s="86">
        <v>4779766</v>
      </c>
      <c r="D176" s="64">
        <v>2707789.38</v>
      </c>
      <c r="E176" s="13">
        <f t="shared" si="15"/>
        <v>56.121354077972299</v>
      </c>
      <c r="F176" s="13">
        <f t="shared" si="16"/>
        <v>176.51912055286959</v>
      </c>
    </row>
    <row r="177" spans="1:6" s="14" customFormat="1">
      <c r="A177" s="6" t="s">
        <v>140</v>
      </c>
      <c r="B177" s="90">
        <v>2658548</v>
      </c>
      <c r="C177" s="52">
        <v>0</v>
      </c>
      <c r="D177" s="63">
        <v>0</v>
      </c>
      <c r="E177" s="13">
        <f t="shared" si="15"/>
        <v>0</v>
      </c>
      <c r="F177" s="13" t="e">
        <f t="shared" si="16"/>
        <v>#DIV/0!</v>
      </c>
    </row>
    <row r="178" spans="1:6" s="14" customFormat="1">
      <c r="A178" s="6" t="s">
        <v>37</v>
      </c>
      <c r="B178" s="90">
        <v>750498091.63999999</v>
      </c>
      <c r="C178" s="90">
        <v>333964264.92000002</v>
      </c>
      <c r="D178" s="69">
        <v>291125855.56</v>
      </c>
      <c r="E178" s="13">
        <f t="shared" si="15"/>
        <v>44.499015872274391</v>
      </c>
      <c r="F178" s="13">
        <f t="shared" si="16"/>
        <v>114.71473884639943</v>
      </c>
    </row>
    <row r="179" spans="1:6" s="14" customFormat="1">
      <c r="A179" s="5" t="s">
        <v>45</v>
      </c>
      <c r="B179" s="2">
        <v>575076182.12</v>
      </c>
      <c r="C179" s="2">
        <v>330806472.85000002</v>
      </c>
      <c r="D179" s="64">
        <v>288592197.87</v>
      </c>
      <c r="E179" s="13">
        <f t="shared" si="15"/>
        <v>57.523939111943832</v>
      </c>
      <c r="F179" s="13">
        <f t="shared" si="16"/>
        <v>114.62765635785344</v>
      </c>
    </row>
    <row r="180" spans="1:6" s="14" customFormat="1" hidden="1">
      <c r="A180" s="5" t="s">
        <v>24</v>
      </c>
      <c r="B180" s="1">
        <v>3177928.21</v>
      </c>
      <c r="C180" s="1">
        <v>1135029.6599999999</v>
      </c>
      <c r="D180" s="78">
        <v>0</v>
      </c>
      <c r="E180" s="13">
        <f t="shared" si="15"/>
        <v>35.716025819223901</v>
      </c>
      <c r="F180" s="13" t="e">
        <f t="shared" si="16"/>
        <v>#DIV/0!</v>
      </c>
    </row>
    <row r="181" spans="1:6" s="14" customFormat="1">
      <c r="A181" s="6" t="s">
        <v>44</v>
      </c>
      <c r="B181" s="90">
        <v>111106725.08</v>
      </c>
      <c r="C181" s="90">
        <v>72263767.980000004</v>
      </c>
      <c r="D181" s="69">
        <v>44586320.18</v>
      </c>
      <c r="E181" s="13">
        <f t="shared" si="15"/>
        <v>65.039958587536475</v>
      </c>
      <c r="F181" s="13">
        <f t="shared" si="16"/>
        <v>162.07609797862446</v>
      </c>
    </row>
    <row r="182" spans="1:6" s="14" customFormat="1">
      <c r="A182" s="5" t="s">
        <v>45</v>
      </c>
      <c r="B182" s="86">
        <v>94331477.760000005</v>
      </c>
      <c r="C182" s="86">
        <v>71769323.680000007</v>
      </c>
      <c r="D182" s="64">
        <v>39244630.369999997</v>
      </c>
      <c r="E182" s="13">
        <f t="shared" si="15"/>
        <v>76.082051701338685</v>
      </c>
      <c r="F182" s="13">
        <f t="shared" si="16"/>
        <v>182.87679869412926</v>
      </c>
    </row>
    <row r="183" spans="1:6" s="14" customFormat="1" ht="16.5" customHeight="1">
      <c r="A183" s="6" t="s">
        <v>38</v>
      </c>
      <c r="B183" s="97">
        <f>B184+B185+B186+B187</f>
        <v>54440765.960000001</v>
      </c>
      <c r="C183" s="97">
        <f>C184+C185+C186+C187</f>
        <v>29889882.710000001</v>
      </c>
      <c r="D183" s="81">
        <f>SUM(D184:D187)</f>
        <v>15477788.48</v>
      </c>
      <c r="E183" s="13">
        <f t="shared" si="15"/>
        <v>54.90349406906104</v>
      </c>
      <c r="F183" s="13">
        <f t="shared" si="16"/>
        <v>193.11468656276662</v>
      </c>
    </row>
    <row r="184" spans="1:6" s="14" customFormat="1">
      <c r="A184" s="5" t="s">
        <v>39</v>
      </c>
      <c r="B184" s="86">
        <v>5247300</v>
      </c>
      <c r="C184" s="86">
        <v>1838702.12</v>
      </c>
      <c r="D184" s="64">
        <v>1277471.3500000001</v>
      </c>
      <c r="E184" s="13">
        <f t="shared" si="15"/>
        <v>35.040918567644312</v>
      </c>
      <c r="F184" s="13">
        <f t="shared" si="16"/>
        <v>143.93294377991336</v>
      </c>
    </row>
    <row r="185" spans="1:6" s="14" customFormat="1">
      <c r="A185" s="5" t="s">
        <v>40</v>
      </c>
      <c r="B185" s="86">
        <v>11249319.9</v>
      </c>
      <c r="C185" s="86">
        <v>5865675.9400000004</v>
      </c>
      <c r="D185" s="64">
        <v>6098014.71</v>
      </c>
      <c r="E185" s="13">
        <f t="shared" si="15"/>
        <v>52.142493876452036</v>
      </c>
      <c r="F185" s="13">
        <f t="shared" si="16"/>
        <v>96.18992768877726</v>
      </c>
    </row>
    <row r="186" spans="1:6" s="14" customFormat="1">
      <c r="A186" s="5" t="s">
        <v>41</v>
      </c>
      <c r="B186" s="86">
        <v>37669146.060000002</v>
      </c>
      <c r="C186" s="86">
        <v>22105704.649999999</v>
      </c>
      <c r="D186" s="64">
        <v>7973202.4199999999</v>
      </c>
      <c r="E186" s="13">
        <f t="shared" si="15"/>
        <v>58.683848619211297</v>
      </c>
      <c r="F186" s="13">
        <f t="shared" si="16"/>
        <v>277.25001179638934</v>
      </c>
    </row>
    <row r="187" spans="1:6" s="14" customFormat="1">
      <c r="A187" s="5" t="s">
        <v>53</v>
      </c>
      <c r="B187" s="2">
        <v>275000</v>
      </c>
      <c r="C187" s="86">
        <v>79800</v>
      </c>
      <c r="D187" s="64">
        <v>129100</v>
      </c>
      <c r="E187" s="13">
        <f t="shared" si="15"/>
        <v>29.018181818181819</v>
      </c>
      <c r="F187" s="13">
        <f t="shared" si="16"/>
        <v>61.812548412083657</v>
      </c>
    </row>
    <row r="188" spans="1:6" s="14" customFormat="1" ht="17.25" customHeight="1">
      <c r="A188" s="6" t="s">
        <v>42</v>
      </c>
      <c r="B188" s="90">
        <v>41094691.740000002</v>
      </c>
      <c r="C188" s="90">
        <v>15507095</v>
      </c>
      <c r="D188" s="69">
        <v>12067355</v>
      </c>
      <c r="E188" s="13">
        <f t="shared" si="15"/>
        <v>37.735031809244568</v>
      </c>
      <c r="F188" s="13">
        <f t="shared" si="16"/>
        <v>128.50450657994233</v>
      </c>
    </row>
    <row r="189" spans="1:6" s="14" customFormat="1" ht="17.25" hidden="1" customHeight="1">
      <c r="A189" s="5" t="s">
        <v>65</v>
      </c>
      <c r="B189" s="17">
        <v>0</v>
      </c>
      <c r="C189" s="17">
        <v>0</v>
      </c>
      <c r="D189" s="65">
        <v>0</v>
      </c>
      <c r="E189" s="13" t="e">
        <f t="shared" si="15"/>
        <v>#DIV/0!</v>
      </c>
      <c r="F189" s="13" t="e">
        <f t="shared" si="16"/>
        <v>#DIV/0!</v>
      </c>
    </row>
    <row r="190" spans="1:6" s="14" customFormat="1" ht="17.25" customHeight="1">
      <c r="A190" s="39" t="s">
        <v>63</v>
      </c>
      <c r="B190" s="13">
        <f>B189+B188+B183+B181+B178+B177+B172+B166+B165+B164+B160</f>
        <v>1787245538.6300001</v>
      </c>
      <c r="C190" s="13">
        <f>C160+C164+C165+C166+C172+C178+C181+C183+C188+C189</f>
        <v>554095423.60000002</v>
      </c>
      <c r="D190" s="63">
        <f>D160+D164+D165+D166+D172+D178+D181+D183+D188+D189</f>
        <v>464123318.69</v>
      </c>
      <c r="E190" s="13">
        <f t="shared" si="15"/>
        <v>31.002758805303149</v>
      </c>
      <c r="F190" s="13">
        <f t="shared" si="16"/>
        <v>119.38538773788582</v>
      </c>
    </row>
    <row r="191" spans="1:6" s="14" customFormat="1">
      <c r="A191" s="5" t="s">
        <v>43</v>
      </c>
      <c r="B191" s="7">
        <f>B158-B190</f>
        <v>-54350544.700000048</v>
      </c>
      <c r="C191" s="7">
        <f>C158-C190</f>
        <v>7426355</v>
      </c>
      <c r="D191" s="62">
        <f>D158-D190</f>
        <v>-1149506.7500000596</v>
      </c>
      <c r="E191" s="17"/>
      <c r="F191" s="17"/>
    </row>
    <row r="192" spans="1:6">
      <c r="A192" s="42"/>
      <c r="B192" s="46"/>
      <c r="C192" s="46"/>
      <c r="D192" s="82"/>
      <c r="E192" s="9"/>
      <c r="F192" s="9"/>
    </row>
    <row r="193" spans="1:6">
      <c r="A193" s="100" t="s">
        <v>126</v>
      </c>
      <c r="B193" s="100"/>
      <c r="C193" s="100"/>
      <c r="D193" s="100"/>
      <c r="E193" s="100"/>
      <c r="F193" s="100"/>
    </row>
    <row r="197" spans="1:6">
      <c r="B197" s="47"/>
      <c r="C197" s="47"/>
    </row>
  </sheetData>
  <mergeCells count="3">
    <mergeCell ref="A1:F1"/>
    <mergeCell ref="E2:F2"/>
    <mergeCell ref="A193:F193"/>
  </mergeCells>
  <phoneticPr fontId="0" type="noConversion"/>
  <pageMargins left="0.70866141732283472" right="0.39370078740157483" top="0.17" bottom="0.31496062992125984" header="0.86614173228346458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01.07.2026</vt:lpstr>
      <vt:lpstr>'01.07.2026'!Область_печати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дима</dc:creator>
  <cp:lastModifiedBy>RePack by SPecialiST</cp:lastModifiedBy>
  <cp:lastPrinted>2026-05-07T11:18:17Z</cp:lastPrinted>
  <dcterms:created xsi:type="dcterms:W3CDTF">2006-03-13T07:15:44Z</dcterms:created>
  <dcterms:modified xsi:type="dcterms:W3CDTF">2026-07-06T06:06:51Z</dcterms:modified>
</cp:coreProperties>
</file>