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revisions/revisionLog1.xml" ContentType="application/vnd.openxmlformats-officedocument.spreadsheetml.revisionLog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Override PartName="/xl/revisions/revisionLog161.xml" ContentType="application/vnd.openxmlformats-officedocument.spreadsheetml.revisionLog+xml"/>
  <Override PartName="/xl/revisions/revisionLog15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511.xml" ContentType="application/vnd.openxmlformats-officedocument.spreadsheetml.revisionLo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state="hidden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с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5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5" hidden="1">Иль!$19:$24,Иль!$57:$57,Иль!$59:$61,Иль!$67:$68,Иль!$77:$78,Иль!$80:$80,Иль!$85:$89,Иль!$92:$99,Иль!$142:$142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19" hidden="1">Лист1!$82:$84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4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5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Хор!$A$1:$F$98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Иль!$19:$24,Иль!$30:$31,Иль!$34:$34,Иль!$46:$46,Иль!#REF!,Иль!$59:$60,Иль!$67:$68,Иль!$77:$78,Иль!$80:$80,Иль!$92:$96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район!$19:$20,район!$22:$22,район!$30:$32,район!$53:$54,район!#REF!,район!#REF!,район!#REF!,район!$88:$88,район!#REF!,район!$124:$126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Юсь!$20:$24,Юсь!$38:$38,Юсь!#REF!,Юсь!$45:$50,Юсь!$59:$59,Юсь!$61:$62,Юсь!$69:$70,Юсь!$80:$81,Юсь!$85:$89,Юсь!$92:$99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5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7" hidden="1">Мор!$A$1:$F$101</definedName>
    <definedName name="Z_3DCB9AAA_F09C_4EA6_B992_F93E466D374A_.wvu.PrintArea" localSheetId="2" hidden="1">район!$A$1:$G$134</definedName>
    <definedName name="Z_3DCB9AAA_F09C_4EA6_B992_F93E466D374A_.wvu.PrintArea" localSheetId="1" hidden="1">Справка!$A$1:$FE$31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район!$124:$125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Хор!$19:$22,Хор!$30:$30,Хор!$39:$39,Хор!$43:$43,Хор!$54:$54,Хор!$56:$57,Хор!$64:$65,Хор!$80:$84,Хор!$87:$94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5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Иль!$19:$24,Иль!$30:$40,Иль!$46:$46,Иль!$48:$50,Иль!$57:$57,Иль!$59:$61,Иль!$67:$68,Иль!$77:$78,Иль!$80:$80,Иль!$85:$89,Иль!$92:$99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$20,район!$22:$22,район!$27:$27,район!$29:$33,район!$37:$37,район!$41:$41,район!$49:$49,район!$53:$54,район!#REF!,район!#REF!,район!$60:$62,район!#REF!,район!#REF!,район!$82:$82,район!$88:$88,район!$91:$91,район!#REF!,район!$102:$102,район!$124:$126,район!$129:$130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Юсь!$19:$24,Юсь!$31:$33,Юсь!$38:$38,Юсь!#REF!,Юсь!$45:$50,Юсь!$59:$59,Юсь!$61:$63,Юсь!$69:$70,Юсь!$80:$81,Юсь!$85:$89,Юсь!$92:$99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5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Иль!$19:$24,Иль!$30:$31,Иль!$34:$34,Иль!$46:$46,Иль!#REF!,Иль!$59:$60,Иль!$67:$68,Иль!$77:$78,Иль!$80:$80,Иль!$92:$96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Ори!$19:$24,Ори!$33:$33,Ори!$45:$45,Ори!$49:$51,Ори!$58:$58,Ори!$60:$61,Ори!$68:$69,Ори!$79:$80,Ори!$82:$82,Ори!$84:$88,Ори!$92:$99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Хор!$19:$22,Хор!$30:$30,Хор!$39:$39,Хор!$43:$43,Хор!$54:$54,Хор!$56:$57,Хор!$64:$65,Хор!$80:$84,Хор!$87:$94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3" hidden="1">Але!$A$1:$F$97</definedName>
    <definedName name="Z_5C539BE6_C8E0_453F_AB5E_9E58094195EA_.wvu.PrintArea" localSheetId="5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7" hidden="1">Мор!$A$1:$F$101</definedName>
    <definedName name="Z_5C539BE6_C8E0_453F_AB5E_9E58094195EA_.wvu.PrintArea" localSheetId="2" hidden="1">район!$A$1:$G$134</definedName>
    <definedName name="Z_5C539BE6_C8E0_453F_AB5E_9E58094195EA_.wvu.PrintArea" localSheetId="1" hidden="1">Справка!$A$1:$FE$31</definedName>
    <definedName name="Z_5C539BE6_C8E0_453F_AB5E_9E58094195EA_.wvu.PrintArea" localSheetId="4" hidden="1">Сун!$A$1:$F$105</definedName>
    <definedName name="Z_5C539BE6_C8E0_453F_AB5E_9E58094195EA_.wvu.PrintArea" localSheetId="11" hidden="1">Тор!$A$1:$F$101</definedName>
    <definedName name="Z_5C539BE6_C8E0_453F_AB5E_9E58094195EA_.wvu.PrintArea" localSheetId="15" hidden="1">Юнг!$A$1:$F$100</definedName>
    <definedName name="Z_5C539BE6_C8E0_453F_AB5E_9E58094195EA_.wvu.PrintArea" localSheetId="17" hidden="1">Яра!$A$1:$F$102</definedName>
    <definedName name="Z_5C539BE6_C8E0_453F_AB5E_9E58094195EA_.wvu.Rows" localSheetId="3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5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6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19" hidden="1">Лист1!$82:$84</definedName>
    <definedName name="Z_5C539BE6_C8E0_453F_AB5E_9E58094195EA_.wvu.Rows" localSheetId="7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8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9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район!$20:$20,район!$27:$28,район!$37:$37,район!$41:$41,район!$53:$54,район!#REF!,район!$124:$125</definedName>
    <definedName name="Z_5C539BE6_C8E0_453F_AB5E_9E58094195EA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0" hidden="1">Сят!$19:$24,Сят!$38:$38,Сят!$45:$47,Сят!$57:$57,Сят!$59:$60,Сят!$67:$68,Сят!$78:$78,Сят!$83:$87,Сят!$90:$97,Сят!$143:$143</definedName>
    <definedName name="Z_5C539BE6_C8E0_453F_AB5E_9E58094195EA_.wvu.Rows" localSheetId="11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2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3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4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5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6" hidden="1">Юсь!$19:$24,Юсь!$38:$38,Юсь!$45:$50,Юсь!$59:$59,Юсь!$61:$62,Юсь!$69:$70,Юсь!$85:$89,Юсь!$92:$99,Юсь!$143:$143</definedName>
    <definedName name="Z_5C539BE6_C8E0_453F_AB5E_9E58094195EA_.wvu.Rows" localSheetId="17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8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3" hidden="1">Але!$A$1:$F$97</definedName>
    <definedName name="Z_61528DAC_5C4C_48F4_ADE2_8A724B05A086_.wvu.PrintArea" localSheetId="5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7" hidden="1">Мор!$A$1:$F$101</definedName>
    <definedName name="Z_61528DAC_5C4C_48F4_ADE2_8A724B05A086_.wvu.PrintArea" localSheetId="2" hidden="1">район!$A$1:$G$134</definedName>
    <definedName name="Z_61528DAC_5C4C_48F4_ADE2_8A724B05A086_.wvu.PrintArea" localSheetId="1" hidden="1">Справка!$A$1:$FE$31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Але!$19:$24,Але!$28:$28,Але!$40:$40,Але!$55:$56,Але!$63:$64,Але!$69:$70,Але!$74:$74,Але!$79:$82,Але!$86:$93,Але!$142:$142</definedName>
    <definedName name="Z_61528DAC_5C4C_48F4_ADE2_8A724B05A086_.wvu.Rows" localSheetId="5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6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9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район!$124:$124</definedName>
    <definedName name="Z_61528DAC_5C4C_48F4_ADE2_8A724B05A086_.wvu.Rows" localSheetId="4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2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3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4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5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6" hidden="1">Юсь!$19:$24,Юсь!$45:$50,Юсь!$59:$59,Юсь!$61:$62,Юсь!$69:$70,Юсь!$85:$89,Юсь!$92:$99,Юсь!$143:$143</definedName>
    <definedName name="Z_61528DAC_5C4C_48F4_ADE2_8A724B05A086_.wvu.Rows" localSheetId="17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8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5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район!$19:$20,район!$22:$22,район!$27:$27,район!$29:$33,район!$37:$37,район!$41:$41,район!$53:$54,район!#REF!,район!#REF!,район!#REF!,район!$88:$88,район!#REF!,район!$124:$126,район!$129:$130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3" hidden="1">Але!$A$1:$F$97</definedName>
    <definedName name="Z_B30CE22D_C12F_4E12_8BB9_3AAE0A6991CC_.wvu.PrintArea" localSheetId="5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Юсь!$A$1:$F$103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3" hidden="1">Чум!$19:$24,Чум!$47:$49,Чум!$57:$57,Чум!$59:$61,Чум!$67:$68,Чум!$78:$78,Чум!$83:$87,Чум!$90:$97,Чум!$142:$142</definedName>
    <definedName name="Z_B30CE22D_C12F_4E12_8BB9_3AAE0A6991CC_.wvu.Rows" localSheetId="14" hidden="1">Шать!$19:$25,Шать!$57:$57,Шать!$59:$60,Шать!$67:$67,Шать!$78:$78,Шать!$84:$86,Шать!$90:$97,Шать!$142:$142</definedName>
    <definedName name="Z_B30CE22D_C12F_4E12_8BB9_3AAE0A6991CC_.wvu.Rows" localSheetId="15" hidden="1">Юнг!$19:$24,Юнг!$38:$38,Юнг!$46:$46,Юнг!$56:$56,Юнг!$58:$60,Юнг!$66:$67,Юнг!$77:$77,Юнг!$82:$86,Юнг!$89:$96,Юнг!$142:$142</definedName>
    <definedName name="Z_B30CE22D_C12F_4E12_8BB9_3AAE0A6991CC_.wvu.Rows" localSheetId="16" hidden="1">Юсь!$19:$24,Юсь!$45:$50,Юсь!$59:$59,Юсь!$61:$62,Юсь!$69:$70,Юсь!$80:$80,Юсь!$85:$89,Юсь!$92:$99,Юсь!$143:$143</definedName>
    <definedName name="Z_B30CE22D_C12F_4E12_8BB9_3AAE0A6991CC_.wvu.Rows" localSheetId="17" hidden="1">Яра!$19:$24,Яра!$46:$46,Яра!$48:$50,Яра!$58:$58,Яра!$60:$61,Яра!$68:$69,Яра!$79:$79,Яра!$84:$88,Яра!$91:$98,Яра!$143:$143</definedName>
    <definedName name="Z_B30CE22D_C12F_4E12_8BB9_3AAE0A6991CC_.wvu.Rows" localSheetId="18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5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Иль!$19:$24,Иль!$34:$34,Иль!$46:$46,Иль!#REF!,Иль!$59:$60,Иль!$67:$68,Иль!$77:$78,Иль!$80:$80,Иль!$92:$96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район!$19:$20,район!$22:$22,район!$30:$32,район!$53:$54,район!#REF!,район!#REF!,район!$88:$88,район!#REF!,район!$124:$126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Хор!$19:$22,Хор!$30:$30,Хор!$39:$39,Хор!$54:$54,Хор!$56:$57,Хор!$64:$65,Хор!$80:$84,Хор!$87:$94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Юсь!$20:$24,Юсь!#REF!,Юсь!$45:$50,Юсь!$69:$70,Юсь!$85:$89,Юсь!$92:$99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Ярос!$19:$24,Ярос!$55:$55,Ярос!$57:$58,Ярос!$65:$66,Ярос!$76:$77,Ярос!$81:$86,Ярос!$88:$95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3" hidden="1">Але!$A$1:$F$97</definedName>
    <definedName name="Z_F85EE840_0C31_454A_8951_832C2E9E0600_.wvu.PrintArea" localSheetId="5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7" hidden="1">Мор!$A$1:$F$101</definedName>
    <definedName name="Z_F85EE840_0C31_454A_8951_832C2E9E0600_.wvu.PrintArea" localSheetId="2" hidden="1">район!$A$1:$G$134</definedName>
    <definedName name="Z_F85EE840_0C31_454A_8951_832C2E9E0600_.wvu.PrintArea" localSheetId="1" hidden="1">Справка!$A$1:$FE$31</definedName>
    <definedName name="Z_F85EE840_0C31_454A_8951_832C2E9E0600_.wvu.PrintArea" localSheetId="4" hidden="1">Сун!$A$1:$F$105</definedName>
    <definedName name="Z_F85EE840_0C31_454A_8951_832C2E9E0600_.wvu.PrintArea" localSheetId="11" hidden="1">Тор!$A$1:$F$101</definedName>
    <definedName name="Z_F85EE840_0C31_454A_8951_832C2E9E0600_.wvu.PrintArea" localSheetId="15" hidden="1">Юнг!$A$1:$F$100</definedName>
    <definedName name="Z_F85EE840_0C31_454A_8951_832C2E9E0600_.wvu.PrintArea" localSheetId="17" hidden="1">Яра!$A$1:$F$102</definedName>
    <definedName name="Z_F85EE840_0C31_454A_8951_832C2E9E0600_.wvu.Rows" localSheetId="3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5" hidden="1">Иль!$19:$23,Иль!$35:$35,Иль!#REF!,Иль!$44:$44,Иль!$46:$46,Иль!$50:$50,Иль!$57:$57,Иль!$59:$61,Иль!$67:$68,Иль!$74:$74,Иль!$77:$78,Иль!$80:$80,Иль!$85:$89,Иль!$92:$99,Иль!$142:$142</definedName>
    <definedName name="Z_F85EE840_0C31_454A_8951_832C2E9E0600_.wvu.Rows" localSheetId="6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19" hidden="1">Лист1!$82:$84</definedName>
    <definedName name="Z_F85EE840_0C31_454A_8951_832C2E9E0600_.wvu.Rows" localSheetId="7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8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9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2" hidden="1">район!$20:$20,район!$27:$28,район!$37:$37,район!$41:$41,район!$53:$54,район!$124:$125</definedName>
    <definedName name="Z_F85EE840_0C31_454A_8951_832C2E9E0600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0" hidden="1">Сят!$19:$24,Сят!$38:$38,Сят!$45:$47,Сят!$57:$57,Сят!$59:$60,Сят!$67:$68,Сят!$78:$78,Сят!$83:$87,Сят!$90:$97,Сят!$143:$143</definedName>
    <definedName name="Z_F85EE840_0C31_454A_8951_832C2E9E0600_.wvu.Rows" localSheetId="11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2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3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4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5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6" hidden="1">Юсь!$19:$24,Юсь!$38:$38,Юсь!$45:$50,Юсь!$59:$59,Юсь!$61:$62,Юсь!$69:$70,Юсь!$75:$76,Юсь!$85:$89,Юсь!$92:$99,Юсь!$143:$143</definedName>
    <definedName name="Z_F85EE840_0C31_454A_8951_832C2E9E0600_.wvu.Rows" localSheetId="17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8" hidden="1">Ярос!$19:$24,Ярос!$28:$28,Ярос!$41:$41,Ярос!$44:$44,Ярос!$47:$48,Ярос!$55:$55,Ярос!$57:$58,Ярос!$65:$66,Ярос!$76:$76,Ярос!$83:$85,Ярос!$88:$95</definedName>
    <definedName name="_xlnm.Print_Area" localSheetId="3">Але!$A$1:$F$97</definedName>
    <definedName name="_xlnm.Print_Area" localSheetId="5">Иль!$A$1:$F$103</definedName>
    <definedName name="_xlnm.Print_Area" localSheetId="0">Консол!$A$1:$H$52</definedName>
    <definedName name="_xlnm.Print_Area" localSheetId="7">Мор!$A$1:$F$101</definedName>
    <definedName name="_xlnm.Print_Area" localSheetId="2">район!$A$1:$G$134</definedName>
    <definedName name="_xlnm.Print_Area" localSheetId="1">Справка!$A$1:$FE$31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1"/>
  </customWorkbookViews>
</workbook>
</file>

<file path=xl/calcChain.xml><?xml version="1.0" encoding="utf-8"?>
<calcChain xmlns="http://schemas.openxmlformats.org/spreadsheetml/2006/main">
  <c r="F121" i="3"/>
  <c r="F87"/>
  <c r="F85"/>
  <c r="F77"/>
  <c r="F99"/>
  <c r="F93"/>
  <c r="F113"/>
  <c r="F18" l="1"/>
  <c r="F13"/>
  <c r="F8"/>
  <c r="F6"/>
  <c r="F35"/>
  <c r="F29"/>
  <c r="F25"/>
  <c r="F5" l="1"/>
  <c r="D35"/>
  <c r="F45" l="1"/>
  <c r="C64" l="1"/>
  <c r="E78"/>
  <c r="E79"/>
  <c r="E80"/>
  <c r="E81"/>
  <c r="E82"/>
  <c r="E83"/>
  <c r="E84"/>
  <c r="E86"/>
  <c r="E88"/>
  <c r="E89"/>
  <c r="E90"/>
  <c r="E91"/>
  <c r="E92"/>
  <c r="E94"/>
  <c r="E95"/>
  <c r="E96"/>
  <c r="E97"/>
  <c r="E98"/>
  <c r="E100"/>
  <c r="E101"/>
  <c r="E102"/>
  <c r="E103"/>
  <c r="E105"/>
  <c r="E107"/>
  <c r="E108"/>
  <c r="E109"/>
  <c r="E110"/>
  <c r="E111"/>
  <c r="E112"/>
  <c r="E114"/>
  <c r="E115"/>
  <c r="E117"/>
  <c r="E118"/>
  <c r="E119"/>
  <c r="E120"/>
  <c r="E122"/>
  <c r="E123"/>
  <c r="E124"/>
  <c r="E125"/>
  <c r="E126"/>
  <c r="E128"/>
  <c r="E130"/>
  <c r="G78"/>
  <c r="G79"/>
  <c r="G80"/>
  <c r="G81"/>
  <c r="G82"/>
  <c r="G83"/>
  <c r="G84"/>
  <c r="G86"/>
  <c r="G88"/>
  <c r="G89"/>
  <c r="G90"/>
  <c r="G91"/>
  <c r="G92"/>
  <c r="G94"/>
  <c r="G95"/>
  <c r="G96"/>
  <c r="G97"/>
  <c r="G98"/>
  <c r="G100"/>
  <c r="G101"/>
  <c r="G102"/>
  <c r="G103"/>
  <c r="G105"/>
  <c r="G107"/>
  <c r="G108"/>
  <c r="G109"/>
  <c r="G110"/>
  <c r="G111"/>
  <c r="G112"/>
  <c r="G114"/>
  <c r="G115"/>
  <c r="G117"/>
  <c r="G118"/>
  <c r="G119"/>
  <c r="G120"/>
  <c r="G122"/>
  <c r="G123"/>
  <c r="G124"/>
  <c r="G125"/>
  <c r="G126"/>
  <c r="G128"/>
  <c r="G129"/>
  <c r="G130"/>
  <c r="F64"/>
  <c r="E7"/>
  <c r="E9"/>
  <c r="E10"/>
  <c r="E11"/>
  <c r="E12"/>
  <c r="E14"/>
  <c r="E16"/>
  <c r="E17"/>
  <c r="E19"/>
  <c r="E20"/>
  <c r="E21"/>
  <c r="E22"/>
  <c r="E24"/>
  <c r="E26"/>
  <c r="E27"/>
  <c r="E28"/>
  <c r="E30"/>
  <c r="E31"/>
  <c r="E32"/>
  <c r="E33"/>
  <c r="E36"/>
  <c r="E37"/>
  <c r="E38"/>
  <c r="E39"/>
  <c r="E40"/>
  <c r="E41"/>
  <c r="E42"/>
  <c r="E44"/>
  <c r="E46"/>
  <c r="E48"/>
  <c r="E51"/>
  <c r="E52"/>
  <c r="E54"/>
  <c r="E56"/>
  <c r="E57"/>
  <c r="E58"/>
  <c r="E59"/>
  <c r="E62"/>
  <c r="E65"/>
  <c r="E67"/>
  <c r="E68"/>
  <c r="E69"/>
  <c r="G7"/>
  <c r="G9"/>
  <c r="G10"/>
  <c r="G11"/>
  <c r="G12"/>
  <c r="G14"/>
  <c r="G15"/>
  <c r="G16"/>
  <c r="G17"/>
  <c r="G19"/>
  <c r="G20"/>
  <c r="G21"/>
  <c r="G22"/>
  <c r="G24"/>
  <c r="G26"/>
  <c r="G27"/>
  <c r="G28"/>
  <c r="G30"/>
  <c r="G31"/>
  <c r="G32"/>
  <c r="G33"/>
  <c r="G36"/>
  <c r="G37"/>
  <c r="G38"/>
  <c r="G39"/>
  <c r="G40"/>
  <c r="G41"/>
  <c r="G42"/>
  <c r="G43"/>
  <c r="G44"/>
  <c r="G46"/>
  <c r="G48"/>
  <c r="G51"/>
  <c r="G52"/>
  <c r="G54"/>
  <c r="G56"/>
  <c r="G57"/>
  <c r="G58"/>
  <c r="G65"/>
  <c r="G67"/>
  <c r="G71"/>
  <c r="G72"/>
  <c r="F47"/>
  <c r="F60"/>
  <c r="F55"/>
  <c r="F53"/>
  <c r="F50"/>
  <c r="F131" l="1"/>
  <c r="F34"/>
  <c r="F63" s="1"/>
  <c r="C26" i="19" l="1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C99" i="3"/>
  <c r="F73" l="1"/>
  <c r="F74" s="1"/>
  <c r="D27" i="1"/>
  <c r="D106" i="3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G106" i="3" l="1"/>
  <c r="E26" i="1"/>
  <c r="EU19" i="2"/>
  <c r="ET19"/>
  <c r="C39" i="6"/>
  <c r="BW16" i="2" s="1"/>
  <c r="D39" i="6"/>
  <c r="D34" i="19" l="1"/>
  <c r="D29" i="17"/>
  <c r="D64" i="3"/>
  <c r="D34" i="17"/>
  <c r="F34" s="1"/>
  <c r="C31" i="7"/>
  <c r="D31"/>
  <c r="E32"/>
  <c r="F32"/>
  <c r="E33"/>
  <c r="F33"/>
  <c r="C34"/>
  <c r="D34"/>
  <c r="E35"/>
  <c r="F35"/>
  <c r="BU23" i="2"/>
  <c r="C35" i="3"/>
  <c r="D74" i="13"/>
  <c r="D35" i="10"/>
  <c r="D77" i="15"/>
  <c r="C41" i="18"/>
  <c r="G64" i="3" l="1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55" i="3"/>
  <c r="C55"/>
  <c r="D68" i="5"/>
  <c r="C68"/>
  <c r="F72"/>
  <c r="E72"/>
  <c r="D13" i="3"/>
  <c r="C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77" i="3"/>
  <c r="CM19" i="2"/>
  <c r="CL19"/>
  <c r="CM17"/>
  <c r="CL17"/>
  <c r="CJ17"/>
  <c r="CI17"/>
  <c r="D68" i="17"/>
  <c r="D65" i="16"/>
  <c r="D66" i="14"/>
  <c r="D63" i="13"/>
  <c r="D67" i="10"/>
  <c r="D66" i="8"/>
  <c r="D65" i="7"/>
  <c r="C58" i="17"/>
  <c r="D40" i="7"/>
  <c r="E64" i="3"/>
  <c r="D54" i="19"/>
  <c r="CS14" i="2"/>
  <c r="D37" i="13"/>
  <c r="BV23" i="2"/>
  <c r="BV27"/>
  <c r="BV14"/>
  <c r="D82" i="18"/>
  <c r="D93" i="3"/>
  <c r="C93"/>
  <c r="CU17" i="2"/>
  <c r="CU14"/>
  <c r="C129" i="3"/>
  <c r="E129" s="1"/>
  <c r="D127"/>
  <c r="C127"/>
  <c r="D121"/>
  <c r="C121"/>
  <c r="D116"/>
  <c r="C116"/>
  <c r="D113"/>
  <c r="C113"/>
  <c r="C106"/>
  <c r="E106" s="1"/>
  <c r="D104"/>
  <c r="C104"/>
  <c r="D99"/>
  <c r="D87"/>
  <c r="C87"/>
  <c r="D85"/>
  <c r="C85"/>
  <c r="D77"/>
  <c r="D60"/>
  <c r="C60"/>
  <c r="D53"/>
  <c r="C53"/>
  <c r="D50"/>
  <c r="C50"/>
  <c r="D47"/>
  <c r="C47"/>
  <c r="D45"/>
  <c r="C45"/>
  <c r="D29"/>
  <c r="C29"/>
  <c r="D25"/>
  <c r="C25"/>
  <c r="D23"/>
  <c r="C23"/>
  <c r="D18"/>
  <c r="C18"/>
  <c r="D8"/>
  <c r="C8"/>
  <c r="D6"/>
  <c r="C6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D131" i="3" l="1"/>
  <c r="C131"/>
  <c r="E8"/>
  <c r="G8"/>
  <c r="E47"/>
  <c r="G47"/>
  <c r="E6"/>
  <c r="G6"/>
  <c r="E18"/>
  <c r="G18"/>
  <c r="E25"/>
  <c r="G25"/>
  <c r="G45"/>
  <c r="E45"/>
  <c r="E50"/>
  <c r="G50"/>
  <c r="G19" i="1"/>
  <c r="D19" s="1"/>
  <c r="E60" i="3"/>
  <c r="E104"/>
  <c r="G104"/>
  <c r="E93"/>
  <c r="G93"/>
  <c r="G29"/>
  <c r="E29"/>
  <c r="E53"/>
  <c r="G53"/>
  <c r="E99"/>
  <c r="G99"/>
  <c r="E85"/>
  <c r="G85"/>
  <c r="E113"/>
  <c r="G113"/>
  <c r="E121"/>
  <c r="G121"/>
  <c r="E35"/>
  <c r="G35"/>
  <c r="E55"/>
  <c r="G55"/>
  <c r="E23"/>
  <c r="G23"/>
  <c r="E77"/>
  <c r="G77"/>
  <c r="G68" s="1"/>
  <c r="E87"/>
  <c r="G87"/>
  <c r="E116"/>
  <c r="G116"/>
  <c r="E127"/>
  <c r="G127"/>
  <c r="G13"/>
  <c r="E13"/>
  <c r="F42" i="5"/>
  <c r="E42"/>
  <c r="D25" i="4"/>
  <c r="C25"/>
  <c r="CW17" i="2"/>
  <c r="CW14"/>
  <c r="C5" i="3"/>
  <c r="D5"/>
  <c r="C34"/>
  <c r="D34"/>
  <c r="D40" i="16"/>
  <c r="E131" i="3" l="1"/>
  <c r="G5"/>
  <c r="E5"/>
  <c r="G131"/>
  <c r="E34"/>
  <c r="G34"/>
  <c r="C63"/>
  <c r="C73" s="1"/>
  <c r="D63"/>
  <c r="D34" i="15"/>
  <c r="D36" i="7"/>
  <c r="D34" i="11"/>
  <c r="D26"/>
  <c r="D14"/>
  <c r="DB26" i="2"/>
  <c r="AZ18"/>
  <c r="AW18"/>
  <c r="D73" i="3" l="1"/>
  <c r="D74" s="1"/>
  <c r="E63"/>
  <c r="G63"/>
  <c r="C74"/>
  <c r="C34" i="11"/>
  <c r="BT21" i="2" s="1"/>
  <c r="C82" i="12"/>
  <c r="C40" i="17"/>
  <c r="D12" i="19"/>
  <c r="E73" i="3" l="1"/>
  <c r="G73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31" i="1" l="1"/>
  <c r="C25" i="19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F30" i="1" l="1"/>
  <c r="H18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<sst xmlns="http://schemas.openxmlformats.org/spreadsheetml/2006/main" count="2852" uniqueCount="460">
  <si>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</si>
  <si>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</si>
  <si>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</si>
  <si>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</si>
  <si>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</si>
  <si>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</si>
  <si>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</si>
  <si>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</si>
  <si>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</si>
  <si>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</si>
  <si>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</si>
  <si>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</si>
  <si>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</si>
  <si>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</si>
  <si>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</si>
  <si>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</si>
  <si>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</si>
  <si>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</si>
  <si>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</si>
  <si>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</si>
  <si>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</si>
  <si>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</si>
  <si>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</si>
  <si>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</si>
  <si>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</si>
  <si>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</si>
  <si>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</si>
  <si>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</si>
  <si>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</si>
  <si>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</si>
  <si>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</si>
  <si>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</si>
  <si>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</si>
  <si>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</si>
  <si>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</si>
  <si>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</si>
  <si>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</si>
  <si>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</si>
  <si>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</si>
  <si>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</si>
  <si>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</si>
  <si>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</si>
  <si>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</si>
  <si>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</si>
  <si>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</si>
  <si>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</si>
  <si>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</si>
  <si>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</si>
  <si>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</si>
  <si>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</si>
  <si>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</si>
  <si>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</si>
  <si>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</si>
  <si>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</si>
  <si>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</si>
  <si>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</si>
  <si>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</si>
  <si>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</si>
  <si>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</si>
  <si>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</si>
  <si>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</si>
  <si>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</si>
  <si>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</si>
  <si>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</si>
  <si>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</si>
  <si>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</si>
  <si>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</si>
  <si>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</si>
  <si>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</si>
  <si>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</si>
  <si>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</si>
  <si>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</si>
  <si>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</si>
  <si>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</si>
  <si>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</si>
  <si>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</si>
  <si>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</si>
  <si>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</si>
  <si>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</si>
  <si>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</si>
  <si>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</si>
  <si>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</si>
  <si>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</si>
  <si>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</si>
  <si>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</si>
  <si>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</si>
  <si>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</si>
  <si>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</si>
  <si>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</si>
  <si>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</si>
  <si>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</si>
  <si>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</si>
  <si>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</si>
  <si>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</si>
  <si>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</si>
  <si>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</si>
  <si>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</si>
  <si>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</si>
  <si>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</si>
  <si>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</si>
  <si>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</si>
  <si>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</si>
  <si>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</si>
  <si>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</si>
  <si>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</si>
  <si>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</si>
  <si>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</si>
  <si>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</si>
  <si>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</si>
  <si>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</si>
  <si>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</si>
  <si>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</si>
  <si>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</si>
  <si>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</si>
  <si>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</si>
  <si>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</si>
  <si>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</si>
  <si>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</si>
  <si>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</si>
  <si>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</si>
  <si>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</si>
  <si>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</si>
  <si>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</si>
  <si>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</si>
  <si>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</si>
  <si>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</si>
  <si>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</si>
  <si>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</si>
  <si>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</si>
  <si>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</si>
  <si>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</si>
  <si>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</si>
  <si>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</si>
  <si>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</si>
  <si>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</si>
  <si>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</si>
  <si>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</si>
  <si>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</si>
  <si>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</si>
  <si>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</si>
  <si>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</si>
  <si>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</si>
  <si>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</si>
  <si>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</si>
  <si>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</si>
  <si>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</si>
  <si>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</si>
  <si>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</si>
  <si>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</si>
  <si>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</si>
  <si>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</si>
  <si>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</si>
  <si>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</si>
  <si>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</si>
  <si>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</si>
  <si>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</si>
  <si>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</si>
  <si>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</si>
  <si>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</si>
  <si>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</si>
  <si>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</si>
  <si>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</si>
  <si>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</si>
  <si>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</si>
  <si>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</si>
  <si>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</si>
  <si>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</si>
  <si>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</si>
  <si>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</si>
  <si>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</si>
  <si>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</si>
  <si>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</si>
  <si>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</si>
  <si>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</si>
  <si>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</si>
  <si>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</si>
  <si>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</si>
  <si>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</si>
  <si>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</si>
  <si>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</si>
  <si>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</si>
  <si>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</si>
  <si>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</si>
  <si>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</si>
  <si>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</si>
  <si>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</si>
  <si>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</si>
  <si>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</si>
  <si>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</si>
  <si>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</si>
  <si>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</si>
  <si>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</si>
  <si>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</si>
  <si>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</si>
  <si>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</si>
  <si>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</si>
  <si>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</si>
  <si>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</si>
  <si>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</si>
  <si>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</si>
  <si>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</si>
  <si>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</si>
  <si>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</si>
  <si>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</si>
  <si>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</si>
  <si>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</si>
  <si>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</si>
  <si>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</si>
  <si>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</si>
  <si>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</si>
  <si>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</si>
  <si>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</si>
  <si>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</si>
  <si>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</si>
  <si>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</si>
  <si>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</si>
  <si>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</si>
  <si>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</si>
  <si>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</si>
  <si>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</si>
  <si>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</si>
  <si>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</si>
  <si>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</si>
  <si>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</si>
  <si>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</si>
  <si>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</si>
  <si>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</si>
  <si>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</si>
  <si>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</si>
  <si>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</si>
  <si>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</si>
  <si>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</si>
  <si>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</si>
  <si>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</si>
  <si>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</si>
  <si>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</si>
  <si>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</si>
  <si>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</si>
  <si>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</si>
  <si>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</si>
  <si>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</si>
  <si>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</si>
  <si>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</si>
  <si>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</si>
  <si>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</si>
  <si>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</si>
  <si>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</si>
  <si>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</si>
  <si>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</si>
  <si>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</si>
  <si>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</si>
  <si>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</si>
  <si>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</si>
  <si>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</si>
  <si>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</si>
  <si>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</si>
  <si>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</si>
  <si>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</si>
  <si>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</si>
  <si>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</si>
  <si>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</si>
  <si>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</si>
  <si>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</si>
  <si>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</si>
  <si>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</si>
  <si>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</si>
  <si>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</si>
  <si>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</si>
  <si>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</si>
  <si>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</si>
  <si>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</si>
  <si>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</si>
  <si>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</si>
  <si>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</si>
  <si>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</si>
  <si>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</si>
  <si>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</si>
  <si>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</si>
  <si>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</si>
  <si>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</si>
  <si>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</si>
  <si>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</si>
  <si>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</si>
  <si>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</si>
  <si>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</si>
  <si>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</si>
  <si>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</si>
  <si>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</si>
  <si>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</si>
  <si>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</si>
  <si>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</si>
  <si>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</si>
  <si>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</si>
  <si>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</si>
  <si>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</si>
  <si>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</si>
  <si>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</si>
  <si>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</si>
  <si>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</si>
  <si>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</si>
  <si>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</si>
  <si>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</si>
  <si>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</si>
  <si>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</si>
  <si>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</si>
  <si>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</si>
  <si>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</si>
  <si>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</si>
  <si>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</si>
  <si>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</si>
  <si>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</si>
  <si>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</si>
  <si>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</si>
  <si>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</si>
  <si>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</si>
  <si>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</si>
  <si>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</si>
  <si>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</si>
  <si>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</si>
  <si>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</si>
  <si>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</si>
  <si>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</si>
  <si>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</si>
  <si>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</si>
  <si>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</si>
  <si>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</si>
  <si>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</si>
  <si>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</si>
  <si>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</si>
  <si>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</si>
  <si>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</si>
  <si>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</si>
  <si>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</si>
  <si>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</si>
  <si>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</si>
  <si>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</si>
  <si>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</si>
  <si>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</si>
  <si>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</si>
  <si>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</si>
  <si>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</si>
  <si>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</si>
  <si>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</si>
  <si>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</si>
  <si>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</si>
  <si>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</si>
  <si>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</si>
  <si>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</si>
  <si>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</si>
  <si>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</si>
  <si>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</si>
  <si>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</si>
  <si>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</si>
  <si>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</si>
  <si>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</si>
  <si>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</si>
  <si>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</si>
  <si>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</si>
  <si>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</si>
  <si>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</si>
  <si>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</si>
  <si>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</si>
  <si>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</si>
  <si>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</si>
  <si>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</si>
  <si>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</si>
  <si>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</si>
  <si>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</si>
  <si>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</si>
  <si>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</si>
  <si>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</si>
  <si>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</si>
  <si>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</si>
  <si>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</si>
  <si>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</si>
  <si>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</si>
  <si>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</si>
  <si>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</si>
  <si>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</si>
  <si>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</si>
  <si>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</si>
  <si>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</si>
  <si>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</si>
  <si>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</si>
  <si>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</si>
  <si>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</si>
  <si>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</si>
  <si>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</si>
  <si>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</si>
  <si>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</si>
  <si>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</si>
  <si>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</si>
  <si>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</si>
  <si>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</si>
  <si>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</si>
  <si>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</si>
  <si>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</si>
  <si>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</si>
  <si>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</si>
  <si>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</si>
  <si>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</si>
  <si>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</si>
  <si>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</si>
  <si>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</si>
  <si>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</si>
  <si>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</si>
  <si>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</si>
  <si>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</si>
  <si>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</si>
  <si>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</si>
  <si>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</si>
  <si>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</si>
  <si>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</si>
  <si>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</si>
  <si>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</si>
  <si>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</si>
  <si>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</si>
  <si>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</si>
  <si>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</si>
  <si>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</si>
  <si>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</si>
  <si>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</si>
  <si>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</si>
  <si>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</si>
  <si>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</si>
  <si>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</si>
  <si>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</si>
  <si>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</si>
  <si>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</si>
  <si>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</si>
  <si>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</si>
  <si>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</si>
  <si>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</si>
  <si>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</si>
  <si>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</si>
  <si>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</si>
  <si>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</si>
  <si>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</si>
  <si>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</si>
  <si>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</si>
  <si>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</si>
  <si>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</si>
  <si>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</si>
  <si>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</si>
  <si>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>% исполнения куровню прошлого года</t>
  </si>
  <si>
    <t xml:space="preserve">                                                                                    Сравнительный анализ исполнения бюджета</t>
  </si>
  <si>
    <t>КБК</t>
  </si>
  <si>
    <t>% исполнения ку ровню прошлого года</t>
  </si>
  <si>
    <t xml:space="preserve">                                               2023 год</t>
  </si>
  <si>
    <t xml:space="preserve">                      2022 год</t>
  </si>
  <si>
    <t>Раздел, подраздел</t>
  </si>
  <si>
    <t>РАСХОДЫ</t>
  </si>
  <si>
    <t>ДОХОДЫ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</si>
  <si>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</si>
  <si>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</si>
  <si>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</si>
  <si>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 xml:space="preserve">                                                                                Моргаушского муниципального округа на 01.04.2023 г.</t>
  </si>
  <si>
    <t>исполнено на 01.04.2023 г.</t>
  </si>
  <si>
    <t>исполнено на 01.04.2022г.</t>
  </si>
  <si>
    <t>Плата по соглашениям об установл.сервитута в отношении земельных участков, наход-ся в госуд. или мун. собст.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</si>
</sst>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70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9" fillId="0" borderId="3" xfId="9" applyFont="1" applyBorder="1" applyAlignment="1">
      <alignment horizontal="left" wrapText="1"/>
    </xf>
    <xf numFmtId="0" fontId="18" fillId="3" borderId="3" xfId="9" applyFont="1" applyFill="1" applyBorder="1" applyAlignment="1">
      <alignment horizontal="left" wrapText="1"/>
    </xf>
    <xf numFmtId="0" fontId="19" fillId="0" borderId="3" xfId="9" applyFont="1" applyFill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8" fillId="0" borderId="1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7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3" borderId="17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7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7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9" fillId="2" borderId="17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 vertical="center"/>
    </xf>
    <xf numFmtId="167" fontId="48" fillId="5" borderId="17" xfId="9" applyNumberFormat="1" applyFont="1" applyFill="1" applyBorder="1" applyAlignment="1">
      <alignment horizontal="right" vertical="center"/>
    </xf>
    <xf numFmtId="167" fontId="49" fillId="2" borderId="1" xfId="5" applyNumberFormat="1" applyFont="1" applyFill="1" applyBorder="1" applyAlignment="1">
      <alignment horizontal="right" vertical="top" shrinkToFit="1"/>
    </xf>
    <xf numFmtId="167" fontId="49" fillId="2" borderId="17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7" fontId="46" fillId="0" borderId="22" xfId="6" applyNumberFormat="1" applyFont="1" applyBorder="1" applyAlignment="1">
      <alignment horizontal="right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  <xf numFmtId="172" fontId="48" fillId="5" borderId="17" xfId="12" applyNumberFormat="1" applyFont="1" applyFill="1" applyBorder="1" applyAlignment="1">
      <alignment horizontal="right" vertical="center"/>
    </xf>
    <xf numFmtId="172" fontId="48" fillId="5" borderId="1" xfId="12" applyNumberFormat="1" applyFont="1" applyFill="1" applyBorder="1" applyAlignment="1">
      <alignment horizontal="right" vertic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187" Type="http://schemas.openxmlformats.org/officeDocument/2006/relationships/revisionLog" Target="revisionLog12.xml"/><Relationship Id="rId1190" Type="http://schemas.openxmlformats.org/officeDocument/2006/relationships/revisionLog" Target="revisionLog14.xml"/><Relationship Id="rId1194" Type="http://schemas.openxmlformats.org/officeDocument/2006/relationships/revisionLog" Target="revisionLog1.xml"/><Relationship Id="rId1186" Type="http://schemas.openxmlformats.org/officeDocument/2006/relationships/revisionLog" Target="revisionLog121.xml"/><Relationship Id="rId1193" Type="http://schemas.openxmlformats.org/officeDocument/2006/relationships/revisionLog" Target="revisionLog15.xml"/><Relationship Id="rId1185" Type="http://schemas.openxmlformats.org/officeDocument/2006/relationships/revisionLog" Target="revisionLog1211.xml"/><Relationship Id="rId1184" Type="http://schemas.openxmlformats.org/officeDocument/2006/relationships/revisionLog" Target="revisionLog2.xml"/><Relationship Id="rId1189" Type="http://schemas.openxmlformats.org/officeDocument/2006/relationships/revisionLog" Target="revisionLog151.xml"/><Relationship Id="rId1192" Type="http://schemas.openxmlformats.org/officeDocument/2006/relationships/revisionLog" Target="revisionLog16.xml"/><Relationship Id="rId1188" Type="http://schemas.openxmlformats.org/officeDocument/2006/relationships/revisionLog" Target="revisionLog1511.xml"/><Relationship Id="rId1191" Type="http://schemas.openxmlformats.org/officeDocument/2006/relationships/revisionLog" Target="revisionLog161.xml"/></Relationships>
</file>

<file path=xl/revisions/revisionHeaders.xml><?xml version="1.0" encoding="utf-8"?>
<headers xmlns="http://schemas.openxmlformats.org/spreadsheetml/2006/main" xmlns:r="http://schemas.openxmlformats.org/officeDocument/2006/relationships" guid="{8A123488-99E2-4BE1-971A-4A75FD6FD494}" diskRevisions="1" revisionId="49455" version="25">
  <header guid="{23E739B5-38D8-4018-A4BD-C182D274411F}" dateTime="2023-03-23T17:19:56" maxSheetId="24" userName="Данилова Нина Алексеевна" r:id="rId1184" minRId="4894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41F8327-BE9E-4D07-92AE-3842574F65B0}" dateTime="2023-04-05T10:06:55" maxSheetId="24" userName="morgau_fin3" r:id="rId1185" minRId="48949" maxRId="489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01F7DFE-16EF-4902-A83B-7CCF46315E96}" dateTime="2023-04-05T10:07:19" maxSheetId="24" userName="morgau_fin3" r:id="rId11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C307A64-537A-4212-A14C-A6E50ADC96A2}" dateTime="2023-04-05T10:27:47" maxSheetId="24" userName="morgau_fin3" r:id="rId1187" minRId="49054" maxRId="4909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B9B0C10-635B-4DF5-9E98-CB1D10CFAAF4}" dateTime="2023-04-05T10:43:50" maxSheetId="24" userName="morgau_fin3" r:id="rId1188" minRId="49127" maxRId="4915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89B297E-375B-4427-9891-6A93EB861CD5}" dateTime="2023-04-05T12:04:16" maxSheetId="24" userName="morgau_fin3" r:id="rId1189" minRId="49186" maxRId="492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A206719-E16B-45FE-9350-375822A92D48}" dateTime="2023-04-05T13:42:24" maxSheetId="24" userName="morgau_fin3" r:id="rId1190" minRId="49243" maxRId="4925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B7E7B2A-AA72-42B4-BB30-D04C5291E74C}" dateTime="2023-04-05T14:12:47" maxSheetId="24" userName="morgau_fin3" r:id="rId1191" minRId="49286" maxRId="4931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AD957E5-D4E9-4C92-AB27-FFE36AF3F2D2}" dateTime="2023-04-05T14:28:46" maxSheetId="24" userName="morgau_fin3" r:id="rId1192" minRId="49345" maxRId="493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36981E9-A60C-401A-919B-36E95F0F2007}" dateTime="2023-04-05T14:29:00" maxSheetId="24" userName="morgau_fin3" r:id="rId11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A123488-99E2-4BE1-971A-4A75FD6FD494}" dateTime="2023-04-05T14:36:54" maxSheetId="24" userName="morgau_fin3" r:id="rId119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49054" sId="3" numFmtId="4">
    <oc r="D79">
      <v>5948.9430700000003</v>
    </oc>
    <nc r="D79">
      <v>10469.41085</v>
    </nc>
  </rcc>
  <rcc rId="49055" sId="3" numFmtId="4">
    <oc r="D81">
      <v>725.35058000000004</v>
    </oc>
    <nc r="D81">
      <v>1361.4467099999999</v>
    </nc>
  </rcc>
  <rcc rId="49056" sId="3" numFmtId="4">
    <oc r="C83">
      <v>13804.010190000001</v>
    </oc>
    <nc r="C83">
      <v>13794.010190000001</v>
    </nc>
  </rcc>
  <rcc rId="49057" sId="3" numFmtId="4">
    <oc r="C84">
      <v>24471.9</v>
    </oc>
    <nc r="C84">
      <v>24974.3</v>
    </nc>
  </rcc>
  <rcc rId="49058" sId="3" numFmtId="4">
    <oc r="D84">
      <v>4164.1549999999997</v>
    </oc>
    <nc r="D84">
      <v>6328.5749999999998</v>
    </nc>
  </rcc>
  <rcc rId="49059" sId="3" numFmtId="4">
    <oc r="D86">
      <v>185.73274000000001</v>
    </oc>
    <nc r="D86">
      <v>393.18220000000002</v>
    </nc>
  </rcc>
  <rcc rId="49060" sId="3" numFmtId="4">
    <oc r="C89">
      <v>1202.3</v>
    </oc>
    <nc r="C89">
      <v>1410.2</v>
    </nc>
  </rcc>
  <rcc rId="49061" sId="3" numFmtId="4">
    <oc r="D89">
      <v>110.35185</v>
    </oc>
    <nc r="D89">
      <v>300.57499999999999</v>
    </nc>
  </rcc>
  <rcc rId="49062" sId="3" numFmtId="4">
    <oc r="D90">
      <v>353.44013000000001</v>
    </oc>
    <nc r="D90">
      <v>595.29114000000004</v>
    </nc>
  </rcc>
  <rcc rId="49063" sId="3" numFmtId="4">
    <oc r="D91">
      <v>7.75</v>
    </oc>
    <nc r="D91">
      <v>9.5500000000000007</v>
    </nc>
  </rcc>
  <rcc rId="49064" sId="3" numFmtId="4">
    <oc r="D92">
      <v>0</v>
    </oc>
    <nc r="D92">
      <v>7.7</v>
    </nc>
  </rcc>
  <rcc rId="49065" sId="3" numFmtId="4">
    <oc r="D94">
      <v>0</v>
    </oc>
    <nc r="D94">
      <v>63.45</v>
    </nc>
  </rcc>
  <rcc rId="49066" sId="3" numFmtId="4">
    <oc r="C95">
      <v>2019.35978</v>
    </oc>
    <nc r="C95">
      <v>1323.8989799999999</v>
    </nc>
  </rcc>
  <rcc rId="49067" sId="3" numFmtId="4">
    <oc r="D95">
      <v>0</v>
    </oc>
    <nc r="D95">
      <v>7.2</v>
    </nc>
  </rcc>
  <rcc rId="49068" sId="3" numFmtId="4">
    <oc r="C97">
      <v>120357.69061000001</v>
    </oc>
    <nc r="C97">
      <v>133036.39392999999</v>
    </nc>
  </rcc>
  <rcc rId="49069" sId="3" numFmtId="4">
    <oc r="D97">
      <v>831.05786999999998</v>
    </oc>
    <nc r="D97">
      <v>9008.4507799999992</v>
    </nc>
  </rcc>
  <rcc rId="49070" sId="3" numFmtId="4">
    <oc r="C98">
      <v>8993.51</v>
    </oc>
    <nc r="C98">
      <v>11259.88</v>
    </nc>
  </rcc>
  <rcc rId="49071" sId="3" numFmtId="4">
    <oc r="D98">
      <v>107.14</v>
    </oc>
    <nc r="D98">
      <v>178.524</v>
    </nc>
  </rcc>
  <rcc rId="49072" sId="3" numFmtId="4">
    <oc r="C100">
      <v>595.62334999999996</v>
    </oc>
    <nc r="C100">
      <v>6980.3625000000002</v>
    </nc>
  </rcc>
  <rcc rId="49073" sId="3" numFmtId="4">
    <oc r="D100">
      <v>18.853729999999999</v>
    </oc>
    <nc r="D100">
      <v>112.00756</v>
    </nc>
  </rcc>
  <rcc rId="49074" sId="3" numFmtId="4">
    <oc r="C101">
      <v>102973.60748999999</v>
    </oc>
    <nc r="C101">
      <v>130110.74709</v>
    </nc>
  </rcc>
  <rcc rId="49075" sId="3" numFmtId="4">
    <oc r="D101">
      <v>470.56234999999998</v>
    </oc>
    <nc r="D101">
      <v>557.45595000000003</v>
    </nc>
  </rcc>
  <rcc rId="49076" sId="3" numFmtId="4">
    <oc r="C102">
      <v>51395.741580000002</v>
    </oc>
    <nc r="C102">
      <v>50063.186999999998</v>
    </nc>
  </rcc>
  <rcc rId="49077" sId="3" numFmtId="4">
    <oc r="D102">
      <v>701.80523000000005</v>
    </oc>
    <nc r="D102">
      <v>1401.07413</v>
    </nc>
  </rcc>
  <rcc rId="49078" sId="3" numFmtId="4">
    <oc r="C105">
      <v>1442.4</v>
    </oc>
    <nc r="C105">
      <v>950.3</v>
    </nc>
  </rcc>
  <rcc rId="49079" sId="3" numFmtId="4">
    <oc r="C107">
      <v>112179.4</v>
    </oc>
    <nc r="C107">
      <v>126057</v>
    </nc>
  </rcc>
  <rcc rId="49080" sId="3" numFmtId="4">
    <oc r="D107">
      <v>17904.714</v>
    </oc>
    <nc r="D107">
      <v>27000.297999999999</v>
    </nc>
  </rcc>
  <rcc rId="49081" sId="3" numFmtId="4">
    <oc r="C108">
      <v>396530.24414999998</v>
    </oc>
    <nc r="C108">
      <v>413024.14415000001</v>
    </nc>
  </rcc>
  <rcc rId="49082" sId="3" numFmtId="4">
    <oc r="D108">
      <v>73680.053740000003</v>
    </oc>
    <nc r="D108">
      <v>105052.69428</v>
    </nc>
  </rcc>
  <rcc rId="49083" sId="3" numFmtId="4">
    <oc r="C109">
      <v>22376.2</v>
    </oc>
    <nc r="C109">
      <v>25036.2</v>
    </nc>
  </rcc>
  <rcc rId="49084" sId="3" numFmtId="4">
    <oc r="D109">
      <v>4481.5043400000004</v>
    </oc>
    <nc r="D109">
      <v>7088.4017599999997</v>
    </nc>
  </rcc>
  <rcc rId="49085" sId="3" numFmtId="4">
    <oc r="D111">
      <v>0</v>
    </oc>
    <nc r="D111">
      <v>3.4</v>
    </nc>
  </rcc>
  <rcc rId="49086" sId="3" numFmtId="4">
    <oc r="D112">
      <v>347.72037</v>
    </oc>
    <nc r="D112">
      <v>1116.18579</v>
    </nc>
  </rcc>
  <rcc rId="49087" sId="3" numFmtId="4">
    <oc r="C114">
      <v>53866.658940000001</v>
    </oc>
    <nc r="C114">
      <v>59710.058940000003</v>
    </nc>
  </rcc>
  <rcc rId="49088" sId="3" numFmtId="4">
    <oc r="D114">
      <v>6936.8</v>
    </oc>
    <nc r="D114">
      <v>11580.70593</v>
    </nc>
  </rcc>
  <rcc rId="49089" sId="3" numFmtId="4">
    <oc r="D115">
      <v>148.88242</v>
    </oc>
    <nc r="D115">
      <v>303.90242000000001</v>
    </nc>
  </rcc>
  <rcc rId="49090" sId="3" numFmtId="4">
    <oc r="D118">
      <v>809.95950000000005</v>
    </oc>
    <nc r="D118">
      <v>1555.8417199999999</v>
    </nc>
  </rcc>
  <rcc rId="49091" sId="3" numFmtId="4">
    <oc r="C119">
      <v>43767.054470000003</v>
    </oc>
    <nc r="C119">
      <v>51040.700669999998</v>
    </nc>
  </rcc>
  <rcc rId="49092" sId="3" numFmtId="4">
    <oc r="D119">
      <v>0</v>
    </oc>
    <nc r="D119">
      <v>78.559399999999997</v>
    </nc>
  </rcc>
  <rcc rId="49093" sId="3" numFmtId="4">
    <oc r="D120">
      <v>7.3816199999999998</v>
    </oc>
    <nc r="D120">
      <v>12.48775</v>
    </nc>
  </rcc>
  <rcc rId="49094" sId="3" numFmtId="4">
    <oc r="D122">
      <v>57.725000000000001</v>
    </oc>
    <nc r="D122">
      <v>248.67599999999999</v>
    </nc>
  </rcc>
  <rcc rId="49095" sId="3" numFmtId="4">
    <oc r="C123">
      <v>7350.1</v>
    </oc>
    <nc r="C123">
      <v>9150.1</v>
    </nc>
  </rcc>
  <rcc rId="49096" sId="3" numFmtId="4">
    <oc r="D123">
      <v>918.76199999999994</v>
    </oc>
    <nc r="D123">
      <v>1531.27</v>
    </nc>
  </rcc>
  <rfmt sheetId="3" sqref="C131:D131">
    <dxf>
      <numFmt numFmtId="4" formatCode="#,##0.00"/>
    </dxf>
  </rfmt>
  <rfmt sheetId="3" sqref="C131:D131">
    <dxf>
      <numFmt numFmtId="187" formatCode="#,##0.000"/>
    </dxf>
  </rfmt>
  <rfmt sheetId="3" sqref="C131:D131">
    <dxf>
      <numFmt numFmtId="186" formatCode="#,##0.0000"/>
    </dxf>
  </rfmt>
  <rfmt sheetId="3" sqref="C131:D131">
    <dxf>
      <numFmt numFmtId="172" formatCode="#,##0.00000"/>
    </dxf>
  </rfmt>
  <rfmt sheetId="3" sqref="C131:D131">
    <dxf>
      <numFmt numFmtId="186" formatCode="#,##0.0000"/>
    </dxf>
  </rfmt>
  <rfmt sheetId="3" sqref="C131:D131">
    <dxf>
      <numFmt numFmtId="187" formatCode="#,##0.000"/>
    </dxf>
  </rfmt>
  <rfmt sheetId="3" sqref="C131:D131">
    <dxf>
      <numFmt numFmtId="4" formatCode="#,##0.00"/>
    </dxf>
  </rfmt>
  <rfmt sheetId="3" sqref="C131:D131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fmt sheetId="3" sqref="D35">
    <dxf>
      <numFmt numFmtId="186" formatCode="#,##0.0000"/>
    </dxf>
  </rfmt>
  <rfmt sheetId="3" sqref="D35">
    <dxf>
      <numFmt numFmtId="187" formatCode="#,##0.000"/>
    </dxf>
  </rfmt>
  <rfmt sheetId="3" sqref="D35">
    <dxf>
      <numFmt numFmtId="4" formatCode="#,##0.00"/>
    </dxf>
  </rfmt>
  <rfmt sheetId="3" sqref="D35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48949" sId="3">
    <oc r="A2" t="inlineStr">
      <is>
        <t xml:space="preserve">                                                                                Моргаушского муниципального округа на 01.03.2023 г.</t>
      </is>
    </oc>
    <nc r="A2" t="inlineStr">
      <is>
        <t xml:space="preserve">                                                                                Моргаушского муниципального округа на 01.04.2023 г.</t>
      </is>
    </nc>
  </rcc>
  <rcc rId="48950" sId="3">
    <oc r="D4" t="inlineStr">
      <is>
        <t>исполнено на 01.03.2023 г.</t>
      </is>
    </oc>
    <nc r="D4" t="inlineStr">
      <is>
        <t>исполнено на 01.04.2023 г.</t>
      </is>
    </nc>
  </rcc>
  <rcc rId="48951" sId="3">
    <oc r="D76" t="inlineStr">
      <is>
        <t>исполнено на 01.03.2023 г.</t>
      </is>
    </oc>
    <nc r="D76" t="inlineStr">
      <is>
        <t>исполнено на 01.04.2023 г.</t>
      </is>
    </nc>
  </rcc>
  <rcc rId="48952" sId="3">
    <oc r="F4" t="inlineStr">
      <is>
        <t>исполнено на 01.03.2022г.</t>
      </is>
    </oc>
    <nc r="F4" t="inlineStr">
      <is>
        <t>исполнено на 01.04.2022г.</t>
      </is>
    </nc>
  </rcc>
  <rcc rId="48953" sId="3">
    <oc r="F76" t="inlineStr">
      <is>
        <t>исполнено на 01.03.2022г.</t>
      </is>
    </oc>
    <nc r="F76" t="inlineStr">
      <is>
        <t>исполнено на 01.04.2022г.</t>
      </is>
    </nc>
  </rcc>
  <rcc rId="48954" sId="3" numFmtId="4">
    <oc r="D7">
      <v>16047.663790000001</v>
    </oc>
    <nc r="D7">
      <v>29911.191889999998</v>
    </nc>
  </rcc>
  <rcc rId="48955" sId="3" numFmtId="4">
    <oc r="D9">
      <v>1112.4028699999999</v>
    </oc>
    <nc r="D9">
      <v>2323.4438399999999</v>
    </nc>
  </rcc>
  <rcc rId="48956" sId="3" numFmtId="4">
    <oc r="D10">
      <v>4.0147500000000003</v>
    </oc>
    <nc r="D10">
      <v>9.5357299999999992</v>
    </nc>
  </rcc>
  <rcc rId="48957" sId="3" numFmtId="4">
    <oc r="D11">
      <v>1133.2302500000001</v>
    </oc>
    <nc r="D11">
      <v>2484.3757799999998</v>
    </nc>
  </rcc>
  <rcc rId="48958" sId="3" numFmtId="4">
    <oc r="D12">
      <v>-112.38836999999999</v>
    </oc>
    <nc r="D12">
      <v>-297.7373</v>
    </nc>
  </rcc>
  <rcc rId="48959" sId="3" numFmtId="4">
    <oc r="D14">
      <v>-203.67801</v>
    </oc>
    <nc r="D14">
      <v>1908.0211899999999</v>
    </nc>
  </rcc>
  <rcc rId="48960" sId="3" numFmtId="4">
    <oc r="D15">
      <v>-67.579440000000005</v>
    </oc>
    <nc r="D15">
      <v>-66.51737</v>
    </nc>
  </rcc>
  <rcc rId="48961" sId="3" numFmtId="4">
    <oc r="D16">
      <v>4.1973599999999998</v>
    </oc>
    <nc r="D16">
      <v>1333.2173399999999</v>
    </nc>
  </rcc>
  <rcc rId="48962" sId="3" numFmtId="4">
    <oc r="D17">
      <v>-403.34386999999998</v>
    </oc>
    <nc r="D17">
      <v>-380.05275999999998</v>
    </nc>
  </rcc>
  <rcc rId="48963" sId="3" numFmtId="4">
    <oc r="D19">
      <v>87.481049999999996</v>
    </oc>
    <nc r="D19">
      <v>164.07722000000001</v>
    </nc>
  </rcc>
  <rcc rId="48964" sId="3" numFmtId="4">
    <oc r="D21">
      <v>97.84836</v>
    </oc>
    <nc r="D21">
      <v>177.4588</v>
    </nc>
  </rcc>
  <rcc rId="48965" sId="3" numFmtId="4">
    <oc r="D22">
      <v>-22.053509999999999</v>
    </oc>
    <nc r="D22">
      <v>1016.57227</v>
    </nc>
  </rcc>
  <rcc rId="48966" sId="3" numFmtId="4">
    <oc r="D24">
      <v>-728.97626000000002</v>
    </oc>
    <nc r="D24">
      <v>-729.27526</v>
    </nc>
  </rcc>
  <rcc rId="48967" sId="3" numFmtId="4">
    <oc r="D26">
      <v>103.25581</v>
    </oc>
    <nc r="D26">
      <v>243.22507999999999</v>
    </nc>
  </rcc>
  <rcc rId="48968" sId="3" numFmtId="4">
    <oc r="D27">
      <v>2.2000000000000002</v>
    </oc>
    <nc r="D27">
      <v>7.33</v>
    </nc>
  </rcc>
  <rcc rId="48969" sId="3" numFmtId="4">
    <oc r="D38">
      <v>2047.4474</v>
    </oc>
    <nc r="D38">
      <v>3223.7917000000002</v>
    </nc>
  </rcc>
  <rcc rId="48970" sId="3" numFmtId="4">
    <oc r="D39">
      <v>0</v>
    </oc>
    <nc r="D39">
      <v>219.14469</v>
    </nc>
  </rcc>
  <rcc rId="48971" sId="3" numFmtId="4">
    <oc r="D40">
      <v>52.556849999999997</v>
    </oc>
    <nc r="D40">
      <v>105.47239999999999</v>
    </nc>
  </rcc>
  <rcc rId="48972" sId="3" numFmtId="4">
    <oc r="D44">
      <v>38.82188</v>
    </oc>
    <nc r="D44">
      <v>110.46765000000001</v>
    </nc>
  </rcc>
  <rcc rId="48973" sId="3" numFmtId="4">
    <oc r="D46">
      <v>111.59734</v>
    </oc>
    <nc r="D46">
      <v>296.71069999999997</v>
    </nc>
  </rcc>
  <rcc rId="48974" sId="3" numFmtId="4">
    <oc r="D48">
      <v>1.3015399999999999</v>
    </oc>
    <nc r="D48">
      <v>64.171139999999994</v>
    </nc>
  </rcc>
  <rcc rId="48975" sId="3" numFmtId="4">
    <oc r="D52">
      <v>780.62138000000004</v>
    </oc>
    <nc r="D52">
      <v>900.09875999999997</v>
    </nc>
  </rcc>
  <rcc rId="48976" sId="3" numFmtId="4">
    <oc r="D56">
      <v>105.27773999999999</v>
    </oc>
    <nc r="D56">
      <v>171.84458000000001</v>
    </nc>
  </rcc>
  <rcc rId="48977" sId="3" numFmtId="4">
    <oc r="D57">
      <v>8.9326799999999995</v>
    </oc>
    <nc r="D57">
      <v>33.587260000000001</v>
    </nc>
  </rcc>
  <rcc rId="48978" sId="3" numFmtId="4">
    <oc r="D59">
      <v>0</v>
    </oc>
    <nc r="D59">
      <v>80</v>
    </nc>
  </rcc>
  <rcc rId="48979" sId="3" numFmtId="4">
    <oc r="D61">
      <v>5.3295599999999999</v>
    </oc>
    <nc r="D61">
      <v>266.654</v>
    </nc>
  </rcc>
  <rcc rId="48980" sId="3" numFmtId="4">
    <oc r="D62">
      <v>0</v>
    </oc>
    <nc r="D62">
      <v>3555.2768500000002</v>
    </nc>
  </rcc>
  <rcc rId="48981" sId="3" numFmtId="4">
    <oc r="D65">
      <v>33613.1</v>
    </oc>
    <nc r="D65">
      <v>41870.6</v>
    </nc>
  </rcc>
  <rcc rId="48982" sId="3" numFmtId="4">
    <oc r="C67">
      <v>193352.50141</v>
    </oc>
    <nc r="C67">
      <v>237998.76689</v>
    </nc>
  </rcc>
  <rcc rId="48983" sId="3" numFmtId="4">
    <oc r="D67">
      <v>16463.34892</v>
    </oc>
    <nc r="D67">
      <v>26031.763900000002</v>
    </nc>
  </rcc>
  <rcc rId="48984" sId="3" numFmtId="4">
    <oc r="C68">
      <v>437750.19880000001</v>
    </oc>
    <nc r="C68">
      <v>467448.54499999998</v>
    </nc>
  </rcc>
  <rcc rId="48985" sId="3" numFmtId="4">
    <oc r="D68">
      <v>67105.063259999995</v>
    </oc>
    <nc r="D68">
      <v>101362.14363000001</v>
    </nc>
  </rcc>
  <rcc rId="48986" sId="3" numFmtId="4">
    <oc r="C69">
      <v>25155</v>
    </oc>
    <nc r="C69">
      <v>28349.721150000001</v>
    </nc>
  </rcc>
  <rcc rId="48987" sId="3" numFmtId="4">
    <oc r="D69">
      <v>3020.64</v>
    </oc>
    <nc r="D69">
      <v>5530.96</v>
    </nc>
  </rcc>
  <rcc rId="48988" sId="3" numFmtId="4">
    <oc r="C72">
      <v>0</v>
    </oc>
    <nc r="C72">
      <v>17056.350060000001</v>
    </nc>
  </rcc>
  <rcc rId="48989" sId="3" numFmtId="4">
    <oc r="D72">
      <v>-71440.170039999997</v>
    </oc>
    <nc r="D72">
      <v>-7538.9315800000004</v>
    </nc>
  </rcc>
  <rfmt sheetId="3" sqref="C73:D73">
    <dxf>
      <numFmt numFmtId="4" formatCode="#,##0.00"/>
    </dxf>
  </rfmt>
  <rfmt sheetId="3" sqref="C73:D73">
    <dxf>
      <numFmt numFmtId="187" formatCode="#,##0.000"/>
    </dxf>
  </rfmt>
  <rfmt sheetId="3" sqref="C73:D73">
    <dxf>
      <numFmt numFmtId="186" formatCode="#,##0.0000"/>
    </dxf>
  </rfmt>
  <rfmt sheetId="3" sqref="C73:D73">
    <dxf>
      <numFmt numFmtId="172" formatCode="#,##0.00000"/>
    </dxf>
  </rfmt>
  <rfmt sheetId="3" sqref="D35">
    <dxf>
      <numFmt numFmtId="4" formatCode="#,##0.00"/>
    </dxf>
  </rfmt>
  <rfmt sheetId="3" sqref="D35">
    <dxf>
      <numFmt numFmtId="187" formatCode="#,##0.000"/>
    </dxf>
  </rfmt>
  <rfmt sheetId="3" sqref="D35">
    <dxf>
      <numFmt numFmtId="186" formatCode="#,##0.0000"/>
    </dxf>
  </rfmt>
  <rfmt sheetId="3" sqref="D35">
    <dxf>
      <numFmt numFmtId="172" formatCode="#,##0.00000"/>
    </dxf>
  </rfmt>
  <rcc rId="48990" sId="3">
    <oc r="A41">
      <v>1110502000</v>
    </oc>
    <nc r="A41">
      <v>1110530000</v>
    </nc>
  </rcc>
  <rcc rId="48991" sId="3">
    <oc r="B41" t="inlineStr">
      <is>
    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    </is>
    </oc>
    <nc r="B41" t="inlineStr">
      <is>
        <t>Плата по соглашениям об установл.сервитута в отношении земельных участков, наход-ся в госуд. или мун. собст.</t>
      </is>
    </nc>
  </rcc>
  <rcc rId="48992" sId="3" numFmtId="4">
    <oc r="D41">
      <v>0</v>
    </oc>
    <nc r="D41">
      <v>2.8300000000000001E-3</v>
    </nc>
  </rcc>
  <rcc rId="48993" sId="3">
    <oc r="D35">
      <f>SUM(D36+D38+D40+D42+D43+D44)</f>
    </oc>
    <nc r="D35">
      <f>SUM(D36+D38+D40+D42+D43+D44+D39+D41)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49243" sId="3" numFmtId="4">
    <oc r="F23">
      <v>0</v>
    </oc>
    <nc r="F23">
      <v>4760.2740000000003</v>
    </nc>
  </rcc>
  <rcc rId="49244" sId="3" numFmtId="4">
    <oc r="F24">
      <v>0</v>
    </oc>
    <nc r="F24">
      <v>4760.2740000000003</v>
    </nc>
  </rcc>
  <rcc rId="49245" sId="3" numFmtId="4">
    <oc r="F25">
      <f>SUM(F26+F27)</f>
    </oc>
    <nc r="F25">
      <v>602.54841999999996</v>
    </nc>
  </rcc>
  <rcc rId="49246" sId="3" numFmtId="4">
    <oc r="F26">
      <v>355.10586999999998</v>
    </oc>
    <nc r="F26">
      <v>602.54841999999996</v>
    </nc>
  </rcc>
  <rcc rId="49247" sId="3" numFmtId="4">
    <oc r="F27">
      <v>8.5069999999999997</v>
    </oc>
    <nc r="F27"/>
  </rcc>
  <rcc rId="49248" sId="3" numFmtId="4">
    <oc r="F7">
      <v>30473.09996</v>
    </oc>
    <nc r="F7">
      <v>31944.943910000002</v>
    </nc>
  </rcc>
  <rcc rId="49249" sId="3" numFmtId="4">
    <oc r="F9">
      <v>753.02387999999996</v>
    </oc>
    <nc r="F9">
      <v>2064.5104099999999</v>
    </nc>
  </rcc>
  <rcc rId="49250" sId="3" numFmtId="4">
    <oc r="F10">
      <v>4.8251900000000001</v>
    </oc>
    <nc r="F10">
      <v>13.228870000000001</v>
    </nc>
  </rcc>
  <rcc rId="49251" sId="3" numFmtId="4">
    <oc r="F11">
      <v>911.14644999999996</v>
    </oc>
    <nc r="F11">
      <v>2498.02351</v>
    </nc>
  </rcc>
  <rcc rId="49252" sId="3" numFmtId="4">
    <oc r="F12">
      <v>-101.02779</v>
    </oc>
    <nc r="F12">
      <v>-276.98036999999999</v>
    </nc>
  </rcc>
  <rcc rId="49253" sId="3" numFmtId="4">
    <oc r="F16">
      <v>919.17972999999995</v>
    </oc>
    <nc r="F16">
      <v>1313.1139000000001</v>
    </nc>
  </rcc>
  <rcc rId="49254" sId="3" numFmtId="4">
    <nc r="F19">
      <v>523.12360999999999</v>
    </nc>
  </rcc>
  <rcc rId="49255" sId="3" numFmtId="4">
    <nc r="F22">
      <v>1618.1253099999999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49186" sId="3" numFmtId="4">
    <oc r="F113">
      <f>SUM(F114:F115)</f>
    </oc>
    <nc r="F113">
      <v>10247.09512</v>
    </nc>
  </rcc>
  <rcc rId="49187" sId="3" numFmtId="4">
    <oc r="F114">
      <v>7113.11877</v>
    </oc>
    <nc r="F114">
      <v>10122.09453</v>
    </nc>
  </rcc>
  <rcc rId="49188" sId="3" numFmtId="4">
    <oc r="F115">
      <v>0</v>
    </oc>
    <nc r="F115">
      <v>125.00059</v>
    </nc>
  </rcc>
  <rcc rId="49189" sId="3" numFmtId="4">
    <oc r="F116">
      <f>SUM(F117:F120)</f>
    </oc>
    <nc r="F116">
      <v>23801.260689999999</v>
    </nc>
  </rcc>
  <rcc rId="49190" sId="3" numFmtId="4">
    <oc r="F118">
      <v>688.53462999999999</v>
    </oc>
    <nc r="F118">
      <v>2712.3240900000001</v>
    </nc>
  </rcc>
  <rcc rId="49191" sId="3" numFmtId="4">
    <oc r="F119">
      <v>0</v>
    </oc>
    <nc r="F119">
      <v>21078.1018</v>
    </nc>
  </rcc>
  <rcc rId="49192" sId="3" numFmtId="4">
    <oc r="F120">
      <v>6.0174000000000003</v>
    </oc>
    <nc r="F120">
      <v>10.8348</v>
    </nc>
  </rcc>
  <rcc rId="49193" sId="3" numFmtId="4">
    <oc r="F121">
      <f>SUM(F122:F123)</f>
    </oc>
    <nc r="F121">
      <v>2291.0909999999999</v>
    </nc>
  </rcc>
  <rcc rId="49194" sId="3" numFmtId="4">
    <oc r="F122">
      <v>16.8</v>
    </oc>
    <nc r="F122">
      <v>80.849999999999994</v>
    </nc>
  </rcc>
  <rcc rId="49195" sId="3" numFmtId="4">
    <oc r="F123">
      <v>961.27</v>
    </oc>
    <nc r="F123">
      <v>2210.241</v>
    </nc>
  </rcc>
  <rcc rId="49196" sId="3" numFmtId="4">
    <oc r="F5">
      <f>F6+F13+F18+F23+F25+F29+F8</f>
    </oc>
    <nc r="F5">
      <v>42175.188549999992</v>
    </nc>
  </rcc>
  <rcc rId="49197" sId="3" numFmtId="4">
    <oc r="F6">
      <f>SUM(F7)</f>
    </oc>
    <nc r="F6">
      <v>30473.09996</v>
    </nc>
  </rcc>
  <rcc rId="49198" sId="3" numFmtId="4">
    <oc r="F7">
      <v>21315.72335</v>
    </oc>
    <nc r="F7">
      <v>30473.09996</v>
    </nc>
  </rcc>
  <rcc rId="49199" sId="3" numFmtId="4">
    <oc r="F8">
      <f>F9+F11+F10+F12</f>
    </oc>
    <nc r="F8">
      <v>1567.9677299999998</v>
    </nc>
  </rcc>
  <rcc rId="49200" sId="3" numFmtId="4">
    <oc r="F9">
      <v>730.55192</v>
    </oc>
    <nc r="F9">
      <v>753.02387999999996</v>
    </nc>
  </rcc>
  <rcc rId="49201" sId="3" numFmtId="4">
    <oc r="F10">
      <v>5.0083799999999998</v>
    </oc>
    <nc r="F10">
      <v>4.8251900000000001</v>
    </nc>
  </rcc>
  <rcc rId="49202" sId="3" numFmtId="4">
    <oc r="F11">
      <v>900.75368000000003</v>
    </oc>
    <nc r="F11">
      <v>911.14644999999996</v>
    </nc>
  </rcc>
  <rcc rId="49203" sId="3" numFmtId="4">
    <oc r="F12">
      <v>-75.092860000000002</v>
    </oc>
    <nc r="F12">
      <v>-101.02779</v>
    </nc>
  </rcc>
  <rcc rId="49204" sId="3" numFmtId="4">
    <oc r="F13">
      <f>SUM(F14:F17)</f>
    </oc>
    <nc r="F13">
      <v>4567.8223099999996</v>
    </nc>
  </rcc>
  <rcc rId="49205" sId="3" numFmtId="4">
    <oc r="F14">
      <v>1105.4792600000001</v>
    </oc>
    <nc r="F14">
      <v>2703.9421499999999</v>
    </nc>
  </rcc>
  <rcc rId="49206" sId="3" numFmtId="4">
    <oc r="F15">
      <v>6.5893899999999999</v>
    </oc>
    <nc r="F15">
      <v>0.29969000000000001</v>
    </nc>
  </rcc>
  <rcc rId="49207" sId="3" numFmtId="4">
    <oc r="F16">
      <v>20.192</v>
    </oc>
    <nc r="F16">
      <v>919.17972999999995</v>
    </nc>
  </rcc>
  <rcc rId="49208" sId="3" numFmtId="4">
    <oc r="F17">
      <v>393.56384000000003</v>
    </oc>
    <nc r="F17">
      <v>944.40074000000004</v>
    </nc>
  </rcc>
  <rcc rId="49209" sId="3" numFmtId="4">
    <oc r="F18">
      <f>SUM(F19:F22)</f>
    </oc>
    <nc r="F18">
      <v>203.47613000000001</v>
    </nc>
  </rcc>
  <rcc rId="49210" sId="3" numFmtId="4">
    <oc r="F19">
      <v>360.89614999999998</v>
    </oc>
    <nc r="F19"/>
  </rcc>
  <rcc rId="49211" sId="3" numFmtId="4">
    <oc r="F21">
      <v>138.78001</v>
    </oc>
    <nc r="F21">
      <v>203.47613000000001</v>
    </nc>
  </rcc>
  <rcc rId="49212" sId="3" numFmtId="4">
    <oc r="F22">
      <v>1226.4692700000001</v>
    </oc>
    <nc r="F22"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49127" sId="3" numFmtId="4">
    <oc r="F77">
      <f>SUM(F78:F84)</f>
    </oc>
    <nc r="F77">
      <v>9302.1956800000007</v>
    </nc>
  </rcc>
  <rcc rId="49128" sId="3" numFmtId="4">
    <nc r="F78">
      <v>0</v>
    </nc>
  </rcc>
  <rcc rId="49129" sId="3" numFmtId="4">
    <oc r="F79">
      <v>5176.8590800000002</v>
    </oc>
    <nc r="F79">
      <v>4698.5528800000002</v>
    </nc>
  </rcc>
  <rcc rId="49130" sId="3" numFmtId="4">
    <oc r="F81">
      <v>791.89882999999998</v>
    </oc>
    <nc r="F81">
      <v>1281.3108</v>
    </nc>
  </rcc>
  <rcc rId="49131" sId="3" numFmtId="4">
    <oc r="F84">
      <v>2401.67</v>
    </oc>
    <nc r="F84">
      <v>3322.3319999999999</v>
    </nc>
  </rcc>
  <rcc rId="49132" sId="3" numFmtId="4">
    <oc r="F85">
      <f>SUM(F86)</f>
    </oc>
    <nc r="F85">
      <v>598.79999999999995</v>
    </nc>
  </rcc>
  <rcc rId="49133" sId="3" numFmtId="4">
    <oc r="F86">
      <v>188.94009</v>
    </oc>
    <nc r="F86">
      <v>598.79999999999995</v>
    </nc>
  </rcc>
  <rcc rId="49134" sId="3" numFmtId="4">
    <oc r="F87">
      <f>SUM(F88:F92)</f>
    </oc>
    <nc r="F87">
      <v>891.57157000000007</v>
    </nc>
  </rcc>
  <rcc rId="49135" sId="3" numFmtId="4">
    <oc r="F89">
      <v>111.87729</v>
    </oc>
    <nc r="F89">
      <v>313.7</v>
    </nc>
  </rcc>
  <rcc rId="49136" sId="3" numFmtId="4">
    <oc r="F90">
      <v>361.57812000000001</v>
    </oc>
    <nc r="F90">
      <v>570.61157000000003</v>
    </nc>
  </rcc>
  <rcc rId="49137" sId="3" numFmtId="4">
    <oc r="F91">
      <v>15.5</v>
    </oc>
    <nc r="F91">
      <v>0</v>
    </nc>
  </rcc>
  <rcc rId="49138" sId="3" numFmtId="4">
    <nc r="F92">
      <v>7.26</v>
    </nc>
  </rcc>
  <rcc rId="49139" sId="3" numFmtId="4">
    <oc r="F93">
      <f>SUM(F94:F98)</f>
    </oc>
    <nc r="F93">
      <v>12910.466829999999</v>
    </nc>
  </rcc>
  <rcc rId="49140" sId="3" numFmtId="4">
    <oc r="F94">
      <v>0</v>
    </oc>
    <nc r="F94">
      <v>33.75</v>
    </nc>
  </rcc>
  <rcc rId="49141" sId="3" numFmtId="4">
    <oc r="F95">
      <v>12.6</v>
    </oc>
    <nc r="F95">
      <v>16.2</v>
    </nc>
  </rcc>
  <rcc rId="49142" sId="3" numFmtId="4">
    <oc r="F96">
      <v>0</v>
    </oc>
    <nc r="F96"/>
  </rcc>
  <rcc rId="49143" sId="3" numFmtId="4">
    <oc r="F97">
      <v>6034.8447100000003</v>
    </oc>
    <nc r="F97">
      <v>12716.24253</v>
    </nc>
  </rcc>
  <rcc rId="49144" sId="3" numFmtId="4">
    <oc r="F98">
      <v>110.62</v>
    </oc>
    <nc r="F98">
      <v>144.27430000000001</v>
    </nc>
  </rcc>
  <rcc rId="49145" sId="3" numFmtId="4">
    <oc r="F99">
      <f>SUM(F100:F103)</f>
    </oc>
    <nc r="F99">
      <v>79.329729999999998</v>
    </nc>
  </rcc>
  <rcc rId="49146" sId="3" numFmtId="4">
    <oc r="F100">
      <v>16.883400000000002</v>
    </oc>
    <nc r="F100">
      <v>51.329729999999998</v>
    </nc>
  </rcc>
  <rcc rId="49147" sId="3" numFmtId="4">
    <oc r="F101">
      <v>1110.21047</v>
    </oc>
    <nc r="F101">
      <v>28</v>
    </nc>
  </rcc>
  <rcc rId="49148" sId="3" numFmtId="4">
    <oc r="F102">
      <v>873.03749000000005</v>
    </oc>
    <nc r="F102">
      <v>0</v>
    </nc>
  </rcc>
  <rcc rId="49149" sId="3" numFmtId="4">
    <nc r="F103">
      <v>0</v>
    </nc>
  </rcc>
  <rcc rId="49150" sId="3" numFmtId="4">
    <oc r="F106">
      <f>SUM(F107:F112)</f>
    </oc>
    <nc r="F106">
      <v>130268.83759999998</v>
    </nc>
  </rcc>
  <rcc rId="49151" sId="3" numFmtId="4">
    <oc r="F107">
      <v>11698.613499999999</v>
    </oc>
    <nc r="F107">
      <v>21910.696499999998</v>
    </nc>
  </rcc>
  <rcc rId="49152" sId="3" numFmtId="4">
    <oc r="F108">
      <v>65826.790649999995</v>
    </oc>
    <nc r="F108">
      <v>100786.10464999999</v>
    </nc>
  </rcc>
  <rcc rId="49153" sId="3" numFmtId="4">
    <oc r="F109">
      <v>2885.32384</v>
    </oc>
    <nc r="F109">
      <v>7081.0246299999999</v>
    </nc>
  </rcc>
  <rcc rId="49154" sId="3" numFmtId="4">
    <oc r="F111">
      <v>8.09</v>
    </oc>
    <nc r="F111">
      <v>24.63</v>
    </nc>
  </rcc>
  <rcc rId="49155" sId="3" numFmtId="4">
    <oc r="F112">
      <v>255.65092999999999</v>
    </oc>
    <nc r="F112">
      <v>466.38182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49345" sId="3" numFmtId="4">
    <oc r="F69">
      <v>3085.74</v>
    </oc>
    <nc r="F69">
      <v>4628.6099999999997</v>
    </nc>
  </rcc>
  <rcc rId="49346" sId="3" numFmtId="4">
    <oc r="F72">
      <v>-10904.056339999999</v>
    </oc>
    <nc r="F72">
      <v>-12.16386</v>
    </nc>
  </rcc>
  <rcc rId="49347" sId="3" numFmtId="4">
    <oc r="F79">
      <v>4698.5528800000002</v>
    </oc>
    <nc r="F79">
      <v>9283.7319200000002</v>
    </nc>
  </rcc>
  <rcc rId="49348" sId="3" numFmtId="4">
    <oc r="F84">
      <v>3322.3319999999999</v>
    </oc>
    <nc r="F84">
      <v>3516.6320000000001</v>
    </nc>
  </rcc>
  <rcc rId="49349" sId="3" numFmtId="4">
    <oc r="F86">
      <v>598.79999999999995</v>
    </oc>
    <nc r="F86">
      <v>331.94898000000001</v>
    </nc>
  </rcc>
  <rcc rId="49350" sId="3" numFmtId="4">
    <oc r="F90">
      <v>570.61157000000003</v>
    </oc>
    <nc r="F90">
      <v>601.61157000000003</v>
    </nc>
  </rcc>
  <rcc rId="49351" sId="3" numFmtId="4">
    <oc r="F91">
      <v>0</v>
    </oc>
    <nc r="F91">
      <v>23.3</v>
    </nc>
  </rcc>
  <rcc rId="49352" sId="3" numFmtId="4">
    <oc r="F92">
      <v>7.26</v>
    </oc>
    <nc r="F92">
      <v>13.26</v>
    </nc>
  </rcc>
  <rcc rId="49353" sId="3" numFmtId="4">
    <oc r="F97">
      <v>12716.24253</v>
    </oc>
    <nc r="F97">
      <v>13213.704669999999</v>
    </nc>
  </rcc>
  <rcc rId="49354" sId="3" numFmtId="4">
    <oc r="F98">
      <v>144.27430000000001</v>
    </oc>
    <nc r="F98">
      <v>300.27429999999998</v>
    </nc>
  </rcc>
  <rcc rId="49355" sId="3" numFmtId="4">
    <oc r="F101">
      <v>28</v>
    </oc>
    <nc r="F101">
      <v>1680.4052099999999</v>
    </nc>
  </rcc>
  <rcc rId="49356" sId="3" numFmtId="4">
    <oc r="F102">
      <v>0</v>
    </oc>
    <nc r="F102">
      <v>2627.8657499999999</v>
    </nc>
  </rcc>
  <rcc rId="49357" sId="3" numFmtId="4">
    <oc r="F114">
      <v>10122.09453</v>
    </oc>
    <nc r="F114">
      <v>11907.32265</v>
    </nc>
  </rcc>
  <rcc rId="49358" sId="3" numFmtId="4">
    <oc r="F113">
      <v>10247.09512</v>
    </oc>
    <nc r="F113">
      <f>SUM(F114:F115)</f>
    </nc>
  </rcc>
  <rcc rId="49359" sId="3" numFmtId="4">
    <oc r="F93">
      <v>12910.466829999999</v>
    </oc>
    <nc r="F93">
      <f>SUM(F94:F98)</f>
    </nc>
  </rcc>
  <rcc rId="49360" sId="3" numFmtId="4">
    <oc r="F99">
      <v>79.329729999999998</v>
    </oc>
    <nc r="F99">
      <f>SUM(F100:F103)</f>
    </nc>
  </rcc>
  <rcc rId="49361" sId="3">
    <oc r="F77">
      <v>9302.1956800000007</v>
    </oc>
    <nc r="F77">
      <f>SUM(F78:F84)</f>
    </nc>
  </rcc>
  <rcc rId="49362" sId="3" numFmtId="4">
    <oc r="F85">
      <v>598.79999999999995</v>
    </oc>
    <nc r="F85">
      <f>SUM(F86)</f>
    </nc>
  </rcc>
  <rcc rId="49363" sId="3" numFmtId="4">
    <oc r="F87">
      <v>891.57157000000007</v>
    </oc>
    <nc r="F87">
      <f>SUM(F89:F92)</f>
    </nc>
  </rcc>
  <rcc rId="49364" sId="3" numFmtId="4">
    <oc r="F122">
      <v>80.849999999999994</v>
    </oc>
    <nc r="F122">
      <v>181.065</v>
    </nc>
  </rcc>
  <rcc rId="49365" sId="3" numFmtId="4">
    <oc r="F121">
      <v>2291.0909999999999</v>
    </oc>
    <nc r="F121">
      <f>SUM(F122:F123)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49286" sId="3" numFmtId="4">
    <nc r="F27">
      <v>16.71</v>
    </nc>
  </rcc>
  <rcc rId="49287" sId="3" numFmtId="4">
    <oc r="F25">
      <v>602.54841999999996</v>
    </oc>
    <nc r="F25">
      <f>SUM(F26+F27)</f>
    </nc>
  </rcc>
  <rcc rId="49288" sId="3" numFmtId="4">
    <oc r="F31">
      <v>0</v>
    </oc>
    <nc r="F31">
      <v>0.36364999999999997</v>
    </nc>
  </rcc>
  <rcc rId="49289" sId="3" numFmtId="4">
    <oc r="F29">
      <v>0</v>
    </oc>
    <nc r="F29">
      <f>SUM(F30:F32)</f>
    </nc>
  </rcc>
  <rcc rId="49290" sId="3" numFmtId="4">
    <oc r="F36">
      <v>0</v>
    </oc>
    <nc r="F36">
      <v>44.585999999999999</v>
    </nc>
  </rcc>
  <rcc rId="49291" sId="3" numFmtId="4">
    <oc r="F38">
      <v>1104.6910700000001</v>
    </oc>
    <nc r="F38">
      <v>2163.4771799999999</v>
    </nc>
  </rcc>
  <rcc rId="49292" sId="3" numFmtId="4">
    <oc r="F39">
      <v>275.23619000000002</v>
    </oc>
    <nc r="F39">
      <v>425.40550999999999</v>
    </nc>
  </rcc>
  <rcc rId="49293" sId="3" numFmtId="4">
    <oc r="F40">
      <v>56.488059999999997</v>
    </oc>
    <nc r="F40">
      <v>101.02974</v>
    </nc>
  </rcc>
  <rcc rId="49294" sId="3">
    <oc r="F35">
      <f>SUM(F37:F44)</f>
    </oc>
    <nc r="F35">
      <f>SUM(F36:F44)</f>
    </nc>
  </rcc>
  <rcc rId="49295" sId="3" numFmtId="4">
    <oc r="F42">
      <v>0</v>
    </oc>
    <nc r="F42">
      <v>13.106999999999999</v>
    </nc>
  </rcc>
  <rcc rId="49296" sId="3" numFmtId="4">
    <oc r="F44">
      <v>63.024140000000003</v>
    </oc>
    <nc r="F44">
      <v>113.43527</v>
    </nc>
  </rcc>
  <rcc rId="49297" sId="3" numFmtId="4">
    <oc r="F43">
      <v>0</v>
    </oc>
    <nc r="F43"/>
  </rcc>
  <rcc rId="49298" sId="3" numFmtId="4">
    <oc r="F46">
      <v>120.23873</v>
    </oc>
    <nc r="F46">
      <v>317.70154000000002</v>
    </nc>
  </rcc>
  <rcc rId="49299" sId="3" numFmtId="4">
    <oc r="F48">
      <v>56.340710000000001</v>
    </oc>
    <nc r="F48">
      <v>99.762190000000004</v>
    </nc>
  </rcc>
  <rcc rId="49300" sId="3" numFmtId="4">
    <oc r="F51">
      <v>860.85699999999997</v>
    </oc>
    <nc r="F51">
      <v>1108.4413999999999</v>
    </nc>
  </rcc>
  <rcc rId="49301" sId="3" numFmtId="4">
    <oc r="F52">
      <v>2411.4921199999999</v>
    </oc>
    <nc r="F52">
      <v>2687.6759200000001</v>
    </nc>
  </rcc>
  <rcc rId="49302" sId="3" numFmtId="4">
    <oc r="F56">
      <v>206.81267</v>
    </oc>
    <nc r="F56">
      <v>354.37608</v>
    </nc>
  </rcc>
  <rcc rId="49303" sId="3" numFmtId="4">
    <oc r="F57">
      <v>17.229130000000001</v>
    </oc>
    <nc r="F57">
      <v>21.1</v>
    </nc>
  </rcc>
  <rcc rId="49304" sId="3" numFmtId="4">
    <oc r="F58">
      <v>26.48751</v>
    </oc>
    <nc r="F58">
      <v>49.6</v>
    </nc>
  </rcc>
  <rcc rId="49305" sId="3">
    <oc r="F63">
      <f>SUM(F5,F34)</f>
    </oc>
    <nc r="F63">
      <f>SUM(F5+F34)</f>
    </nc>
  </rcc>
  <rcc rId="49306" sId="3">
    <oc r="F6">
      <v>30473.09996</v>
    </oc>
    <nc r="F6">
      <f>SUM(F7)</f>
    </nc>
  </rcc>
  <rcc rId="49307" sId="3">
    <oc r="F5">
      <v>42175.188549999992</v>
    </oc>
    <nc r="F5">
      <f>SUM(F6+F8+F13+F18+F23+F25+F29)</f>
    </nc>
  </rcc>
  <rcc rId="49308" sId="3" numFmtId="4">
    <oc r="F8">
      <v>1567.9677299999998</v>
    </oc>
    <nc r="F8">
      <f>SUM(F9+F10+F11+F12)</f>
    </nc>
  </rcc>
  <rcc rId="49309" sId="3" numFmtId="4">
    <oc r="F13">
      <v>4567.8223099999996</v>
    </oc>
    <nc r="F13">
      <f>SUM(F14+F15+F16+F17)</f>
    </nc>
  </rcc>
  <rcc rId="49310" sId="3">
    <oc r="F18">
      <v>203.47613000000001</v>
    </oc>
    <nc r="F18">
      <f>SUM(F19+F21+F22)</f>
    </nc>
  </rcc>
  <rcc rId="49311" sId="3" numFmtId="4">
    <oc r="F61">
      <v>0</v>
    </oc>
    <nc r="F61">
      <v>0.4</v>
    </nc>
  </rcc>
  <rcc rId="49312" sId="3" numFmtId="4">
    <oc r="F65">
      <v>299.39999999999998</v>
    </oc>
    <nc r="F65">
      <v>449.1</v>
    </nc>
  </rcc>
  <rcc rId="49313" sId="3" numFmtId="4">
    <oc r="F67">
      <v>22680.096560000002</v>
    </oc>
    <nc r="F67">
      <v>31357.096949999999</v>
    </nc>
  </rcc>
  <rcc rId="49314" sId="3" numFmtId="4">
    <oc r="F68">
      <v>60597.191789999997</v>
    </oc>
    <nc r="F68">
      <v>119088.07988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48" sId="1">
    <oc r="F30">
      <f>SUM(F31+F32+F33+F34+F35+F36+F37+F38+F39+F40+F41+F42+F43)</f>
    </oc>
    <nc r="F30">
      <f>SUM(F31+F32+F33+F34+F35+F36+F37+F38+F39+F40+F41+F42+F43)</f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2.bin"/><Relationship Id="rId2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4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4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6.bin"/><Relationship Id="rId1" Type="http://schemas.openxmlformats.org/officeDocument/2006/relationships/printerSettings" Target="../printerSettings/printerSettings24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27" t="s">
        <v>442</v>
      </c>
      <c r="B1" s="527"/>
      <c r="C1" s="527"/>
      <c r="D1" s="527"/>
      <c r="E1" s="527"/>
      <c r="F1" s="527"/>
      <c r="G1" s="527"/>
      <c r="H1" s="527"/>
      <c r="I1" s="121"/>
      <c r="J1" s="121"/>
      <c r="K1" s="121"/>
      <c r="L1" s="121"/>
    </row>
    <row r="2" spans="1:12" ht="33.75" customHeight="1">
      <c r="A2" s="525" t="s">
        <v>175</v>
      </c>
      <c r="B2" s="526" t="s">
        <v>176</v>
      </c>
      <c r="C2" s="522" t="s">
        <v>177</v>
      </c>
      <c r="D2" s="523"/>
      <c r="E2" s="523"/>
      <c r="F2" s="522" t="s">
        <v>178</v>
      </c>
      <c r="G2" s="523"/>
      <c r="H2" s="523"/>
    </row>
    <row r="3" spans="1:12" ht="53.25" customHeight="1">
      <c r="A3" s="525"/>
      <c r="B3" s="526"/>
      <c r="C3" s="77" t="s">
        <v>443</v>
      </c>
      <c r="D3" s="77" t="s">
        <v>436</v>
      </c>
      <c r="E3" s="135" t="s">
        <v>312</v>
      </c>
      <c r="F3" s="77" t="s">
        <v>443</v>
      </c>
      <c r="G3" s="77" t="s">
        <v>436</v>
      </c>
      <c r="H3" s="135" t="s">
        <v>312</v>
      </c>
    </row>
    <row r="4" spans="1:12" s="79" customFormat="1" ht="30.75" customHeight="1">
      <c r="A4" s="78" t="s">
        <v>4</v>
      </c>
      <c r="B4" s="75"/>
      <c r="C4" s="194">
        <f>SUM(C5:C13)</f>
        <v>213983.22</v>
      </c>
      <c r="D4" s="194">
        <f>SUM(D5:D13)</f>
        <v>38104.805339999992</v>
      </c>
      <c r="E4" s="194">
        <f>D4/C4*100</f>
        <v>17.807380102047247</v>
      </c>
      <c r="F4" s="194">
        <f>SUM(F5:F13)</f>
        <v>213983.22</v>
      </c>
      <c r="G4" s="194">
        <f>SUM(G5:G13)</f>
        <v>38104.805339999992</v>
      </c>
      <c r="H4" s="194">
        <f>G4/F4*100</f>
        <v>17.807380102047247</v>
      </c>
    </row>
    <row r="5" spans="1:12" ht="27" customHeight="1">
      <c r="A5" s="80" t="s">
        <v>179</v>
      </c>
      <c r="B5" s="76">
        <v>10102</v>
      </c>
      <c r="C5" s="195">
        <f>F5</f>
        <v>144095.51999999999</v>
      </c>
      <c r="D5" s="195">
        <f>G5</f>
        <v>29911.191889999998</v>
      </c>
      <c r="E5" s="196">
        <f t="shared" ref="E5:E12" si="0">D5/C5*100</f>
        <v>20.757891633272152</v>
      </c>
      <c r="F5" s="195">
        <f>район!C6</f>
        <v>144095.51999999999</v>
      </c>
      <c r="G5" s="195">
        <f>район!D6</f>
        <v>29911.191889999998</v>
      </c>
      <c r="H5" s="196">
        <f t="shared" ref="H5:H43" si="1">G5/F5*100</f>
        <v>20.757891633272152</v>
      </c>
    </row>
    <row r="6" spans="1:12" ht="41.25" customHeight="1">
      <c r="A6" s="80" t="s">
        <v>265</v>
      </c>
      <c r="B6" s="76">
        <v>10300</v>
      </c>
      <c r="C6" s="195">
        <f t="shared" ref="C6:C13" si="2">F6</f>
        <v>18312.5</v>
      </c>
      <c r="D6" s="195">
        <f t="shared" ref="D6:D13" si="3">G6</f>
        <v>4519.61805</v>
      </c>
      <c r="E6" s="196">
        <f t="shared" si="0"/>
        <v>24.680508122866897</v>
      </c>
      <c r="F6" s="195">
        <f>район!C8</f>
        <v>18312.5</v>
      </c>
      <c r="G6" s="195">
        <f>район!D8</f>
        <v>4519.61805</v>
      </c>
      <c r="H6" s="196">
        <f t="shared" si="1"/>
        <v>24.680508122866897</v>
      </c>
    </row>
    <row r="7" spans="1:12" ht="19.5" customHeight="1">
      <c r="A7" s="80" t="s">
        <v>180</v>
      </c>
      <c r="B7" s="76">
        <v>10500</v>
      </c>
      <c r="C7" s="195">
        <f t="shared" si="2"/>
        <v>19850</v>
      </c>
      <c r="D7" s="195">
        <f t="shared" si="3"/>
        <v>2794.6684</v>
      </c>
      <c r="E7" s="196">
        <f t="shared" si="0"/>
        <v>14.078934005037782</v>
      </c>
      <c r="F7" s="195">
        <f>район!C13</f>
        <v>19850</v>
      </c>
      <c r="G7" s="195">
        <f>район!D13</f>
        <v>2794.6684</v>
      </c>
      <c r="H7" s="196">
        <f t="shared" si="1"/>
        <v>14.078934005037782</v>
      </c>
    </row>
    <row r="8" spans="1:12" ht="19.5" customHeight="1">
      <c r="A8" s="80" t="s">
        <v>181</v>
      </c>
      <c r="B8" s="76">
        <v>10601</v>
      </c>
      <c r="C8" s="195">
        <f t="shared" si="2"/>
        <v>6890</v>
      </c>
      <c r="D8" s="195">
        <f t="shared" si="3"/>
        <v>164.07722000000001</v>
      </c>
      <c r="E8" s="196">
        <f t="shared" si="0"/>
        <v>2.3813820029027579</v>
      </c>
      <c r="F8" s="195">
        <f>SUM(район!C19)</f>
        <v>6890</v>
      </c>
      <c r="G8" s="195">
        <f>SUM(район!D19)</f>
        <v>164.07722000000001</v>
      </c>
      <c r="H8" s="196"/>
    </row>
    <row r="9" spans="1:12" ht="19.5" customHeight="1">
      <c r="A9" s="80" t="s">
        <v>266</v>
      </c>
      <c r="B9" s="76">
        <v>10604</v>
      </c>
      <c r="C9" s="195">
        <f t="shared" si="2"/>
        <v>2921.2</v>
      </c>
      <c r="D9" s="195">
        <f t="shared" si="3"/>
        <v>177.4588</v>
      </c>
      <c r="E9" s="196">
        <f t="shared" si="0"/>
        <v>6.074859646720526</v>
      </c>
      <c r="F9" s="195">
        <f>SUM(район!C21)</f>
        <v>2921.2</v>
      </c>
      <c r="G9" s="195">
        <f>район!D21</f>
        <v>177.4588</v>
      </c>
      <c r="H9" s="196">
        <f t="shared" si="1"/>
        <v>6.074859646720526</v>
      </c>
    </row>
    <row r="10" spans="1:12" ht="19.5" customHeight="1">
      <c r="A10" s="80" t="s">
        <v>182</v>
      </c>
      <c r="B10" s="76">
        <v>10606</v>
      </c>
      <c r="C10" s="195">
        <f t="shared" si="2"/>
        <v>15114</v>
      </c>
      <c r="D10" s="195">
        <f t="shared" si="3"/>
        <v>1016.57227</v>
      </c>
      <c r="E10" s="196">
        <f t="shared" si="0"/>
        <v>6.7260306338494118</v>
      </c>
      <c r="F10" s="195">
        <f>SUM(район!C22)</f>
        <v>15114</v>
      </c>
      <c r="G10" s="195">
        <f>SUM(район!D22)</f>
        <v>1016.57227</v>
      </c>
      <c r="H10" s="196">
        <v>0</v>
      </c>
    </row>
    <row r="11" spans="1:12" ht="33.75" customHeight="1">
      <c r="A11" s="80" t="s">
        <v>183</v>
      </c>
      <c r="B11" s="76">
        <v>10701</v>
      </c>
      <c r="C11" s="195">
        <f t="shared" si="2"/>
        <v>4300</v>
      </c>
      <c r="D11" s="195">
        <f t="shared" si="3"/>
        <v>-729.27526</v>
      </c>
      <c r="E11" s="196">
        <f t="shared" si="0"/>
        <v>-16.959889767441862</v>
      </c>
      <c r="F11" s="195">
        <f>район!C23</f>
        <v>4300</v>
      </c>
      <c r="G11" s="195">
        <f>район!D23</f>
        <v>-729.27526</v>
      </c>
      <c r="H11" s="196">
        <f t="shared" si="1"/>
        <v>-16.959889767441862</v>
      </c>
    </row>
    <row r="12" spans="1:12" ht="19.5" customHeight="1">
      <c r="A12" s="80" t="s">
        <v>184</v>
      </c>
      <c r="B12" s="76">
        <v>10800</v>
      </c>
      <c r="C12" s="195">
        <f t="shared" si="2"/>
        <v>2500</v>
      </c>
      <c r="D12" s="195">
        <f t="shared" si="3"/>
        <v>250.55508</v>
      </c>
      <c r="E12" s="196">
        <f t="shared" si="0"/>
        <v>10.0222032</v>
      </c>
      <c r="F12" s="195">
        <f>район!C25</f>
        <v>2500</v>
      </c>
      <c r="G12" s="195">
        <f>район!D25</f>
        <v>250.55508</v>
      </c>
      <c r="H12" s="196">
        <f t="shared" si="1"/>
        <v>10.0222032</v>
      </c>
    </row>
    <row r="13" spans="1:12" ht="19.5" customHeight="1">
      <c r="A13" s="80" t="s">
        <v>185</v>
      </c>
      <c r="B13" s="76">
        <v>10900</v>
      </c>
      <c r="C13" s="195">
        <f t="shared" si="2"/>
        <v>0</v>
      </c>
      <c r="D13" s="195">
        <f t="shared" si="3"/>
        <v>-6.1109999999999998E-2</v>
      </c>
      <c r="E13" s="196"/>
      <c r="F13" s="195">
        <f>район!C29</f>
        <v>0</v>
      </c>
      <c r="G13" s="195">
        <f>район!D29</f>
        <v>-6.1109999999999998E-2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31143.727999999999</v>
      </c>
      <c r="D14" s="194">
        <f>SUM(D15:D21)</f>
        <v>9027.2225600000002</v>
      </c>
      <c r="E14" s="194">
        <f t="shared" ref="E14:E41" si="4">D14/C14*100</f>
        <v>28.98568392326057</v>
      </c>
      <c r="F14" s="194">
        <f>F15+F16+F17+F18+F20+F21+F19</f>
        <v>31143.727999999999</v>
      </c>
      <c r="G14" s="194">
        <f>G15+G16+G17+G18+G20+G21+G19</f>
        <v>9027.2225600000002</v>
      </c>
      <c r="H14" s="194">
        <f t="shared" si="1"/>
        <v>28.98568392326057</v>
      </c>
    </row>
    <row r="15" spans="1:12" ht="52.5" customHeight="1">
      <c r="A15" s="80" t="s">
        <v>186</v>
      </c>
      <c r="B15" s="76">
        <v>11100</v>
      </c>
      <c r="C15" s="195">
        <f>F15</f>
        <v>12473</v>
      </c>
      <c r="D15" s="195">
        <f>G15</f>
        <v>3658.8792700000004</v>
      </c>
      <c r="E15" s="195">
        <f t="shared" si="4"/>
        <v>29.334396456345708</v>
      </c>
      <c r="F15" s="195">
        <f>район!C35</f>
        <v>12473</v>
      </c>
      <c r="G15" s="195">
        <f>район!D35</f>
        <v>3658.8792700000004</v>
      </c>
      <c r="H15" s="195">
        <f t="shared" si="1"/>
        <v>29.334396456345708</v>
      </c>
    </row>
    <row r="16" spans="1:12" ht="33" customHeight="1">
      <c r="A16" s="80" t="s">
        <v>187</v>
      </c>
      <c r="B16" s="76">
        <v>11200</v>
      </c>
      <c r="C16" s="195">
        <f t="shared" ref="C16:C22" si="5">F16</f>
        <v>950</v>
      </c>
      <c r="D16" s="195">
        <f t="shared" ref="D16:D21" si="6">G16</f>
        <v>296.71069999999997</v>
      </c>
      <c r="E16" s="195">
        <f t="shared" si="4"/>
        <v>31.232705263157889</v>
      </c>
      <c r="F16" s="195">
        <f>район!C45</f>
        <v>950</v>
      </c>
      <c r="G16" s="195">
        <f>район!D45</f>
        <v>296.71069999999997</v>
      </c>
      <c r="H16" s="195">
        <f t="shared" si="1"/>
        <v>31.232705263157889</v>
      </c>
    </row>
    <row r="17" spans="1:10" ht="33" customHeight="1">
      <c r="A17" s="80" t="s">
        <v>188</v>
      </c>
      <c r="B17" s="76">
        <v>11300</v>
      </c>
      <c r="C17" s="195">
        <f t="shared" si="5"/>
        <v>900</v>
      </c>
      <c r="D17" s="195">
        <f t="shared" si="6"/>
        <v>64.171139999999994</v>
      </c>
      <c r="E17" s="195">
        <f>D17/C17*100</f>
        <v>7.1301266666666656</v>
      </c>
      <c r="F17" s="195">
        <f>район!C47</f>
        <v>900</v>
      </c>
      <c r="G17" s="195">
        <f>район!D47</f>
        <v>64.171139999999994</v>
      </c>
      <c r="H17" s="195">
        <f t="shared" si="1"/>
        <v>7.1301266666666656</v>
      </c>
    </row>
    <row r="18" spans="1:10" ht="33" customHeight="1">
      <c r="A18" s="80" t="s">
        <v>189</v>
      </c>
      <c r="B18" s="76">
        <v>11400</v>
      </c>
      <c r="C18" s="195">
        <f t="shared" si="5"/>
        <v>3400</v>
      </c>
      <c r="D18" s="195">
        <f t="shared" si="6"/>
        <v>900.09875999999997</v>
      </c>
      <c r="E18" s="195">
        <f t="shared" si="4"/>
        <v>26.473492941176467</v>
      </c>
      <c r="F18" s="195">
        <f>район!C50</f>
        <v>3400</v>
      </c>
      <c r="G18" s="195">
        <f>район!D50</f>
        <v>900.09875999999997</v>
      </c>
      <c r="H18" s="195">
        <f t="shared" si="1"/>
        <v>26.473492941176467</v>
      </c>
    </row>
    <row r="19" spans="1:10" ht="23.25" customHeight="1">
      <c r="A19" s="80" t="s">
        <v>237</v>
      </c>
      <c r="B19" s="76">
        <v>11500</v>
      </c>
      <c r="C19" s="195">
        <f t="shared" si="5"/>
        <v>0</v>
      </c>
      <c r="D19" s="195">
        <f t="shared" si="6"/>
        <v>3821.9308500000002</v>
      </c>
      <c r="E19" s="195"/>
      <c r="F19" s="195">
        <f>район!C53</f>
        <v>0</v>
      </c>
      <c r="G19" s="195">
        <f>район!D60</f>
        <v>3821.9308500000002</v>
      </c>
      <c r="H19" s="195"/>
    </row>
    <row r="20" spans="1:10" ht="22.5" customHeight="1">
      <c r="A20" s="80" t="s">
        <v>190</v>
      </c>
      <c r="B20" s="76">
        <v>11600</v>
      </c>
      <c r="C20" s="195">
        <f t="shared" si="5"/>
        <v>2150</v>
      </c>
      <c r="D20" s="195">
        <f t="shared" si="6"/>
        <v>285.43184000000002</v>
      </c>
      <c r="E20" s="195">
        <f t="shared" si="4"/>
        <v>13.275899534883722</v>
      </c>
      <c r="F20" s="195">
        <f>район!C55</f>
        <v>2150</v>
      </c>
      <c r="G20" s="195">
        <f>район!D55</f>
        <v>285.43184000000002</v>
      </c>
      <c r="H20" s="195">
        <f t="shared" si="1"/>
        <v>13.275899534883722</v>
      </c>
    </row>
    <row r="21" spans="1:10" ht="29.25" customHeight="1">
      <c r="A21" s="80" t="s">
        <v>191</v>
      </c>
      <c r="B21" s="76">
        <v>11700</v>
      </c>
      <c r="C21" s="195">
        <f t="shared" si="5"/>
        <v>11270.727999999999</v>
      </c>
      <c r="D21" s="195">
        <f t="shared" si="6"/>
        <v>0</v>
      </c>
      <c r="E21" s="195"/>
      <c r="F21" s="195">
        <f>район!C60</f>
        <v>11270.727999999999</v>
      </c>
      <c r="G21" s="412"/>
      <c r="H21" s="195"/>
    </row>
    <row r="22" spans="1:10" ht="28.5" customHeight="1">
      <c r="A22" s="78" t="s">
        <v>192</v>
      </c>
      <c r="B22" s="75">
        <v>30000</v>
      </c>
      <c r="C22" s="396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245126.948</v>
      </c>
      <c r="D23" s="425">
        <f>SUM(D4,D14,)</f>
        <v>47132.027899999994</v>
      </c>
      <c r="E23" s="194">
        <f t="shared" si="4"/>
        <v>19.227599529367122</v>
      </c>
      <c r="F23" s="197">
        <f>SUM(F4,F14,)</f>
        <v>245126.948</v>
      </c>
      <c r="G23" s="424">
        <f>SUM(G4,G14,G22)</f>
        <v>47132.027899999994</v>
      </c>
      <c r="H23" s="194">
        <f t="shared" si="1"/>
        <v>19.227599529367122</v>
      </c>
    </row>
    <row r="24" spans="1:10" ht="32.25" customHeight="1">
      <c r="A24" s="78" t="s">
        <v>193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район!C64</f>
        <v>867041.88309999998</v>
      </c>
      <c r="G24" s="197">
        <f>район!D64</f>
        <v>167256.53594999999</v>
      </c>
      <c r="H24" s="196">
        <f t="shared" si="1"/>
        <v>19.290479411674454</v>
      </c>
    </row>
    <row r="25" spans="1:10" ht="33" customHeight="1">
      <c r="A25" s="78" t="s">
        <v>284</v>
      </c>
      <c r="B25" s="75">
        <v>20700</v>
      </c>
      <c r="C25" s="411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405</v>
      </c>
      <c r="B26" s="408">
        <v>20800</v>
      </c>
      <c r="C26" s="411">
        <f>F26</f>
        <v>0</v>
      </c>
      <c r="D26" s="199">
        <f>район!D70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400</v>
      </c>
      <c r="B27" s="399">
        <v>21800</v>
      </c>
      <c r="C27" s="199">
        <v>0</v>
      </c>
      <c r="D27" s="199">
        <f>SUM(район!D71)</f>
        <v>0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248</v>
      </c>
      <c r="B28" s="76">
        <v>21900</v>
      </c>
      <c r="C28" s="199">
        <f>F28</f>
        <v>17056.350060000001</v>
      </c>
      <c r="D28" s="199">
        <v>-87055.707250000007</v>
      </c>
      <c r="E28" s="197"/>
      <c r="F28" s="196">
        <f>район!C72</f>
        <v>17056.350060000001</v>
      </c>
      <c r="G28" s="196">
        <f>район!D72</f>
        <v>-7538.9315800000004</v>
      </c>
      <c r="H28" s="194"/>
      <c r="I28" s="82"/>
    </row>
    <row r="29" spans="1:10" ht="29.25" customHeight="1">
      <c r="A29" s="75" t="s">
        <v>194</v>
      </c>
      <c r="B29" s="75"/>
      <c r="C29" s="200">
        <f>C24+C23+C28+C25</f>
        <v>979407.95936999994</v>
      </c>
      <c r="D29" s="423">
        <f>D24+D23+D25+D27+D26</f>
        <v>564.23546999999235</v>
      </c>
      <c r="E29" s="200">
        <f t="shared" si="4"/>
        <v>5.7609851400731361E-2</v>
      </c>
      <c r="F29" s="200">
        <f>F24+F23</f>
        <v>1112168.8311000001</v>
      </c>
      <c r="G29" s="423">
        <f>G24+G23+G26</f>
        <v>214388.56384999998</v>
      </c>
      <c r="H29" s="200">
        <f t="shared" si="1"/>
        <v>19.276620406450085</v>
      </c>
      <c r="I29" s="94"/>
      <c r="J29" s="82"/>
    </row>
    <row r="30" spans="1:10" ht="29.25" customHeight="1">
      <c r="A30" s="75" t="s">
        <v>195</v>
      </c>
      <c r="B30" s="75"/>
      <c r="C30" s="200">
        <f>C31+C32+C33+C34+C35+C36+C37+C38+C39+C43+C40+C41+C42</f>
        <v>1049119.29266</v>
      </c>
      <c r="D30" s="200">
        <f>SUM(D31:D43)</f>
        <v>163534.19472999999</v>
      </c>
      <c r="E30" s="200">
        <f t="shared" si="4"/>
        <v>15.587759740397642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196</v>
      </c>
      <c r="B31" s="81" t="s">
        <v>27</v>
      </c>
      <c r="C31" s="257">
        <f>F31</f>
        <v>113000.04019</v>
      </c>
      <c r="D31" s="257">
        <f>G31</f>
        <v>18159.432560000001</v>
      </c>
      <c r="E31" s="202">
        <f t="shared" si="4"/>
        <v>16.070288585266386</v>
      </c>
      <c r="F31" s="195">
        <f>район!C77</f>
        <v>113000.04019</v>
      </c>
      <c r="G31" s="202">
        <f>район!D77</f>
        <v>18159.432560000001</v>
      </c>
      <c r="H31" s="203">
        <f t="shared" si="1"/>
        <v>16.070288585266386</v>
      </c>
    </row>
    <row r="32" spans="1:10" ht="30.75" customHeight="1">
      <c r="A32" s="80" t="s">
        <v>197</v>
      </c>
      <c r="B32" s="81" t="s">
        <v>43</v>
      </c>
      <c r="C32" s="257">
        <f t="shared" ref="C32:C33" si="7">F32</f>
        <v>1788.6</v>
      </c>
      <c r="D32" s="257">
        <f t="shared" ref="D32:D33" si="8">G32</f>
        <v>393.18220000000002</v>
      </c>
      <c r="E32" s="202">
        <f t="shared" si="4"/>
        <v>21.982679190428271</v>
      </c>
      <c r="F32" s="195">
        <f>район!C85</f>
        <v>1788.6</v>
      </c>
      <c r="G32" s="202">
        <f>район!D85</f>
        <v>393.18220000000002</v>
      </c>
      <c r="H32" s="203">
        <f t="shared" si="1"/>
        <v>21.982679190428271</v>
      </c>
    </row>
    <row r="33" spans="1:9" ht="33" customHeight="1">
      <c r="A33" s="80" t="s">
        <v>198</v>
      </c>
      <c r="B33" s="81" t="s">
        <v>47</v>
      </c>
      <c r="C33" s="257">
        <f t="shared" si="7"/>
        <v>6970.5</v>
      </c>
      <c r="D33" s="257">
        <f t="shared" si="8"/>
        <v>913.11614000000009</v>
      </c>
      <c r="E33" s="202">
        <f t="shared" si="4"/>
        <v>13.099722258087656</v>
      </c>
      <c r="F33" s="195">
        <f>район!C87</f>
        <v>6970.5</v>
      </c>
      <c r="G33" s="202">
        <f>район!D87</f>
        <v>913.11614000000009</v>
      </c>
      <c r="H33" s="203">
        <f t="shared" si="1"/>
        <v>13.099722258087656</v>
      </c>
    </row>
    <row r="34" spans="1:9" ht="30" customHeight="1">
      <c r="A34" s="80" t="s">
        <v>199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район!C93</f>
        <v>148145.87291000001</v>
      </c>
      <c r="G34" s="202">
        <f>район!D93</f>
        <v>9257.6247799999983</v>
      </c>
      <c r="H34" s="203">
        <f t="shared" si="1"/>
        <v>6.2489926976393679</v>
      </c>
    </row>
    <row r="35" spans="1:9" ht="30" customHeight="1">
      <c r="A35" s="80" t="s">
        <v>200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район!C99</f>
        <v>187157.99659000002</v>
      </c>
      <c r="G35" s="202">
        <f>район!D99</f>
        <v>2070.53764</v>
      </c>
      <c r="H35" s="203">
        <f t="shared" si="1"/>
        <v>1.1063046611552747</v>
      </c>
    </row>
    <row r="36" spans="1:9" ht="30" customHeight="1">
      <c r="A36" s="80" t="s">
        <v>201</v>
      </c>
      <c r="B36" s="81" t="s">
        <v>73</v>
      </c>
      <c r="C36" s="199">
        <f>F36</f>
        <v>950.3</v>
      </c>
      <c r="D36" s="199">
        <f>G36</f>
        <v>0</v>
      </c>
      <c r="E36" s="202">
        <f t="shared" si="4"/>
        <v>0</v>
      </c>
      <c r="F36" s="195">
        <f>район!C104</f>
        <v>950.3</v>
      </c>
      <c r="G36" s="202">
        <f>район!D104</f>
        <v>0</v>
      </c>
      <c r="H36" s="203">
        <f t="shared" si="1"/>
        <v>0</v>
      </c>
    </row>
    <row r="37" spans="1:9" ht="30" customHeight="1">
      <c r="A37" s="80" t="s">
        <v>202</v>
      </c>
      <c r="B37" s="81" t="s">
        <v>75</v>
      </c>
      <c r="C37" s="199">
        <f>F37</f>
        <v>572446.14415000007</v>
      </c>
      <c r="D37" s="199">
        <f>G37</f>
        <v>140260.97983</v>
      </c>
      <c r="E37" s="202">
        <f t="shared" si="4"/>
        <v>24.502039408138092</v>
      </c>
      <c r="F37" s="195">
        <f>район!C106</f>
        <v>572446.14415000007</v>
      </c>
      <c r="G37" s="202">
        <f>район!D106</f>
        <v>140260.97983</v>
      </c>
      <c r="H37" s="203">
        <f t="shared" si="1"/>
        <v>24.502039408138092</v>
      </c>
    </row>
    <row r="38" spans="1:9" ht="30" customHeight="1">
      <c r="A38" s="80" t="s">
        <v>203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район!C113</f>
        <v>60810.058940000003</v>
      </c>
      <c r="G38" s="202">
        <f>район!D113</f>
        <v>11884.60835</v>
      </c>
      <c r="H38" s="203">
        <f t="shared" si="1"/>
        <v>19.543819817254725</v>
      </c>
      <c r="I38" s="82"/>
    </row>
    <row r="39" spans="1:9" ht="30" customHeight="1">
      <c r="A39" s="80" t="s">
        <v>204</v>
      </c>
      <c r="B39" s="81" t="s">
        <v>205</v>
      </c>
      <c r="C39" s="201">
        <v>40552.978329999998</v>
      </c>
      <c r="D39" s="201">
        <v>0</v>
      </c>
      <c r="E39" s="202">
        <f t="shared" si="4"/>
        <v>0</v>
      </c>
      <c r="F39" s="195">
        <f>район!C116</f>
        <v>62028.172330000001</v>
      </c>
      <c r="G39" s="202">
        <f>район!D116</f>
        <v>1646.88887</v>
      </c>
      <c r="H39" s="203">
        <f t="shared" si="1"/>
        <v>2.6550659291366552</v>
      </c>
    </row>
    <row r="40" spans="1:9" ht="30" customHeight="1">
      <c r="A40" s="80" t="s">
        <v>206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район!C121</f>
        <v>9625.1</v>
      </c>
      <c r="G40" s="202">
        <f>район!D121</f>
        <v>1779.9459999999999</v>
      </c>
      <c r="H40" s="203">
        <f t="shared" si="1"/>
        <v>18.492753322043406</v>
      </c>
    </row>
    <row r="41" spans="1:9" ht="30" customHeight="1">
      <c r="A41" s="80" t="s">
        <v>207</v>
      </c>
      <c r="B41" s="81" t="s">
        <v>102</v>
      </c>
      <c r="C41" s="195">
        <f>F41</f>
        <v>45</v>
      </c>
      <c r="D41" s="195">
        <f>G41</f>
        <v>0</v>
      </c>
      <c r="E41" s="202">
        <f t="shared" si="4"/>
        <v>0</v>
      </c>
      <c r="F41" s="195">
        <f>район!C127</f>
        <v>45</v>
      </c>
      <c r="G41" s="202">
        <f>район!D127</f>
        <v>0</v>
      </c>
      <c r="H41" s="203">
        <f t="shared" si="1"/>
        <v>0</v>
      </c>
    </row>
    <row r="42" spans="1:9" ht="34.5" customHeight="1">
      <c r="A42" s="80" t="s">
        <v>208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район!C129</f>
        <v>0</v>
      </c>
      <c r="G42" s="202">
        <f>район!D129</f>
        <v>0</v>
      </c>
      <c r="H42" s="203">
        <v>0</v>
      </c>
    </row>
    <row r="43" spans="1:9" ht="30" customHeight="1">
      <c r="A43" s="80" t="s">
        <v>209</v>
      </c>
      <c r="B43" s="81" t="s">
        <v>210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-69711.333290000097</v>
      </c>
      <c r="D45" s="136">
        <f>D29-D30</f>
        <v>-162969.95926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115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211</v>
      </c>
      <c r="B52" s="138"/>
      <c r="C52" s="141" t="s">
        <v>252</v>
      </c>
      <c r="D52" s="524"/>
      <c r="E52" s="524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3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4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5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9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0"/>
    </customSheetView>
    <customSheetView guid="{F85EE840-0C31-454A-8951-832C2E9E0600}" scale="80" showPageBreaks="1" printArea="1" hiddenRows="1" view="pageBreakPreview" topLeftCell="A25">
      <selection activeCell="D25" sqref="D25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2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6" t="s">
        <v>423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6.7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222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262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264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270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263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272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221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219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218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411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126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217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127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128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319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404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130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410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225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326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279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302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398</v>
      </c>
      <c r="D55" s="400" t="s">
        <v>413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212</v>
      </c>
      <c r="B71" s="47" t="s">
        <v>213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334</v>
      </c>
      <c r="B72" s="47" t="s">
        <v>389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249</v>
      </c>
      <c r="B82" s="39" t="s">
        <v>259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227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110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113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114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115</v>
      </c>
      <c r="B102" s="63"/>
      <c r="C102" s="64"/>
      <c r="D102" s="64"/>
    </row>
    <row r="103" spans="1:6" s="65" customFormat="1" ht="12.75">
      <c r="A103" s="66" t="s">
        <v>116</v>
      </c>
      <c r="B103" s="66"/>
      <c r="C103" s="132" t="s">
        <v>117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3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5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6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18">
      <selection activeCell="D90" sqref="D90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6" t="s">
        <v>422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222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262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264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270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263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272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223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221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121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122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123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219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218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126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217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127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215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238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253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130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410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329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302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212</v>
      </c>
      <c r="B70" s="47" t="s">
        <v>213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334</v>
      </c>
      <c r="B71" s="47" t="s">
        <v>389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227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114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115</v>
      </c>
      <c r="B100" s="63"/>
      <c r="C100" s="178"/>
      <c r="D100" s="178"/>
    </row>
    <row r="101" spans="1:7" s="65" customFormat="1" ht="20.25" customHeight="1">
      <c r="A101" s="66" t="s">
        <v>116</v>
      </c>
      <c r="B101" s="66"/>
      <c r="C101" s="65" t="s">
        <v>117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3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5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6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7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  <customSheetView guid="{F85EE840-0C31-454A-8951-832C2E9E0600}" scale="70" showPageBreaks="1" hiddenRows="1" view="pageBreakPreview" topLeftCell="A37">
      <selection activeCell="C98" sqref="C98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6" t="s">
        <v>421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222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262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264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270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263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272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223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221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122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330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219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218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126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317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331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127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128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238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408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130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410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214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225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329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302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212</v>
      </c>
      <c r="B70" s="47" t="s">
        <v>213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334</v>
      </c>
      <c r="B71" s="47" t="s">
        <v>389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227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110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114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115</v>
      </c>
      <c r="B100" s="63"/>
      <c r="C100" s="114"/>
      <c r="D100" s="64" t="s">
        <v>258</v>
      </c>
    </row>
    <row r="101" spans="1:8" s="65" customFormat="1" ht="13.5" customHeight="1">
      <c r="A101" s="66" t="s">
        <v>116</v>
      </c>
      <c r="B101" s="66"/>
      <c r="C101" s="65" t="s">
        <v>117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6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  <customSheetView guid="{F85EE840-0C31-454A-8951-832C2E9E0600}" scale="70" showPageBreaks="1" printArea="1" hiddenRows="1" view="pageBreakPreview" topLeftCell="A48">
      <selection activeCell="D84" sqref="D84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6" t="s">
        <v>420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222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262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264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270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263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272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221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121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124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219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218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126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403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127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128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216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9">
        <v>1160000000</v>
      </c>
      <c r="B32" s="410" t="s">
        <v>238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130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410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225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225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329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307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302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398</v>
      </c>
      <c r="D51" s="400" t="s">
        <v>413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212</v>
      </c>
      <c r="B67" s="47" t="s">
        <v>213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334</v>
      </c>
      <c r="B68" s="47" t="s">
        <v>337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227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110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111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112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113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114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115</v>
      </c>
      <c r="B97" s="63"/>
      <c r="C97" s="114"/>
      <c r="D97" s="64"/>
    </row>
    <row r="98" spans="1:4" s="65" customFormat="1" ht="12.75">
      <c r="A98" s="66" t="s">
        <v>116</v>
      </c>
      <c r="B98" s="66"/>
      <c r="C98" s="132" t="s">
        <v>117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3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6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7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6" t="s">
        <v>419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222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262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264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270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263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272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223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221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224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226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124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219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126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217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127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215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238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253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320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130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410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225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329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302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212</v>
      </c>
      <c r="B70" s="47" t="s">
        <v>213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334</v>
      </c>
      <c r="B71" s="47" t="s">
        <v>389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227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318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113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114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115</v>
      </c>
      <c r="B100" s="63"/>
      <c r="C100" s="178"/>
      <c r="D100" s="178"/>
      <c r="E100" s="238"/>
    </row>
    <row r="101" spans="1:8" s="65" customFormat="1" ht="20.25" customHeight="1">
      <c r="A101" s="66" t="s">
        <v>116</v>
      </c>
      <c r="B101" s="66"/>
      <c r="C101" s="65" t="s">
        <v>117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6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7" t="s">
        <v>418</v>
      </c>
      <c r="B1" s="567"/>
      <c r="C1" s="567"/>
      <c r="D1" s="567"/>
      <c r="E1" s="567"/>
      <c r="F1" s="567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222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262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264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270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263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272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221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219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218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126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401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127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215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216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238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321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130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410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225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242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329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303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8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9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212</v>
      </c>
      <c r="B70" s="47" t="s">
        <v>213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334</v>
      </c>
      <c r="B71" s="47" t="s">
        <v>389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70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227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205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110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111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112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113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114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115</v>
      </c>
      <c r="B101" s="66"/>
      <c r="C101" s="132" t="s">
        <v>117</v>
      </c>
      <c r="D101" s="132"/>
    </row>
    <row r="102" spans="1:8">
      <c r="A102" s="66" t="s">
        <v>116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6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8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hiddenRows="1" view="pageBreakPreview" topLeftCell="A32">
      <selection activeCell="C81" sqref="C81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6" t="s">
        <v>417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43.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222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262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264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270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263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272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223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221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219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218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126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401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430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130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410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284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302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316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398</v>
      </c>
      <c r="D53" s="400" t="s">
        <v>413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212</v>
      </c>
      <c r="B69" s="47" t="s">
        <v>213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334</v>
      </c>
      <c r="B70" s="47" t="s">
        <v>389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227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111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112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113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114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115</v>
      </c>
      <c r="B99" s="63"/>
      <c r="C99" s="178"/>
      <c r="D99" s="178"/>
      <c r="E99" s="64"/>
    </row>
    <row r="100" spans="1:8" s="65" customFormat="1" ht="20.25" customHeight="1">
      <c r="A100" s="66" t="s">
        <v>116</v>
      </c>
      <c r="B100" s="66"/>
      <c r="C100" s="65" t="s">
        <v>117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3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5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6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7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10"/>
    </customSheetView>
    <customSheetView guid="{F85EE840-0C31-454A-8951-832C2E9E0600}" scale="70" showPageBreaks="1" printArea="1" hiddenRows="1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6" t="s">
        <v>416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222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262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264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270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263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272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255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220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218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126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9">
        <v>1160000000</v>
      </c>
      <c r="B34" s="410" t="s">
        <v>238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407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130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410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283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282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284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302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398</v>
      </c>
      <c r="D56" s="400" t="s">
        <v>413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212</v>
      </c>
      <c r="B72" s="47" t="s">
        <v>213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334</v>
      </c>
      <c r="B73" s="47" t="s">
        <v>337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227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110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113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114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115</v>
      </c>
      <c r="B102" s="63"/>
      <c r="C102" s="129"/>
      <c r="D102" s="64"/>
      <c r="E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6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4">
      <selection activeCell="D91" sqref="D91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66" t="s">
        <v>415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54.7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222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262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264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270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263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272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223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221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124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219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336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126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401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127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215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216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238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408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130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410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225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254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284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302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398</v>
      </c>
      <c r="D55" s="400" t="s">
        <v>413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212</v>
      </c>
      <c r="B71" s="47" t="s">
        <v>213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334</v>
      </c>
      <c r="B72" s="47" t="s">
        <v>337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227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110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113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114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115</v>
      </c>
      <c r="B101" s="63"/>
      <c r="C101" s="132"/>
      <c r="D101" s="132"/>
    </row>
    <row r="102" spans="1:8" s="65" customFormat="1" ht="12.75">
      <c r="A102" s="66" t="s">
        <v>116</v>
      </c>
      <c r="B102" s="66"/>
      <c r="C102" s="117" t="s">
        <v>117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4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5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6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  <customSheetView guid="{F85EE840-0C31-454A-8951-832C2E9E0600}" scale="70" showPageBreaks="1" printArea="1" hiddenRows="1" view="pageBreakPreview" topLeftCell="A30">
      <selection activeCell="D70" sqref="D70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66" t="s">
        <v>414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47.25" customHeight="1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222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262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264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270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263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272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131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221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124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219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218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126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217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127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216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238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408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214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410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225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254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279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1">
        <f>SUM(C38,C39,C48)</f>
        <v>14647.336230000001</v>
      </c>
      <c r="D49" s="372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302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398</v>
      </c>
      <c r="D52" s="400" t="s">
        <v>413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212</v>
      </c>
      <c r="B68" s="47" t="s">
        <v>213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334</v>
      </c>
      <c r="B69" s="47" t="s">
        <v>335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227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110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111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112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113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114</v>
      </c>
      <c r="C96" s="372">
        <f>C54+C62+C64+C70+C75+C79+C86</f>
        <v>15025.927579999998</v>
      </c>
      <c r="D96" s="372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115</v>
      </c>
      <c r="B98" s="109"/>
      <c r="C98" s="127"/>
      <c r="D98" s="110"/>
    </row>
    <row r="99" spans="1:4" s="111" customFormat="1" ht="13.5" customHeight="1">
      <c r="A99" s="112" t="s">
        <v>116</v>
      </c>
      <c r="B99" s="112"/>
      <c r="C99" s="116" t="s">
        <v>117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3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4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5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6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7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9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2">
      <selection activeCell="D87" sqref="D87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557" t="s">
        <v>132</v>
      </c>
      <c r="AE1" s="557"/>
      <c r="AF1" s="557"/>
      <c r="AG1" s="151"/>
      <c r="AH1" s="151"/>
      <c r="AI1" s="151"/>
      <c r="AJ1" s="552"/>
      <c r="AK1" s="552"/>
      <c r="AL1" s="552"/>
      <c r="AM1" s="152"/>
      <c r="AN1" s="152"/>
      <c r="AO1" s="152"/>
      <c r="AP1" s="152"/>
      <c r="AQ1" s="152"/>
      <c r="AR1" s="152"/>
    </row>
    <row r="2" spans="1:165" ht="19.5" customHeight="1">
      <c r="AD2" s="152" t="s">
        <v>133</v>
      </c>
      <c r="AE2" s="152"/>
      <c r="AF2" s="152"/>
      <c r="AG2" s="150"/>
      <c r="AH2" s="150"/>
      <c r="AI2" s="150"/>
      <c r="AJ2" s="552"/>
      <c r="AK2" s="552"/>
      <c r="AL2" s="552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62" t="s">
        <v>134</v>
      </c>
      <c r="AE3" s="562"/>
      <c r="AF3" s="562"/>
      <c r="AG3" s="153"/>
      <c r="AH3" s="153"/>
      <c r="AI3" s="153"/>
      <c r="AJ3" s="556"/>
      <c r="AK3" s="556"/>
      <c r="AL3" s="556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560" t="s">
        <v>135</v>
      </c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560"/>
      <c r="W4" s="560"/>
      <c r="X4" s="560"/>
      <c r="Y4" s="560"/>
      <c r="Z4" s="560"/>
      <c r="AA4" s="560"/>
      <c r="AB4" s="560"/>
      <c r="AC4" s="560"/>
      <c r="AD4" s="560"/>
      <c r="AE4" s="560"/>
      <c r="AF4" s="560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558" t="s">
        <v>429</v>
      </c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37" t="s">
        <v>136</v>
      </c>
      <c r="B7" s="537" t="s">
        <v>137</v>
      </c>
      <c r="C7" s="528" t="s">
        <v>138</v>
      </c>
      <c r="D7" s="529"/>
      <c r="E7" s="530"/>
      <c r="F7" s="270" t="s">
        <v>139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28" t="s">
        <v>140</v>
      </c>
      <c r="DN7" s="529"/>
      <c r="DO7" s="530"/>
      <c r="DP7" s="528"/>
      <c r="DQ7" s="529"/>
      <c r="DR7" s="529"/>
      <c r="DS7" s="529"/>
      <c r="DT7" s="529"/>
      <c r="DU7" s="529"/>
      <c r="DV7" s="529"/>
      <c r="DW7" s="529"/>
      <c r="DX7" s="529"/>
      <c r="DY7" s="529"/>
      <c r="DZ7" s="529"/>
      <c r="EA7" s="529"/>
      <c r="EB7" s="529"/>
      <c r="EC7" s="529"/>
      <c r="ED7" s="529"/>
      <c r="EE7" s="529"/>
      <c r="EF7" s="529"/>
      <c r="EG7" s="529"/>
      <c r="EH7" s="529"/>
      <c r="EI7" s="529"/>
      <c r="EJ7" s="529"/>
      <c r="EK7" s="529"/>
      <c r="EL7" s="529"/>
      <c r="EM7" s="529"/>
      <c r="EN7" s="529"/>
      <c r="EO7" s="529"/>
      <c r="EP7" s="529"/>
      <c r="EQ7" s="529"/>
      <c r="ER7" s="529"/>
      <c r="ES7" s="529"/>
      <c r="ET7" s="529"/>
      <c r="EU7" s="529"/>
      <c r="EV7" s="529"/>
      <c r="EW7" s="529"/>
      <c r="EX7" s="529"/>
      <c r="EY7" s="529"/>
      <c r="EZ7" s="529"/>
      <c r="FA7" s="529"/>
      <c r="FB7" s="530"/>
      <c r="FC7" s="528" t="s">
        <v>141</v>
      </c>
      <c r="FD7" s="529"/>
      <c r="FE7" s="530"/>
    </row>
    <row r="8" spans="1:165" s="157" customFormat="1" ht="15" customHeight="1">
      <c r="A8" s="537"/>
      <c r="B8" s="537"/>
      <c r="C8" s="531"/>
      <c r="D8" s="532"/>
      <c r="E8" s="533"/>
      <c r="F8" s="531" t="s">
        <v>142</v>
      </c>
      <c r="G8" s="532"/>
      <c r="H8" s="533"/>
      <c r="I8" s="406"/>
      <c r="J8" s="406"/>
      <c r="K8" s="406"/>
      <c r="L8" s="553" t="s">
        <v>143</v>
      </c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4"/>
      <c r="AH8" s="554"/>
      <c r="AI8" s="554"/>
      <c r="AJ8" s="554"/>
      <c r="AK8" s="554"/>
      <c r="AL8" s="554"/>
      <c r="AM8" s="554"/>
      <c r="AN8" s="554"/>
      <c r="AO8" s="554"/>
      <c r="AP8" s="554"/>
      <c r="AQ8" s="554"/>
      <c r="AR8" s="554"/>
      <c r="AS8" s="554"/>
      <c r="AT8" s="554"/>
      <c r="AU8" s="554"/>
      <c r="AV8" s="554"/>
      <c r="AW8" s="554"/>
      <c r="AX8" s="554"/>
      <c r="AY8" s="554"/>
      <c r="AZ8" s="554"/>
      <c r="BA8" s="554"/>
      <c r="BB8" s="554"/>
      <c r="BC8" s="554"/>
      <c r="BD8" s="555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37" t="s">
        <v>144</v>
      </c>
      <c r="CG8" s="537"/>
      <c r="CH8" s="537"/>
      <c r="CI8" s="534" t="s">
        <v>143</v>
      </c>
      <c r="CJ8" s="535"/>
      <c r="CK8" s="535"/>
      <c r="CL8" s="535"/>
      <c r="CM8" s="535"/>
      <c r="CN8" s="535"/>
      <c r="CO8" s="535"/>
      <c r="CP8" s="535"/>
      <c r="CQ8" s="535"/>
      <c r="CR8" s="535"/>
      <c r="CS8" s="535"/>
      <c r="CT8" s="535"/>
      <c r="CU8" s="277"/>
      <c r="CV8" s="277"/>
      <c r="CW8" s="277"/>
      <c r="CX8" s="277"/>
      <c r="CY8" s="277"/>
      <c r="CZ8" s="277"/>
      <c r="DA8" s="278"/>
      <c r="DB8" s="278"/>
      <c r="DC8" s="279"/>
      <c r="DD8" s="531" t="s">
        <v>145</v>
      </c>
      <c r="DE8" s="532"/>
      <c r="DF8" s="533"/>
      <c r="DG8" s="563"/>
      <c r="DH8" s="564"/>
      <c r="DI8" s="565"/>
      <c r="DJ8" s="563"/>
      <c r="DK8" s="564"/>
      <c r="DL8" s="565"/>
      <c r="DM8" s="531"/>
      <c r="DN8" s="532"/>
      <c r="DO8" s="533"/>
      <c r="DP8" s="531" t="s">
        <v>143</v>
      </c>
      <c r="DQ8" s="532"/>
      <c r="DR8" s="532"/>
      <c r="DS8" s="532"/>
      <c r="DT8" s="532"/>
      <c r="DU8" s="532"/>
      <c r="DV8" s="532"/>
      <c r="DW8" s="532"/>
      <c r="DX8" s="532"/>
      <c r="DY8" s="532"/>
      <c r="DZ8" s="532"/>
      <c r="EA8" s="532"/>
      <c r="EB8" s="532"/>
      <c r="EC8" s="532"/>
      <c r="ED8" s="532"/>
      <c r="EE8" s="532"/>
      <c r="EF8" s="532"/>
      <c r="EG8" s="532"/>
      <c r="EH8" s="532"/>
      <c r="EI8" s="532"/>
      <c r="EJ8" s="532"/>
      <c r="EK8" s="532"/>
      <c r="EL8" s="532"/>
      <c r="EM8" s="532"/>
      <c r="EN8" s="532"/>
      <c r="EO8" s="532"/>
      <c r="EP8" s="532"/>
      <c r="EQ8" s="532"/>
      <c r="ER8" s="532"/>
      <c r="ES8" s="532"/>
      <c r="ET8" s="532"/>
      <c r="EU8" s="532"/>
      <c r="EV8" s="532"/>
      <c r="EW8" s="532"/>
      <c r="EX8" s="532"/>
      <c r="EY8" s="532"/>
      <c r="EZ8" s="532"/>
      <c r="FA8" s="532"/>
      <c r="FB8" s="533"/>
      <c r="FC8" s="531"/>
      <c r="FD8" s="532"/>
      <c r="FE8" s="533"/>
    </row>
    <row r="9" spans="1:165" s="157" customFormat="1" ht="15" customHeight="1">
      <c r="A9" s="537"/>
      <c r="B9" s="537"/>
      <c r="C9" s="531"/>
      <c r="D9" s="532"/>
      <c r="E9" s="533"/>
      <c r="F9" s="531"/>
      <c r="G9" s="532"/>
      <c r="H9" s="533"/>
      <c r="I9" s="406"/>
      <c r="J9" s="406"/>
      <c r="K9" s="406"/>
      <c r="L9" s="528" t="s">
        <v>146</v>
      </c>
      <c r="M9" s="529"/>
      <c r="N9" s="530"/>
      <c r="O9" s="413"/>
      <c r="P9" s="413"/>
      <c r="Q9" s="413"/>
      <c r="R9" s="528" t="s">
        <v>274</v>
      </c>
      <c r="S9" s="529"/>
      <c r="T9" s="530"/>
      <c r="U9" s="528" t="s">
        <v>277</v>
      </c>
      <c r="V9" s="529"/>
      <c r="W9" s="530"/>
      <c r="X9" s="528" t="s">
        <v>275</v>
      </c>
      <c r="Y9" s="529"/>
      <c r="Z9" s="530"/>
      <c r="AA9" s="528" t="s">
        <v>276</v>
      </c>
      <c r="AB9" s="529"/>
      <c r="AC9" s="530"/>
      <c r="AD9" s="528" t="s">
        <v>147</v>
      </c>
      <c r="AE9" s="529"/>
      <c r="AF9" s="530"/>
      <c r="AG9" s="528" t="s">
        <v>148</v>
      </c>
      <c r="AH9" s="529"/>
      <c r="AI9" s="530"/>
      <c r="AJ9" s="528" t="s">
        <v>149</v>
      </c>
      <c r="AK9" s="529"/>
      <c r="AL9" s="530"/>
      <c r="AM9" s="537" t="s">
        <v>150</v>
      </c>
      <c r="AN9" s="537"/>
      <c r="AO9" s="537"/>
      <c r="AP9" s="528" t="s">
        <v>241</v>
      </c>
      <c r="AQ9" s="529"/>
      <c r="AR9" s="530"/>
      <c r="AS9" s="528" t="s">
        <v>151</v>
      </c>
      <c r="AT9" s="529"/>
      <c r="AU9" s="530"/>
      <c r="AV9" s="528" t="s">
        <v>322</v>
      </c>
      <c r="AW9" s="529"/>
      <c r="AX9" s="530"/>
      <c r="AY9" s="528" t="s">
        <v>152</v>
      </c>
      <c r="AZ9" s="529"/>
      <c r="BA9" s="530"/>
      <c r="BB9" s="528" t="s">
        <v>153</v>
      </c>
      <c r="BC9" s="529"/>
      <c r="BD9" s="530"/>
      <c r="BE9" s="528" t="s">
        <v>243</v>
      </c>
      <c r="BF9" s="529"/>
      <c r="BG9" s="530"/>
      <c r="BH9" s="528" t="s">
        <v>332</v>
      </c>
      <c r="BI9" s="529"/>
      <c r="BJ9" s="530"/>
      <c r="BK9" s="528" t="s">
        <v>393</v>
      </c>
      <c r="BL9" s="529"/>
      <c r="BM9" s="530"/>
      <c r="BN9" s="528" t="s">
        <v>154</v>
      </c>
      <c r="BO9" s="529"/>
      <c r="BP9" s="530"/>
      <c r="BQ9" s="528" t="s">
        <v>267</v>
      </c>
      <c r="BR9" s="529"/>
      <c r="BS9" s="530"/>
      <c r="BT9" s="528" t="s">
        <v>239</v>
      </c>
      <c r="BU9" s="529"/>
      <c r="BV9" s="530"/>
      <c r="BW9" s="528" t="s">
        <v>155</v>
      </c>
      <c r="BX9" s="529"/>
      <c r="BY9" s="530"/>
      <c r="BZ9" s="528" t="s">
        <v>156</v>
      </c>
      <c r="CA9" s="529"/>
      <c r="CB9" s="530"/>
      <c r="CC9" s="531" t="s">
        <v>157</v>
      </c>
      <c r="CD9" s="532"/>
      <c r="CE9" s="532"/>
      <c r="CF9" s="537"/>
      <c r="CG9" s="537"/>
      <c r="CH9" s="537"/>
      <c r="CI9" s="528" t="s">
        <v>323</v>
      </c>
      <c r="CJ9" s="529"/>
      <c r="CK9" s="530"/>
      <c r="CL9" s="528" t="s">
        <v>324</v>
      </c>
      <c r="CM9" s="529"/>
      <c r="CN9" s="530"/>
      <c r="CO9" s="528" t="s">
        <v>158</v>
      </c>
      <c r="CP9" s="529"/>
      <c r="CQ9" s="530"/>
      <c r="CR9" s="528" t="s">
        <v>159</v>
      </c>
      <c r="CS9" s="529"/>
      <c r="CT9" s="530"/>
      <c r="CU9" s="528" t="s">
        <v>21</v>
      </c>
      <c r="CV9" s="529"/>
      <c r="CW9" s="530"/>
      <c r="CX9" s="528" t="s">
        <v>284</v>
      </c>
      <c r="CY9" s="529"/>
      <c r="CZ9" s="530"/>
      <c r="DA9" s="528" t="s">
        <v>325</v>
      </c>
      <c r="DB9" s="529"/>
      <c r="DC9" s="530"/>
      <c r="DD9" s="531"/>
      <c r="DE9" s="532"/>
      <c r="DF9" s="533"/>
      <c r="DG9" s="528" t="s">
        <v>254</v>
      </c>
      <c r="DH9" s="529"/>
      <c r="DI9" s="530"/>
      <c r="DJ9" s="537" t="s">
        <v>160</v>
      </c>
      <c r="DK9" s="537"/>
      <c r="DL9" s="537"/>
      <c r="DM9" s="531"/>
      <c r="DN9" s="532"/>
      <c r="DO9" s="533"/>
      <c r="DP9" s="538" t="s">
        <v>161</v>
      </c>
      <c r="DQ9" s="539"/>
      <c r="DR9" s="540"/>
      <c r="DS9" s="547" t="s">
        <v>139</v>
      </c>
      <c r="DT9" s="548"/>
      <c r="DU9" s="548"/>
      <c r="DV9" s="548"/>
      <c r="DW9" s="548"/>
      <c r="DX9" s="548"/>
      <c r="DY9" s="548"/>
      <c r="DZ9" s="548"/>
      <c r="EA9" s="548"/>
      <c r="EB9" s="548"/>
      <c r="EC9" s="548"/>
      <c r="ED9" s="549"/>
      <c r="EE9" s="538" t="s">
        <v>162</v>
      </c>
      <c r="EF9" s="539"/>
      <c r="EG9" s="540"/>
      <c r="EH9" s="538" t="s">
        <v>163</v>
      </c>
      <c r="EI9" s="539"/>
      <c r="EJ9" s="540"/>
      <c r="EK9" s="538" t="s">
        <v>164</v>
      </c>
      <c r="EL9" s="539"/>
      <c r="EM9" s="540"/>
      <c r="EN9" s="538" t="s">
        <v>165</v>
      </c>
      <c r="EO9" s="539"/>
      <c r="EP9" s="540"/>
      <c r="EQ9" s="528" t="s">
        <v>278</v>
      </c>
      <c r="ER9" s="529"/>
      <c r="ES9" s="530"/>
      <c r="ET9" s="528" t="s">
        <v>166</v>
      </c>
      <c r="EU9" s="529"/>
      <c r="EV9" s="530"/>
      <c r="EW9" s="528" t="s">
        <v>310</v>
      </c>
      <c r="EX9" s="529"/>
      <c r="EY9" s="530"/>
      <c r="EZ9" s="537" t="s">
        <v>280</v>
      </c>
      <c r="FA9" s="537"/>
      <c r="FB9" s="537"/>
      <c r="FC9" s="531"/>
      <c r="FD9" s="532"/>
      <c r="FE9" s="533"/>
    </row>
    <row r="10" spans="1:165" s="157" customFormat="1" ht="62.25" customHeight="1">
      <c r="A10" s="537"/>
      <c r="B10" s="537"/>
      <c r="C10" s="531"/>
      <c r="D10" s="532"/>
      <c r="E10" s="533"/>
      <c r="F10" s="531"/>
      <c r="G10" s="532"/>
      <c r="H10" s="533"/>
      <c r="I10" s="406"/>
      <c r="J10" s="406"/>
      <c r="K10" s="406"/>
      <c r="L10" s="531"/>
      <c r="M10" s="532"/>
      <c r="N10" s="533"/>
      <c r="O10" s="414"/>
      <c r="P10" s="414"/>
      <c r="Q10" s="414"/>
      <c r="R10" s="531"/>
      <c r="S10" s="532"/>
      <c r="T10" s="533"/>
      <c r="U10" s="531"/>
      <c r="V10" s="532"/>
      <c r="W10" s="533"/>
      <c r="X10" s="531"/>
      <c r="Y10" s="532"/>
      <c r="Z10" s="533"/>
      <c r="AA10" s="531"/>
      <c r="AB10" s="532"/>
      <c r="AC10" s="533"/>
      <c r="AD10" s="531"/>
      <c r="AE10" s="532"/>
      <c r="AF10" s="533"/>
      <c r="AG10" s="531"/>
      <c r="AH10" s="532"/>
      <c r="AI10" s="533"/>
      <c r="AJ10" s="531"/>
      <c r="AK10" s="532"/>
      <c r="AL10" s="533"/>
      <c r="AM10" s="537"/>
      <c r="AN10" s="537"/>
      <c r="AO10" s="537"/>
      <c r="AP10" s="531"/>
      <c r="AQ10" s="532"/>
      <c r="AR10" s="533"/>
      <c r="AS10" s="531"/>
      <c r="AT10" s="532"/>
      <c r="AU10" s="533"/>
      <c r="AV10" s="531"/>
      <c r="AW10" s="532"/>
      <c r="AX10" s="533"/>
      <c r="AY10" s="531"/>
      <c r="AZ10" s="532"/>
      <c r="BA10" s="533"/>
      <c r="BB10" s="531"/>
      <c r="BC10" s="532"/>
      <c r="BD10" s="533"/>
      <c r="BE10" s="531"/>
      <c r="BF10" s="532"/>
      <c r="BG10" s="533"/>
      <c r="BH10" s="531"/>
      <c r="BI10" s="532"/>
      <c r="BJ10" s="533"/>
      <c r="BK10" s="531"/>
      <c r="BL10" s="532"/>
      <c r="BM10" s="533"/>
      <c r="BN10" s="531"/>
      <c r="BO10" s="532"/>
      <c r="BP10" s="533"/>
      <c r="BQ10" s="531"/>
      <c r="BR10" s="532"/>
      <c r="BS10" s="533"/>
      <c r="BT10" s="531"/>
      <c r="BU10" s="532"/>
      <c r="BV10" s="533"/>
      <c r="BW10" s="531"/>
      <c r="BX10" s="532"/>
      <c r="BY10" s="533"/>
      <c r="BZ10" s="531"/>
      <c r="CA10" s="532"/>
      <c r="CB10" s="533"/>
      <c r="CC10" s="531"/>
      <c r="CD10" s="532"/>
      <c r="CE10" s="532"/>
      <c r="CF10" s="537"/>
      <c r="CG10" s="537"/>
      <c r="CH10" s="537"/>
      <c r="CI10" s="531"/>
      <c r="CJ10" s="532"/>
      <c r="CK10" s="533"/>
      <c r="CL10" s="531"/>
      <c r="CM10" s="532"/>
      <c r="CN10" s="533"/>
      <c r="CO10" s="531"/>
      <c r="CP10" s="532"/>
      <c r="CQ10" s="533"/>
      <c r="CR10" s="531"/>
      <c r="CS10" s="532"/>
      <c r="CT10" s="533"/>
      <c r="CU10" s="531"/>
      <c r="CV10" s="532"/>
      <c r="CW10" s="533"/>
      <c r="CX10" s="531"/>
      <c r="CY10" s="532"/>
      <c r="CZ10" s="533"/>
      <c r="DA10" s="531"/>
      <c r="DB10" s="532"/>
      <c r="DC10" s="533"/>
      <c r="DD10" s="531"/>
      <c r="DE10" s="532"/>
      <c r="DF10" s="533"/>
      <c r="DG10" s="531"/>
      <c r="DH10" s="532"/>
      <c r="DI10" s="533"/>
      <c r="DJ10" s="537"/>
      <c r="DK10" s="537"/>
      <c r="DL10" s="537"/>
      <c r="DM10" s="531"/>
      <c r="DN10" s="532"/>
      <c r="DO10" s="533"/>
      <c r="DP10" s="541"/>
      <c r="DQ10" s="542"/>
      <c r="DR10" s="543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41"/>
      <c r="EF10" s="542"/>
      <c r="EG10" s="543"/>
      <c r="EH10" s="541"/>
      <c r="EI10" s="542"/>
      <c r="EJ10" s="543"/>
      <c r="EK10" s="541"/>
      <c r="EL10" s="542"/>
      <c r="EM10" s="543"/>
      <c r="EN10" s="541"/>
      <c r="EO10" s="542"/>
      <c r="EP10" s="543"/>
      <c r="EQ10" s="531"/>
      <c r="ER10" s="532"/>
      <c r="ES10" s="533"/>
      <c r="ET10" s="531"/>
      <c r="EU10" s="532"/>
      <c r="EV10" s="533"/>
      <c r="EW10" s="531"/>
      <c r="EX10" s="532"/>
      <c r="EY10" s="533"/>
      <c r="EZ10" s="537"/>
      <c r="FA10" s="537"/>
      <c r="FB10" s="537"/>
      <c r="FC10" s="531"/>
      <c r="FD10" s="532"/>
      <c r="FE10" s="533"/>
    </row>
    <row r="11" spans="1:165" s="157" customFormat="1" ht="109.5" customHeight="1">
      <c r="A11" s="537"/>
      <c r="B11" s="537"/>
      <c r="C11" s="534"/>
      <c r="D11" s="535"/>
      <c r="E11" s="561"/>
      <c r="F11" s="534"/>
      <c r="G11" s="535"/>
      <c r="H11" s="536"/>
      <c r="I11" s="407"/>
      <c r="J11" s="407"/>
      <c r="K11" s="407"/>
      <c r="L11" s="534"/>
      <c r="M11" s="535"/>
      <c r="N11" s="536"/>
      <c r="O11" s="415"/>
      <c r="P11" s="415"/>
      <c r="Q11" s="415"/>
      <c r="R11" s="534"/>
      <c r="S11" s="535"/>
      <c r="T11" s="536"/>
      <c r="U11" s="534"/>
      <c r="V11" s="535"/>
      <c r="W11" s="536"/>
      <c r="X11" s="534"/>
      <c r="Y11" s="535"/>
      <c r="Z11" s="536"/>
      <c r="AA11" s="534"/>
      <c r="AB11" s="535"/>
      <c r="AC11" s="536"/>
      <c r="AD11" s="534"/>
      <c r="AE11" s="535"/>
      <c r="AF11" s="536"/>
      <c r="AG11" s="534"/>
      <c r="AH11" s="535"/>
      <c r="AI11" s="536"/>
      <c r="AJ11" s="534"/>
      <c r="AK11" s="535"/>
      <c r="AL11" s="536"/>
      <c r="AM11" s="537"/>
      <c r="AN11" s="537"/>
      <c r="AO11" s="537"/>
      <c r="AP11" s="534"/>
      <c r="AQ11" s="535"/>
      <c r="AR11" s="536"/>
      <c r="AS11" s="534"/>
      <c r="AT11" s="535"/>
      <c r="AU11" s="536"/>
      <c r="AV11" s="534"/>
      <c r="AW11" s="535"/>
      <c r="AX11" s="536"/>
      <c r="AY11" s="534"/>
      <c r="AZ11" s="535"/>
      <c r="BA11" s="536"/>
      <c r="BB11" s="534"/>
      <c r="BC11" s="535"/>
      <c r="BD11" s="536"/>
      <c r="BE11" s="534"/>
      <c r="BF11" s="535"/>
      <c r="BG11" s="536"/>
      <c r="BH11" s="534"/>
      <c r="BI11" s="535"/>
      <c r="BJ11" s="536"/>
      <c r="BK11" s="534"/>
      <c r="BL11" s="535"/>
      <c r="BM11" s="536"/>
      <c r="BN11" s="534"/>
      <c r="BO11" s="535"/>
      <c r="BP11" s="536"/>
      <c r="BQ11" s="534"/>
      <c r="BR11" s="535"/>
      <c r="BS11" s="536"/>
      <c r="BT11" s="534"/>
      <c r="BU11" s="535"/>
      <c r="BV11" s="536"/>
      <c r="BW11" s="534"/>
      <c r="BX11" s="535"/>
      <c r="BY11" s="536"/>
      <c r="BZ11" s="534"/>
      <c r="CA11" s="535"/>
      <c r="CB11" s="536"/>
      <c r="CC11" s="534"/>
      <c r="CD11" s="535"/>
      <c r="CE11" s="535"/>
      <c r="CF11" s="537"/>
      <c r="CG11" s="537"/>
      <c r="CH11" s="537"/>
      <c r="CI11" s="534"/>
      <c r="CJ11" s="535"/>
      <c r="CK11" s="536"/>
      <c r="CL11" s="534"/>
      <c r="CM11" s="535"/>
      <c r="CN11" s="536"/>
      <c r="CO11" s="534"/>
      <c r="CP11" s="535"/>
      <c r="CQ11" s="536"/>
      <c r="CR11" s="534"/>
      <c r="CS11" s="535"/>
      <c r="CT11" s="536"/>
      <c r="CU11" s="534"/>
      <c r="CV11" s="535"/>
      <c r="CW11" s="536"/>
      <c r="CX11" s="534"/>
      <c r="CY11" s="535"/>
      <c r="CZ11" s="536"/>
      <c r="DA11" s="534"/>
      <c r="DB11" s="535"/>
      <c r="DC11" s="536"/>
      <c r="DD11" s="534"/>
      <c r="DE11" s="535"/>
      <c r="DF11" s="536"/>
      <c r="DG11" s="534"/>
      <c r="DH11" s="535"/>
      <c r="DI11" s="536"/>
      <c r="DJ11" s="537"/>
      <c r="DK11" s="537"/>
      <c r="DL11" s="537"/>
      <c r="DM11" s="534"/>
      <c r="DN11" s="535"/>
      <c r="DO11" s="536"/>
      <c r="DP11" s="544"/>
      <c r="DQ11" s="545"/>
      <c r="DR11" s="546"/>
      <c r="DS11" s="544" t="s">
        <v>167</v>
      </c>
      <c r="DT11" s="545"/>
      <c r="DU11" s="546"/>
      <c r="DV11" s="547" t="s">
        <v>168</v>
      </c>
      <c r="DW11" s="548"/>
      <c r="DX11" s="549"/>
      <c r="DY11" s="544" t="s">
        <v>169</v>
      </c>
      <c r="DZ11" s="545"/>
      <c r="EA11" s="546"/>
      <c r="EB11" s="544" t="s">
        <v>236</v>
      </c>
      <c r="EC11" s="545"/>
      <c r="ED11" s="546"/>
      <c r="EE11" s="544"/>
      <c r="EF11" s="545"/>
      <c r="EG11" s="546"/>
      <c r="EH11" s="544"/>
      <c r="EI11" s="545"/>
      <c r="EJ11" s="546"/>
      <c r="EK11" s="544"/>
      <c r="EL11" s="545"/>
      <c r="EM11" s="546"/>
      <c r="EN11" s="544"/>
      <c r="EO11" s="545"/>
      <c r="EP11" s="546"/>
      <c r="EQ11" s="534"/>
      <c r="ER11" s="535"/>
      <c r="ES11" s="536"/>
      <c r="ET11" s="534"/>
      <c r="EU11" s="535"/>
      <c r="EV11" s="536"/>
      <c r="EW11" s="534"/>
      <c r="EX11" s="535"/>
      <c r="EY11" s="536"/>
      <c r="EZ11" s="537"/>
      <c r="FA11" s="537"/>
      <c r="FB11" s="537"/>
      <c r="FC11" s="534"/>
      <c r="FD11" s="535"/>
      <c r="FE11" s="536"/>
      <c r="FG11" s="158"/>
      <c r="FH11" s="158"/>
      <c r="FI11" s="158"/>
    </row>
    <row r="12" spans="1:165" s="157" customFormat="1" ht="42.75" customHeight="1">
      <c r="A12" s="537"/>
      <c r="B12" s="537"/>
      <c r="C12" s="284" t="s">
        <v>170</v>
      </c>
      <c r="D12" s="285" t="s">
        <v>171</v>
      </c>
      <c r="E12" s="284" t="s">
        <v>172</v>
      </c>
      <c r="F12" s="284" t="s">
        <v>170</v>
      </c>
      <c r="G12" s="284" t="s">
        <v>171</v>
      </c>
      <c r="H12" s="284" t="s">
        <v>172</v>
      </c>
      <c r="I12" s="284"/>
      <c r="J12" s="284"/>
      <c r="K12" s="284"/>
      <c r="L12" s="284" t="s">
        <v>170</v>
      </c>
      <c r="M12" s="284" t="s">
        <v>171</v>
      </c>
      <c r="N12" s="284" t="s">
        <v>172</v>
      </c>
      <c r="O12" s="284"/>
      <c r="P12" s="284"/>
      <c r="Q12" s="284"/>
      <c r="R12" s="284" t="s">
        <v>170</v>
      </c>
      <c r="S12" s="284" t="s">
        <v>171</v>
      </c>
      <c r="T12" s="284" t="s">
        <v>172</v>
      </c>
      <c r="U12" s="284" t="s">
        <v>170</v>
      </c>
      <c r="V12" s="284" t="s">
        <v>171</v>
      </c>
      <c r="W12" s="284" t="s">
        <v>172</v>
      </c>
      <c r="X12" s="284" t="s">
        <v>170</v>
      </c>
      <c r="Y12" s="284" t="s">
        <v>171</v>
      </c>
      <c r="Z12" s="284" t="s">
        <v>172</v>
      </c>
      <c r="AA12" s="284" t="s">
        <v>170</v>
      </c>
      <c r="AB12" s="284" t="s">
        <v>171</v>
      </c>
      <c r="AC12" s="284" t="s">
        <v>172</v>
      </c>
      <c r="AD12" s="284" t="s">
        <v>170</v>
      </c>
      <c r="AE12" s="284" t="s">
        <v>171</v>
      </c>
      <c r="AF12" s="284" t="s">
        <v>172</v>
      </c>
      <c r="AG12" s="284" t="s">
        <v>170</v>
      </c>
      <c r="AH12" s="284" t="s">
        <v>171</v>
      </c>
      <c r="AI12" s="284" t="s">
        <v>172</v>
      </c>
      <c r="AJ12" s="284" t="s">
        <v>170</v>
      </c>
      <c r="AK12" s="284" t="s">
        <v>171</v>
      </c>
      <c r="AL12" s="284" t="s">
        <v>172</v>
      </c>
      <c r="AM12" s="284" t="s">
        <v>170</v>
      </c>
      <c r="AN12" s="284" t="s">
        <v>171</v>
      </c>
      <c r="AO12" s="284" t="s">
        <v>172</v>
      </c>
      <c r="AP12" s="284" t="s">
        <v>170</v>
      </c>
      <c r="AQ12" s="284" t="s">
        <v>171</v>
      </c>
      <c r="AR12" s="284" t="s">
        <v>172</v>
      </c>
      <c r="AS12" s="284" t="s">
        <v>170</v>
      </c>
      <c r="AT12" s="284" t="s">
        <v>171</v>
      </c>
      <c r="AU12" s="284" t="s">
        <v>172</v>
      </c>
      <c r="AV12" s="284" t="s">
        <v>170</v>
      </c>
      <c r="AW12" s="284" t="s">
        <v>171</v>
      </c>
      <c r="AX12" s="284" t="s">
        <v>172</v>
      </c>
      <c r="AY12" s="284" t="s">
        <v>170</v>
      </c>
      <c r="AZ12" s="284" t="s">
        <v>171</v>
      </c>
      <c r="BA12" s="284" t="s">
        <v>172</v>
      </c>
      <c r="BB12" s="284" t="s">
        <v>170</v>
      </c>
      <c r="BC12" s="284" t="s">
        <v>171</v>
      </c>
      <c r="BD12" s="284" t="s">
        <v>172</v>
      </c>
      <c r="BE12" s="284" t="s">
        <v>170</v>
      </c>
      <c r="BF12" s="284" t="s">
        <v>171</v>
      </c>
      <c r="BG12" s="284" t="s">
        <v>172</v>
      </c>
      <c r="BH12" s="284"/>
      <c r="BI12" s="284"/>
      <c r="BJ12" s="284"/>
      <c r="BK12" s="284" t="s">
        <v>173</v>
      </c>
      <c r="BL12" s="284" t="s">
        <v>171</v>
      </c>
      <c r="BM12" s="284" t="s">
        <v>172</v>
      </c>
      <c r="BN12" s="284" t="s">
        <v>170</v>
      </c>
      <c r="BO12" s="284" t="s">
        <v>171</v>
      </c>
      <c r="BP12" s="284" t="s">
        <v>172</v>
      </c>
      <c r="BQ12" s="284" t="s">
        <v>170</v>
      </c>
      <c r="BR12" s="284" t="s">
        <v>171</v>
      </c>
      <c r="BS12" s="284" t="s">
        <v>172</v>
      </c>
      <c r="BT12" s="284" t="s">
        <v>173</v>
      </c>
      <c r="BU12" s="284" t="s">
        <v>171</v>
      </c>
      <c r="BV12" s="284" t="s">
        <v>172</v>
      </c>
      <c r="BW12" s="284" t="s">
        <v>173</v>
      </c>
      <c r="BX12" s="284" t="s">
        <v>171</v>
      </c>
      <c r="BY12" s="284" t="s">
        <v>172</v>
      </c>
      <c r="BZ12" s="284" t="s">
        <v>173</v>
      </c>
      <c r="CA12" s="284" t="s">
        <v>171</v>
      </c>
      <c r="CB12" s="284" t="s">
        <v>172</v>
      </c>
      <c r="CC12" s="284" t="s">
        <v>173</v>
      </c>
      <c r="CD12" s="284" t="s">
        <v>171</v>
      </c>
      <c r="CE12" s="284" t="s">
        <v>172</v>
      </c>
      <c r="CF12" s="284" t="s">
        <v>170</v>
      </c>
      <c r="CG12" s="284" t="s">
        <v>171</v>
      </c>
      <c r="CH12" s="284" t="s">
        <v>172</v>
      </c>
      <c r="CI12" s="284" t="s">
        <v>170</v>
      </c>
      <c r="CJ12" s="284" t="s">
        <v>171</v>
      </c>
      <c r="CK12" s="284" t="s">
        <v>172</v>
      </c>
      <c r="CL12" s="284" t="s">
        <v>170</v>
      </c>
      <c r="CM12" s="284" t="s">
        <v>171</v>
      </c>
      <c r="CN12" s="284" t="s">
        <v>172</v>
      </c>
      <c r="CO12" s="284" t="s">
        <v>170</v>
      </c>
      <c r="CP12" s="284" t="s">
        <v>171</v>
      </c>
      <c r="CQ12" s="284" t="s">
        <v>172</v>
      </c>
      <c r="CR12" s="284" t="s">
        <v>170</v>
      </c>
      <c r="CS12" s="284" t="s">
        <v>171</v>
      </c>
      <c r="CT12" s="284" t="s">
        <v>172</v>
      </c>
      <c r="CU12" s="284" t="s">
        <v>170</v>
      </c>
      <c r="CV12" s="284" t="s">
        <v>171</v>
      </c>
      <c r="CW12" s="284" t="s">
        <v>172</v>
      </c>
      <c r="CX12" s="284" t="s">
        <v>170</v>
      </c>
      <c r="CY12" s="284" t="s">
        <v>171</v>
      </c>
      <c r="CZ12" s="284" t="s">
        <v>172</v>
      </c>
      <c r="DA12" s="284" t="s">
        <v>170</v>
      </c>
      <c r="DB12" s="284" t="s">
        <v>171</v>
      </c>
      <c r="DC12" s="284" t="s">
        <v>172</v>
      </c>
      <c r="DD12" s="284" t="s">
        <v>170</v>
      </c>
      <c r="DE12" s="284" t="s">
        <v>171</v>
      </c>
      <c r="DF12" s="284" t="s">
        <v>172</v>
      </c>
      <c r="DG12" s="284" t="s">
        <v>170</v>
      </c>
      <c r="DH12" s="284" t="s">
        <v>171</v>
      </c>
      <c r="DI12" s="284" t="s">
        <v>172</v>
      </c>
      <c r="DJ12" s="284" t="s">
        <v>170</v>
      </c>
      <c r="DK12" s="284" t="s">
        <v>171</v>
      </c>
      <c r="DL12" s="284" t="s">
        <v>172</v>
      </c>
      <c r="DM12" s="284" t="s">
        <v>170</v>
      </c>
      <c r="DN12" s="284" t="s">
        <v>171</v>
      </c>
      <c r="DO12" s="284" t="s">
        <v>172</v>
      </c>
      <c r="DP12" s="284" t="s">
        <v>170</v>
      </c>
      <c r="DQ12" s="284" t="s">
        <v>171</v>
      </c>
      <c r="DR12" s="284" t="s">
        <v>172</v>
      </c>
      <c r="DS12" s="284" t="s">
        <v>170</v>
      </c>
      <c r="DT12" s="284" t="s">
        <v>171</v>
      </c>
      <c r="DU12" s="284" t="s">
        <v>172</v>
      </c>
      <c r="DV12" s="284" t="s">
        <v>170</v>
      </c>
      <c r="DW12" s="284" t="s">
        <v>171</v>
      </c>
      <c r="DX12" s="284" t="s">
        <v>172</v>
      </c>
      <c r="DY12" s="284" t="s">
        <v>170</v>
      </c>
      <c r="DZ12" s="284" t="s">
        <v>171</v>
      </c>
      <c r="EA12" s="284" t="s">
        <v>172</v>
      </c>
      <c r="EB12" s="284" t="s">
        <v>170</v>
      </c>
      <c r="EC12" s="284" t="s">
        <v>171</v>
      </c>
      <c r="ED12" s="284" t="s">
        <v>172</v>
      </c>
      <c r="EE12" s="284" t="s">
        <v>170</v>
      </c>
      <c r="EF12" s="284" t="s">
        <v>171</v>
      </c>
      <c r="EG12" s="284" t="s">
        <v>172</v>
      </c>
      <c r="EH12" s="284" t="s">
        <v>170</v>
      </c>
      <c r="EI12" s="284" t="s">
        <v>171</v>
      </c>
      <c r="EJ12" s="284" t="s">
        <v>172</v>
      </c>
      <c r="EK12" s="284" t="s">
        <v>170</v>
      </c>
      <c r="EL12" s="284" t="s">
        <v>171</v>
      </c>
      <c r="EM12" s="284" t="s">
        <v>172</v>
      </c>
      <c r="EN12" s="284" t="s">
        <v>170</v>
      </c>
      <c r="EO12" s="284" t="s">
        <v>171</v>
      </c>
      <c r="EP12" s="284" t="s">
        <v>172</v>
      </c>
      <c r="EQ12" s="284" t="s">
        <v>170</v>
      </c>
      <c r="ER12" s="284" t="s">
        <v>171</v>
      </c>
      <c r="ES12" s="284" t="s">
        <v>172</v>
      </c>
      <c r="ET12" s="284" t="s">
        <v>170</v>
      </c>
      <c r="EU12" s="284" t="s">
        <v>171</v>
      </c>
      <c r="EV12" s="284" t="s">
        <v>172</v>
      </c>
      <c r="EW12" s="284" t="s">
        <v>170</v>
      </c>
      <c r="EX12" s="284" t="s">
        <v>171</v>
      </c>
      <c r="EY12" s="284" t="s">
        <v>172</v>
      </c>
      <c r="EZ12" s="284" t="s">
        <v>170</v>
      </c>
      <c r="FA12" s="284" t="s">
        <v>171</v>
      </c>
      <c r="FB12" s="284" t="s">
        <v>172</v>
      </c>
      <c r="FC12" s="284" t="s">
        <v>170</v>
      </c>
      <c r="FD12" s="284" t="s">
        <v>171</v>
      </c>
      <c r="FE12" s="284" t="s">
        <v>172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6"/>
      <c r="P13" s="416"/>
      <c r="Q13" s="416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285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3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2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9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9">
        <f t="shared" ref="FC14:FC29" si="14">SUM(C14-DM14)</f>
        <v>-761.5639599999995</v>
      </c>
      <c r="FD14" s="419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286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4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90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9">
        <f t="shared" si="14"/>
        <v>-1794.7397900000069</v>
      </c>
      <c r="FD15" s="419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287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3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90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9">
        <f t="shared" si="14"/>
        <v>-1106.9668699999966</v>
      </c>
      <c r="FD16" s="419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288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4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90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9">
        <f t="shared" si="14"/>
        <v>-2080.3982800000013</v>
      </c>
      <c r="FD17" s="419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289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3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1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20">
        <f t="shared" si="14"/>
        <v>-2305.2303199999951</v>
      </c>
      <c r="FD18" s="420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290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4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90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20">
        <f t="shared" si="14"/>
        <v>-753.31070999999793</v>
      </c>
      <c r="FD19" s="421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291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3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90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9">
        <f t="shared" si="14"/>
        <v>-310.18125999999938</v>
      </c>
      <c r="FD20" s="419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292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4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90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9">
        <f t="shared" si="14"/>
        <v>-659.32935999999609</v>
      </c>
      <c r="FD21" s="419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293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4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1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20">
        <f t="shared" si="14"/>
        <v>-530.02748000000065</v>
      </c>
      <c r="FD22" s="420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294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4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90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9">
        <f t="shared" si="14"/>
        <v>-62.656279999999242</v>
      </c>
      <c r="FD23" s="419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295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4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90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1">
        <f t="shared" si="14"/>
        <v>-328.18882000000121</v>
      </c>
      <c r="FD24" s="421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296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4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1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20">
        <f t="shared" si="14"/>
        <v>-327.20116000000235</v>
      </c>
      <c r="FD25" s="420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297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4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90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1">
        <f t="shared" si="14"/>
        <v>-384.86571000000004</v>
      </c>
      <c r="FD26" s="421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298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4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90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9">
        <f t="shared" si="14"/>
        <v>-1002.1408400000018</v>
      </c>
      <c r="FD27" s="419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299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4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90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9">
        <f t="shared" si="14"/>
        <v>-942.68691000000035</v>
      </c>
      <c r="FD28" s="419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300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4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9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9">
        <f t="shared" si="14"/>
        <v>-378.59134999999696</v>
      </c>
      <c r="FD29" s="419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5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9"/>
      <c r="CN30" s="389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9"/>
      <c r="FD30" s="419"/>
      <c r="FE30" s="291"/>
      <c r="FG30" s="160"/>
      <c r="FI30" s="160"/>
    </row>
    <row r="31" spans="1:176" s="163" customFormat="1" ht="18.75">
      <c r="A31" s="550" t="s">
        <v>174</v>
      </c>
      <c r="B31" s="551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6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7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2">
        <f>SUM(CM14:CM29)</f>
        <v>0</v>
      </c>
      <c r="CN31" s="392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4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10"/>
    </customSheetView>
    <customSheetView guid="{F85EE840-0C31-454A-8951-832C2E9E0600}" scale="70" showPageBreaks="1" printArea="1" hiddenColumns="1" view="pageBreakPreview" topLeftCell="A4">
      <selection activeCell="O1" sqref="O1:Q1048576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11"/>
    </customSheetView>
  </customSheetViews>
  <mergeCells count="69"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CU9:CW11"/>
    <mergeCell ref="DA9:DC11"/>
    <mergeCell ref="DJ9:DL11"/>
    <mergeCell ref="EH9:EJ11"/>
    <mergeCell ref="DS11:DU11"/>
    <mergeCell ref="EB11:ED11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2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338</v>
      </c>
      <c r="AO1" t="s">
        <v>339</v>
      </c>
      <c r="AP1" t="s">
        <v>340</v>
      </c>
      <c r="AS1" t="s">
        <v>341</v>
      </c>
      <c r="AW1">
        <v>187.4</v>
      </c>
      <c r="AX1" t="s">
        <v>342</v>
      </c>
      <c r="AY1" t="s">
        <v>343</v>
      </c>
    </row>
    <row r="2" spans="32:51">
      <c r="AF2" t="s">
        <v>344</v>
      </c>
      <c r="AJ2" t="s">
        <v>345</v>
      </c>
    </row>
    <row r="3" spans="32:51">
      <c r="AF3" t="s">
        <v>347</v>
      </c>
      <c r="AH3" t="s">
        <v>346</v>
      </c>
      <c r="AJ3" t="s">
        <v>347</v>
      </c>
      <c r="AN3" t="s">
        <v>346</v>
      </c>
      <c r="AO3" t="s">
        <v>346</v>
      </c>
      <c r="AP3" t="s">
        <v>346</v>
      </c>
      <c r="AS3" t="s">
        <v>348</v>
      </c>
      <c r="AT3" t="s">
        <v>349</v>
      </c>
      <c r="AU3" t="s">
        <v>350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351</v>
      </c>
      <c r="AU4" t="s">
        <v>352</v>
      </c>
      <c r="AV4" t="s">
        <v>353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354</v>
      </c>
      <c r="AU5" t="s">
        <v>352</v>
      </c>
      <c r="AV5" t="s">
        <v>355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356</v>
      </c>
      <c r="AU6" t="s">
        <v>352</v>
      </c>
      <c r="AV6" t="s">
        <v>355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357</v>
      </c>
      <c r="AU7" t="s">
        <v>352</v>
      </c>
      <c r="AV7" t="s">
        <v>358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359</v>
      </c>
      <c r="AU8" t="s">
        <v>352</v>
      </c>
      <c r="AV8" t="s">
        <v>360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361</v>
      </c>
      <c r="AU9" t="s">
        <v>352</v>
      </c>
      <c r="AV9" t="s">
        <v>362</v>
      </c>
      <c r="AW9" t="s">
        <v>363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364</v>
      </c>
      <c r="AU10" t="s">
        <v>352</v>
      </c>
      <c r="AV10" t="s">
        <v>365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366</v>
      </c>
      <c r="AU11" t="s">
        <v>352</v>
      </c>
      <c r="AV11" t="s">
        <v>367</v>
      </c>
      <c r="AW11" t="s">
        <v>363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368</v>
      </c>
      <c r="AU12" t="s">
        <v>352</v>
      </c>
      <c r="AV12" t="s">
        <v>369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370</v>
      </c>
      <c r="AU13" t="s">
        <v>352</v>
      </c>
      <c r="AV13" t="s">
        <v>371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372</v>
      </c>
      <c r="AU14" t="s">
        <v>352</v>
      </c>
      <c r="AV14" t="s">
        <v>358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373</v>
      </c>
      <c r="AU15" t="s">
        <v>352</v>
      </c>
      <c r="AV15" t="s">
        <v>374</v>
      </c>
      <c r="AW15" t="s">
        <v>375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376</v>
      </c>
      <c r="AU16" t="s">
        <v>352</v>
      </c>
      <c r="AV16" t="s">
        <v>355</v>
      </c>
      <c r="AW16" t="s">
        <v>377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378</v>
      </c>
      <c r="AU17" t="s">
        <v>352</v>
      </c>
      <c r="AV17" t="s">
        <v>379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380</v>
      </c>
      <c r="AU18" t="s">
        <v>352</v>
      </c>
      <c r="AV18" t="s">
        <v>355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381</v>
      </c>
      <c r="AU19" t="s">
        <v>382</v>
      </c>
      <c r="AV19" t="s">
        <v>365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383</v>
      </c>
      <c r="AY20" t="s">
        <v>384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</customSheetViews>
  <pageMargins left="0.7" right="0.7" top="0.75" bottom="0.75" header="0.3" footer="0.3"/>
  <pageSetup paperSize="9" orientation="portrait" verticalDpi="0" r:id="rId1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1718F1EE-9F48-4DBE-9531-3B70F9C4A5DD}" state="hidden" topLeftCell="A16">
      <pageMargins left="0.7" right="0.7" top="0.75" bottom="0.75" header="0.3" footer="0.3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1C8DB7-3E78-4144-A6B5-8DE36DE63F0E}" topLeftCell="A16">
      <pageMargins left="0.7" right="0.7" top="0.75" bottom="0.75" header="0.3" footer="0.3"/>
      <pageSetup paperSize="9" orientation="portrait" r:id="rId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7"/>
    </row>
    <row r="30" spans="12:12" ht="18">
      <c r="L30" s="417"/>
    </row>
    <row r="31" spans="12:12" ht="18">
      <c r="L31" s="417"/>
    </row>
    <row r="32" spans="12:12" ht="18">
      <c r="L32" s="417"/>
    </row>
    <row r="33" spans="12:12" ht="18">
      <c r="L33" s="418"/>
    </row>
    <row r="34" spans="12:12" ht="18">
      <c r="L34" s="417"/>
    </row>
    <row r="35" spans="12:12" ht="18">
      <c r="L35" s="417"/>
    </row>
    <row r="36" spans="12:12" ht="18">
      <c r="L36" s="417"/>
    </row>
    <row r="37" spans="12:12" ht="18">
      <c r="L37" s="418"/>
    </row>
    <row r="38" spans="12:12" ht="18">
      <c r="L38" s="417"/>
    </row>
    <row r="39" spans="12:12" ht="18">
      <c r="L39" s="417"/>
    </row>
    <row r="40" spans="12:12" ht="18">
      <c r="L40" s="418"/>
    </row>
    <row r="41" spans="12:12" ht="18">
      <c r="L41" s="417"/>
    </row>
    <row r="42" spans="12:12" ht="18">
      <c r="L42" s="417"/>
    </row>
    <row r="43" spans="12:12" ht="18">
      <c r="L43" s="417"/>
    </row>
    <row r="44" spans="12:12" ht="18">
      <c r="L44" s="417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2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1718F1EE-9F48-4DBE-9531-3B70F9C4A5DD}" state="hidden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pageMargins left="0.7" right="0.7" top="0.75" bottom="0.75" header="0.3" footer="0.3"/>
      <pageSetup paperSize="9" orientation="portrait" r:id="rId2"/>
    </customSheetView>
    <customSheetView guid="{B31C8DB7-3E78-4144-A6B5-8DE36DE63F0E}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134"/>
  <sheetViews>
    <sheetView tabSelected="1" view="pageBreakPreview" topLeftCell="A97" zoomScale="60" workbookViewId="0">
      <selection activeCell="F106" sqref="F106"/>
    </sheetView>
  </sheetViews>
  <sheetFormatPr defaultRowHeight="15.75"/>
  <cols>
    <col min="1" max="1" width="21" style="58" customWidth="1"/>
    <col min="2" max="2" width="83.28515625" style="59" customWidth="1"/>
    <col min="3" max="3" width="26.85546875" style="62" customWidth="1"/>
    <col min="4" max="4" width="27.140625" style="62" customWidth="1"/>
    <col min="5" max="5" width="19.28515625" style="62" customWidth="1"/>
    <col min="6" max="6" width="21.710937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8" t="s">
        <v>445</v>
      </c>
      <c r="B1" s="429"/>
      <c r="C1" s="429"/>
      <c r="D1" s="429"/>
      <c r="E1" s="429"/>
      <c r="F1" s="429"/>
      <c r="G1" s="426"/>
    </row>
    <row r="2" spans="1:7" ht="23.25" thickBot="1">
      <c r="A2" s="427" t="s">
        <v>456</v>
      </c>
      <c r="B2" s="429"/>
      <c r="C2" s="429"/>
      <c r="D2" s="429"/>
      <c r="E2" s="429"/>
      <c r="F2" s="429"/>
      <c r="G2" s="426"/>
    </row>
    <row r="3" spans="1:7" ht="23.25" thickBot="1">
      <c r="A3" s="520"/>
      <c r="B3" s="521"/>
      <c r="C3" s="450" t="s">
        <v>448</v>
      </c>
      <c r="D3" s="451"/>
      <c r="E3" s="452"/>
      <c r="F3" s="453" t="s">
        <v>449</v>
      </c>
      <c r="G3" s="454"/>
    </row>
    <row r="4" spans="1:7" ht="71.25" customHeight="1">
      <c r="A4" s="518" t="s">
        <v>446</v>
      </c>
      <c r="B4" s="519" t="s">
        <v>452</v>
      </c>
      <c r="C4" s="509" t="s">
        <v>455</v>
      </c>
      <c r="D4" s="510" t="s">
        <v>457</v>
      </c>
      <c r="E4" s="511" t="s">
        <v>312</v>
      </c>
      <c r="F4" s="509" t="s">
        <v>458</v>
      </c>
      <c r="G4" s="511" t="s">
        <v>447</v>
      </c>
    </row>
    <row r="5" spans="1:7" s="6" customFormat="1" ht="26.25">
      <c r="A5" s="347"/>
      <c r="B5" s="430" t="s">
        <v>4</v>
      </c>
      <c r="C5" s="455">
        <f>C6+C13+C18+C23+C25+C29+C8</f>
        <v>213983.22</v>
      </c>
      <c r="D5" s="456">
        <f>D6+D13+D18+D23+D25+D29+D8</f>
        <v>38104.805339999992</v>
      </c>
      <c r="E5" s="457">
        <f t="shared" ref="E5:E14" si="0">SUM(D5/C5*100)</f>
        <v>17.807380102047247</v>
      </c>
      <c r="F5" s="455">
        <f>SUM(F6+F8+F13+F18+F23+F25+F29)</f>
        <v>48930.103929999997</v>
      </c>
      <c r="G5" s="457">
        <f>SUM(D5/F5*100)</f>
        <v>77.875995102142411</v>
      </c>
    </row>
    <row r="6" spans="1:7" s="6" customFormat="1" ht="26.25">
      <c r="A6" s="347">
        <v>1010000</v>
      </c>
      <c r="B6" s="430" t="s">
        <v>5</v>
      </c>
      <c r="C6" s="455">
        <f>C7</f>
        <v>144095.51999999999</v>
      </c>
      <c r="D6" s="456">
        <f>D7</f>
        <v>29911.191889999998</v>
      </c>
      <c r="E6" s="457">
        <f t="shared" si="0"/>
        <v>20.757891633272152</v>
      </c>
      <c r="F6" s="455">
        <f>SUM(F7)</f>
        <v>31944.943910000002</v>
      </c>
      <c r="G6" s="457">
        <f t="shared" ref="G6:G67" si="1">SUM(D6/F6*100)</f>
        <v>93.633571479324587</v>
      </c>
    </row>
    <row r="7" spans="1:7" ht="26.25">
      <c r="A7" s="348">
        <v>1010200001</v>
      </c>
      <c r="B7" s="431" t="s">
        <v>222</v>
      </c>
      <c r="C7" s="458">
        <v>144095.51999999999</v>
      </c>
      <c r="D7" s="459">
        <v>29911.191889999998</v>
      </c>
      <c r="E7" s="457">
        <f t="shared" si="0"/>
        <v>20.757891633272152</v>
      </c>
      <c r="F7" s="460">
        <v>31944.943910000002</v>
      </c>
      <c r="G7" s="457">
        <f t="shared" si="1"/>
        <v>93.633571479324587</v>
      </c>
    </row>
    <row r="8" spans="1:7" ht="40.5">
      <c r="A8" s="347">
        <v>1030000</v>
      </c>
      <c r="B8" s="432" t="s">
        <v>262</v>
      </c>
      <c r="C8" s="455">
        <f>C9+C11+C10</f>
        <v>18312.5</v>
      </c>
      <c r="D8" s="456">
        <f>D9+D11+D10+D12</f>
        <v>4519.61805</v>
      </c>
      <c r="E8" s="457">
        <f t="shared" si="0"/>
        <v>24.680508122866897</v>
      </c>
      <c r="F8" s="455">
        <f>SUM(F9+F10+F11+F12)</f>
        <v>4298.7824199999995</v>
      </c>
      <c r="G8" s="457">
        <f t="shared" si="1"/>
        <v>105.13716695621922</v>
      </c>
    </row>
    <row r="9" spans="1:7" ht="26.25">
      <c r="A9" s="348">
        <v>1030223001</v>
      </c>
      <c r="B9" s="431" t="s">
        <v>264</v>
      </c>
      <c r="C9" s="458">
        <v>8457.5</v>
      </c>
      <c r="D9" s="459">
        <v>2323.4438399999999</v>
      </c>
      <c r="E9" s="457">
        <f t="shared" si="0"/>
        <v>27.471993378657995</v>
      </c>
      <c r="F9" s="460">
        <v>2064.5104099999999</v>
      </c>
      <c r="G9" s="457">
        <f t="shared" si="1"/>
        <v>112.54212275926476</v>
      </c>
    </row>
    <row r="10" spans="1:7" ht="26.25">
      <c r="A10" s="348">
        <v>1030224001</v>
      </c>
      <c r="B10" s="431" t="s">
        <v>270</v>
      </c>
      <c r="C10" s="458">
        <v>55</v>
      </c>
      <c r="D10" s="459">
        <v>9.5357299999999992</v>
      </c>
      <c r="E10" s="457">
        <f t="shared" si="0"/>
        <v>17.337690909090909</v>
      </c>
      <c r="F10" s="460">
        <v>13.228870000000001</v>
      </c>
      <c r="G10" s="457">
        <f t="shared" si="1"/>
        <v>72.08272513071789</v>
      </c>
    </row>
    <row r="11" spans="1:7" ht="26.25">
      <c r="A11" s="348">
        <v>1030225001</v>
      </c>
      <c r="B11" s="431" t="s">
        <v>263</v>
      </c>
      <c r="C11" s="458">
        <v>9800</v>
      </c>
      <c r="D11" s="459">
        <v>2484.3757799999998</v>
      </c>
      <c r="E11" s="457">
        <f t="shared" si="0"/>
        <v>25.35077326530612</v>
      </c>
      <c r="F11" s="460">
        <v>2498.02351</v>
      </c>
      <c r="G11" s="457">
        <f t="shared" si="1"/>
        <v>99.453658864883934</v>
      </c>
    </row>
    <row r="12" spans="1:7" ht="26.25">
      <c r="A12" s="348">
        <v>1030226001</v>
      </c>
      <c r="B12" s="431" t="s">
        <v>272</v>
      </c>
      <c r="C12" s="458">
        <v>0</v>
      </c>
      <c r="D12" s="459">
        <v>-297.7373</v>
      </c>
      <c r="E12" s="457" t="e">
        <f t="shared" si="0"/>
        <v>#DIV/0!</v>
      </c>
      <c r="F12" s="460">
        <v>-276.98036999999999</v>
      </c>
      <c r="G12" s="457">
        <f t="shared" si="1"/>
        <v>107.49400760783156</v>
      </c>
    </row>
    <row r="13" spans="1:7" s="6" customFormat="1" ht="26.25">
      <c r="A13" s="347">
        <v>1050000</v>
      </c>
      <c r="B13" s="430" t="s">
        <v>6</v>
      </c>
      <c r="C13" s="455">
        <f>SUM(C14:C17)</f>
        <v>19850</v>
      </c>
      <c r="D13" s="456">
        <f>SUM(D14:D17)</f>
        <v>2794.6684</v>
      </c>
      <c r="E13" s="457">
        <f t="shared" si="0"/>
        <v>14.078934005037782</v>
      </c>
      <c r="F13" s="455">
        <f>SUM(F14+F15+F16+F17)</f>
        <v>4961.75648</v>
      </c>
      <c r="G13" s="457">
        <f t="shared" si="1"/>
        <v>56.324174942176931</v>
      </c>
    </row>
    <row r="14" spans="1:7" s="6" customFormat="1" ht="26.25">
      <c r="A14" s="348">
        <v>1050100000</v>
      </c>
      <c r="B14" s="433" t="s">
        <v>395</v>
      </c>
      <c r="C14" s="458">
        <v>15250</v>
      </c>
      <c r="D14" s="461">
        <v>1908.0211899999999</v>
      </c>
      <c r="E14" s="457">
        <f t="shared" si="0"/>
        <v>12.511614360655738</v>
      </c>
      <c r="F14" s="458">
        <v>2703.9421499999999</v>
      </c>
      <c r="G14" s="457">
        <f t="shared" si="1"/>
        <v>70.564423502921471</v>
      </c>
    </row>
    <row r="15" spans="1:7" ht="26.25">
      <c r="A15" s="348">
        <v>1050200000</v>
      </c>
      <c r="B15" s="433" t="s">
        <v>230</v>
      </c>
      <c r="C15" s="462">
        <v>0</v>
      </c>
      <c r="D15" s="459">
        <v>-66.51737</v>
      </c>
      <c r="E15" s="457"/>
      <c r="F15" s="460">
        <v>0.29969000000000001</v>
      </c>
      <c r="G15" s="457">
        <f t="shared" si="1"/>
        <v>-22195.391904968466</v>
      </c>
    </row>
    <row r="16" spans="1:7" ht="23.25" customHeight="1">
      <c r="A16" s="348">
        <v>1050300000</v>
      </c>
      <c r="B16" s="433" t="s">
        <v>223</v>
      </c>
      <c r="C16" s="462">
        <v>2100</v>
      </c>
      <c r="D16" s="459">
        <v>1333.2173399999999</v>
      </c>
      <c r="E16" s="457">
        <f t="shared" ref="E16:E42" si="2">SUM(D16/C16*100)</f>
        <v>63.486539999999991</v>
      </c>
      <c r="F16" s="460">
        <v>1313.1139000000001</v>
      </c>
      <c r="G16" s="457">
        <f t="shared" si="1"/>
        <v>101.53097457882365</v>
      </c>
    </row>
    <row r="17" spans="1:7" ht="40.5">
      <c r="A17" s="348">
        <v>1050400002</v>
      </c>
      <c r="B17" s="431" t="s">
        <v>251</v>
      </c>
      <c r="C17" s="462">
        <v>2500</v>
      </c>
      <c r="D17" s="459">
        <v>-380.05275999999998</v>
      </c>
      <c r="E17" s="457">
        <f t="shared" si="2"/>
        <v>-15.202110399999999</v>
      </c>
      <c r="F17" s="460">
        <v>944.40074000000004</v>
      </c>
      <c r="G17" s="457">
        <f t="shared" si="1"/>
        <v>-40.242742715343482</v>
      </c>
    </row>
    <row r="18" spans="1:7" s="6" customFormat="1" ht="24" customHeight="1">
      <c r="A18" s="347">
        <v>1060000</v>
      </c>
      <c r="B18" s="430" t="s">
        <v>131</v>
      </c>
      <c r="C18" s="455">
        <f>SUM(C19:C22)</f>
        <v>24925.200000000001</v>
      </c>
      <c r="D18" s="456">
        <f>SUM(D19:D22)</f>
        <v>1358.1082900000001</v>
      </c>
      <c r="E18" s="457">
        <f t="shared" si="2"/>
        <v>5.4487357774461191</v>
      </c>
      <c r="F18" s="455">
        <f>SUM(F19+F21+F22)</f>
        <v>2344.72505</v>
      </c>
      <c r="G18" s="457">
        <f t="shared" si="1"/>
        <v>57.921856978497331</v>
      </c>
    </row>
    <row r="19" spans="1:7" s="6" customFormat="1" ht="18" customHeight="1">
      <c r="A19" s="348">
        <v>1060100000</v>
      </c>
      <c r="B19" s="433" t="s">
        <v>8</v>
      </c>
      <c r="C19" s="458">
        <v>6890</v>
      </c>
      <c r="D19" s="459">
        <v>164.07722000000001</v>
      </c>
      <c r="E19" s="457">
        <f t="shared" si="2"/>
        <v>2.3813820029027579</v>
      </c>
      <c r="F19" s="460">
        <v>523.12360999999999</v>
      </c>
      <c r="G19" s="457">
        <f t="shared" si="1"/>
        <v>31.364904367440044</v>
      </c>
    </row>
    <row r="20" spans="1:7" s="6" customFormat="1" ht="22.5" customHeight="1">
      <c r="A20" s="348">
        <v>1060200000</v>
      </c>
      <c r="B20" s="433" t="s">
        <v>118</v>
      </c>
      <c r="C20" s="458"/>
      <c r="D20" s="459"/>
      <c r="E20" s="457" t="e">
        <f t="shared" si="2"/>
        <v>#DIV/0!</v>
      </c>
      <c r="F20" s="460"/>
      <c r="G20" s="457" t="e">
        <f t="shared" si="1"/>
        <v>#DIV/0!</v>
      </c>
    </row>
    <row r="21" spans="1:7" s="6" customFormat="1" ht="21.75" customHeight="1">
      <c r="A21" s="348">
        <v>1060400000</v>
      </c>
      <c r="B21" s="433" t="s">
        <v>261</v>
      </c>
      <c r="C21" s="458">
        <v>2921.2</v>
      </c>
      <c r="D21" s="459">
        <v>177.4588</v>
      </c>
      <c r="E21" s="457">
        <f t="shared" si="2"/>
        <v>6.074859646720526</v>
      </c>
      <c r="F21" s="460">
        <v>203.47613000000001</v>
      </c>
      <c r="G21" s="457">
        <f t="shared" si="1"/>
        <v>87.213571439559018</v>
      </c>
    </row>
    <row r="22" spans="1:7" ht="31.5" customHeight="1">
      <c r="A22" s="348">
        <v>1060600000</v>
      </c>
      <c r="B22" s="433" t="s">
        <v>7</v>
      </c>
      <c r="C22" s="458">
        <v>15114</v>
      </c>
      <c r="D22" s="459">
        <v>1016.57227</v>
      </c>
      <c r="E22" s="457">
        <f t="shared" si="2"/>
        <v>6.7260306338494118</v>
      </c>
      <c r="F22" s="460">
        <v>1618.1253099999999</v>
      </c>
      <c r="G22" s="457">
        <f t="shared" si="1"/>
        <v>62.824075720068926</v>
      </c>
    </row>
    <row r="23" spans="1:7" s="6" customFormat="1" ht="42" customHeight="1">
      <c r="A23" s="347">
        <v>1070000</v>
      </c>
      <c r="B23" s="432" t="s">
        <v>9</v>
      </c>
      <c r="C23" s="455">
        <f>SUM(C24)</f>
        <v>4300</v>
      </c>
      <c r="D23" s="456">
        <f>SUM(D24)</f>
        <v>-729.27526</v>
      </c>
      <c r="E23" s="457">
        <f t="shared" si="2"/>
        <v>-16.959889767441862</v>
      </c>
      <c r="F23" s="455">
        <v>4760.2740000000003</v>
      </c>
      <c r="G23" s="457">
        <f t="shared" si="1"/>
        <v>-15.320026956431498</v>
      </c>
    </row>
    <row r="24" spans="1:7" ht="36.75" customHeight="1">
      <c r="A24" s="348">
        <v>1070102001</v>
      </c>
      <c r="B24" s="431" t="s">
        <v>231</v>
      </c>
      <c r="C24" s="458">
        <v>4300</v>
      </c>
      <c r="D24" s="459">
        <v>-729.27526</v>
      </c>
      <c r="E24" s="457">
        <f t="shared" si="2"/>
        <v>-16.959889767441862</v>
      </c>
      <c r="F24" s="460">
        <v>4760.2740000000003</v>
      </c>
      <c r="G24" s="457">
        <f t="shared" si="1"/>
        <v>-15.320026956431498</v>
      </c>
    </row>
    <row r="25" spans="1:7" s="6" customFormat="1" ht="26.25">
      <c r="A25" s="347">
        <v>1080000</v>
      </c>
      <c r="B25" s="430" t="s">
        <v>10</v>
      </c>
      <c r="C25" s="455">
        <f>C26+C27+C28</f>
        <v>2500</v>
      </c>
      <c r="D25" s="456">
        <f>D26+D27+D28</f>
        <v>250.55508</v>
      </c>
      <c r="E25" s="457">
        <f t="shared" si="2"/>
        <v>10.0222032</v>
      </c>
      <c r="F25" s="455">
        <f>SUM(F26+F27)</f>
        <v>619.25842</v>
      </c>
      <c r="G25" s="457">
        <f t="shared" si="1"/>
        <v>40.460504356162005</v>
      </c>
    </row>
    <row r="26" spans="1:7" ht="27" customHeight="1">
      <c r="A26" s="348">
        <v>1080300001</v>
      </c>
      <c r="B26" s="431" t="s">
        <v>232</v>
      </c>
      <c r="C26" s="458">
        <v>2500</v>
      </c>
      <c r="D26" s="459">
        <v>243.22507999999999</v>
      </c>
      <c r="E26" s="457">
        <f t="shared" si="2"/>
        <v>9.7290031999999993</v>
      </c>
      <c r="F26" s="460">
        <v>602.54841999999996</v>
      </c>
      <c r="G26" s="457">
        <f t="shared" si="1"/>
        <v>40.366063859233094</v>
      </c>
    </row>
    <row r="27" spans="1:7" ht="24" customHeight="1">
      <c r="A27" s="348">
        <v>1080400001</v>
      </c>
      <c r="B27" s="431" t="s">
        <v>221</v>
      </c>
      <c r="C27" s="458">
        <v>0</v>
      </c>
      <c r="D27" s="459">
        <v>7.33</v>
      </c>
      <c r="E27" s="457" t="e">
        <f t="shared" si="2"/>
        <v>#DIV/0!</v>
      </c>
      <c r="F27" s="460">
        <v>16.71</v>
      </c>
      <c r="G27" s="457">
        <f t="shared" si="1"/>
        <v>43.865948533812087</v>
      </c>
    </row>
    <row r="28" spans="1:7" ht="54.75" customHeight="1">
      <c r="A28" s="348">
        <v>1080700001</v>
      </c>
      <c r="B28" s="431" t="s">
        <v>454</v>
      </c>
      <c r="C28" s="458">
        <v>0</v>
      </c>
      <c r="D28" s="459"/>
      <c r="E28" s="457" t="e">
        <f t="shared" si="2"/>
        <v>#DIV/0!</v>
      </c>
      <c r="F28" s="460"/>
      <c r="G28" s="457" t="e">
        <f t="shared" si="1"/>
        <v>#DIV/0!</v>
      </c>
    </row>
    <row r="29" spans="1:7" s="15" customFormat="1" ht="40.5">
      <c r="A29" s="347">
        <v>109000000</v>
      </c>
      <c r="B29" s="432" t="s">
        <v>224</v>
      </c>
      <c r="C29" s="455">
        <f>C30+C31+C32+C33</f>
        <v>0</v>
      </c>
      <c r="D29" s="456">
        <f>D30+D31+D32+D33</f>
        <v>-6.1109999999999998E-2</v>
      </c>
      <c r="E29" s="457" t="e">
        <f t="shared" si="2"/>
        <v>#DIV/0!</v>
      </c>
      <c r="F29" s="455">
        <f>SUM(F30:F32)</f>
        <v>0.36364999999999997</v>
      </c>
      <c r="G29" s="457">
        <f t="shared" si="1"/>
        <v>-16.804619826756497</v>
      </c>
    </row>
    <row r="30" spans="1:7" s="15" customFormat="1" ht="17.25" customHeight="1">
      <c r="A30" s="348">
        <v>1090100000</v>
      </c>
      <c r="B30" s="431" t="s">
        <v>120</v>
      </c>
      <c r="C30" s="458">
        <v>0</v>
      </c>
      <c r="D30" s="459">
        <v>0</v>
      </c>
      <c r="E30" s="457" t="e">
        <f t="shared" si="2"/>
        <v>#DIV/0!</v>
      </c>
      <c r="F30" s="460">
        <v>0</v>
      </c>
      <c r="G30" s="457" t="e">
        <f t="shared" si="1"/>
        <v>#DIV/0!</v>
      </c>
    </row>
    <row r="31" spans="1:7" s="15" customFormat="1" ht="17.25" customHeight="1">
      <c r="A31" s="348">
        <v>1090400000</v>
      </c>
      <c r="B31" s="431" t="s">
        <v>226</v>
      </c>
      <c r="C31" s="458">
        <v>0</v>
      </c>
      <c r="D31" s="459">
        <v>0</v>
      </c>
      <c r="E31" s="457" t="e">
        <f t="shared" si="2"/>
        <v>#DIV/0!</v>
      </c>
      <c r="F31" s="460">
        <v>0.36364999999999997</v>
      </c>
      <c r="G31" s="457">
        <f t="shared" si="1"/>
        <v>0</v>
      </c>
    </row>
    <row r="32" spans="1:7" s="15" customFormat="1" ht="36.75" customHeight="1">
      <c r="A32" s="348">
        <v>1090700000</v>
      </c>
      <c r="B32" s="431" t="s">
        <v>433</v>
      </c>
      <c r="C32" s="458">
        <v>0</v>
      </c>
      <c r="D32" s="459">
        <v>-6.1109999999999998E-2</v>
      </c>
      <c r="E32" s="457" t="e">
        <f t="shared" si="2"/>
        <v>#DIV/0!</v>
      </c>
      <c r="F32" s="460">
        <v>0</v>
      </c>
      <c r="G32" s="457" t="e">
        <f t="shared" si="1"/>
        <v>#DIV/0!</v>
      </c>
    </row>
    <row r="33" spans="1:7" s="15" customFormat="1" ht="1.5" customHeight="1">
      <c r="A33" s="348">
        <v>1090700000</v>
      </c>
      <c r="B33" s="431" t="s">
        <v>123</v>
      </c>
      <c r="C33" s="458">
        <v>0</v>
      </c>
      <c r="D33" s="459">
        <v>0</v>
      </c>
      <c r="E33" s="457" t="e">
        <f t="shared" si="2"/>
        <v>#DIV/0!</v>
      </c>
      <c r="F33" s="460">
        <v>0</v>
      </c>
      <c r="G33" s="457" t="e">
        <f t="shared" si="1"/>
        <v>#DIV/0!</v>
      </c>
    </row>
    <row r="34" spans="1:7" s="6" customFormat="1" ht="33.75" customHeight="1">
      <c r="A34" s="347"/>
      <c r="B34" s="430" t="s">
        <v>12</v>
      </c>
      <c r="C34" s="455">
        <f>C35+C45+C47+C50+C53+C55+C60</f>
        <v>31143.727999999999</v>
      </c>
      <c r="D34" s="456">
        <f>D35+D45+D47+D50+D53+D55+D60</f>
        <v>9027.2225600000002</v>
      </c>
      <c r="E34" s="457">
        <f t="shared" si="2"/>
        <v>28.98568392326057</v>
      </c>
      <c r="F34" s="455">
        <f>F35+F45+F47+F50+F53+F55+F60</f>
        <v>7540.0978299999997</v>
      </c>
      <c r="G34" s="457">
        <f t="shared" si="1"/>
        <v>119.72288375467934</v>
      </c>
    </row>
    <row r="35" spans="1:7" s="6" customFormat="1" ht="42.75" customHeight="1">
      <c r="A35" s="347">
        <v>1110000</v>
      </c>
      <c r="B35" s="432" t="s">
        <v>124</v>
      </c>
      <c r="C35" s="455">
        <f>SUM(C36:C44)</f>
        <v>12473</v>
      </c>
      <c r="D35" s="456">
        <f>SUM(D36+D38+D40+D42+D43+D44+D39+D41)</f>
        <v>3658.8792700000004</v>
      </c>
      <c r="E35" s="457">
        <f t="shared" si="2"/>
        <v>29.334396456345708</v>
      </c>
      <c r="F35" s="455">
        <f>SUM(F36:F44)</f>
        <v>2861.0406999999996</v>
      </c>
      <c r="G35" s="457">
        <f t="shared" si="1"/>
        <v>127.88630619620341</v>
      </c>
    </row>
    <row r="36" spans="1:7" s="6" customFormat="1" ht="34.5" customHeight="1">
      <c r="A36" s="348">
        <v>1110100000</v>
      </c>
      <c r="B36" s="431" t="s">
        <v>301</v>
      </c>
      <c r="C36" s="458">
        <v>46</v>
      </c>
      <c r="D36" s="461">
        <v>0</v>
      </c>
      <c r="E36" s="457">
        <f t="shared" si="2"/>
        <v>0</v>
      </c>
      <c r="F36" s="458">
        <v>44.585999999999999</v>
      </c>
      <c r="G36" s="457">
        <f t="shared" si="1"/>
        <v>0</v>
      </c>
    </row>
    <row r="37" spans="1:7" ht="21" customHeight="1">
      <c r="A37" s="348">
        <v>1110305005</v>
      </c>
      <c r="B37" s="433" t="s">
        <v>233</v>
      </c>
      <c r="C37" s="458">
        <v>0</v>
      </c>
      <c r="D37" s="459">
        <v>0</v>
      </c>
      <c r="E37" s="457" t="e">
        <f t="shared" si="2"/>
        <v>#DIV/0!</v>
      </c>
      <c r="F37" s="460">
        <v>0</v>
      </c>
      <c r="G37" s="457" t="e">
        <f t="shared" si="1"/>
        <v>#DIV/0!</v>
      </c>
    </row>
    <row r="38" spans="1:7" ht="26.25">
      <c r="A38" s="349">
        <v>1110501000</v>
      </c>
      <c r="B38" s="434" t="s">
        <v>219</v>
      </c>
      <c r="C38" s="462">
        <v>8000</v>
      </c>
      <c r="D38" s="459">
        <v>3223.7917000000002</v>
      </c>
      <c r="E38" s="457">
        <f t="shared" si="2"/>
        <v>40.297396249999998</v>
      </c>
      <c r="F38" s="460">
        <v>2163.4771799999999</v>
      </c>
      <c r="G38" s="457">
        <f t="shared" si="1"/>
        <v>149.00973903501031</v>
      </c>
    </row>
    <row r="39" spans="1:7" ht="44.25" customHeight="1">
      <c r="A39" s="349">
        <v>1110502000</v>
      </c>
      <c r="B39" s="435" t="s">
        <v>437</v>
      </c>
      <c r="C39" s="462">
        <v>2594</v>
      </c>
      <c r="D39" s="459">
        <v>219.14469</v>
      </c>
      <c r="E39" s="457">
        <f t="shared" si="2"/>
        <v>8.448137625289128</v>
      </c>
      <c r="F39" s="460">
        <v>425.40550999999999</v>
      </c>
      <c r="G39" s="457">
        <f t="shared" si="1"/>
        <v>51.514304551438464</v>
      </c>
    </row>
    <row r="40" spans="1:7" ht="18.75" customHeight="1">
      <c r="A40" s="348">
        <v>1110503505</v>
      </c>
      <c r="B40" s="433" t="s">
        <v>218</v>
      </c>
      <c r="C40" s="462">
        <v>517</v>
      </c>
      <c r="D40" s="459">
        <v>105.47239999999999</v>
      </c>
      <c r="E40" s="457">
        <f t="shared" si="2"/>
        <v>20.400851063829787</v>
      </c>
      <c r="F40" s="460">
        <v>101.02974</v>
      </c>
      <c r="G40" s="457">
        <f t="shared" si="1"/>
        <v>104.39737843530033</v>
      </c>
    </row>
    <row r="41" spans="1:7" ht="37.5" customHeight="1">
      <c r="A41" s="348">
        <v>1110530000</v>
      </c>
      <c r="B41" s="431" t="s">
        <v>459</v>
      </c>
      <c r="C41" s="463">
        <v>0</v>
      </c>
      <c r="D41" s="459">
        <v>2.8300000000000001E-3</v>
      </c>
      <c r="E41" s="457" t="e">
        <f t="shared" si="2"/>
        <v>#DIV/0!</v>
      </c>
      <c r="F41" s="460">
        <v>0</v>
      </c>
      <c r="G41" s="457" t="e">
        <f t="shared" si="1"/>
        <v>#DIV/0!</v>
      </c>
    </row>
    <row r="42" spans="1:7" s="15" customFormat="1" ht="26.25">
      <c r="A42" s="348">
        <v>1110701505</v>
      </c>
      <c r="B42" s="433" t="s">
        <v>234</v>
      </c>
      <c r="C42" s="462">
        <v>100</v>
      </c>
      <c r="D42" s="459">
        <v>0</v>
      </c>
      <c r="E42" s="457">
        <f t="shared" si="2"/>
        <v>0</v>
      </c>
      <c r="F42" s="460">
        <v>13.106999999999999</v>
      </c>
      <c r="G42" s="457">
        <f t="shared" si="1"/>
        <v>0</v>
      </c>
    </row>
    <row r="43" spans="1:7" s="15" customFormat="1" ht="26.25">
      <c r="A43" s="348">
        <v>1110903000</v>
      </c>
      <c r="B43" s="433" t="s">
        <v>386</v>
      </c>
      <c r="C43" s="462">
        <v>0</v>
      </c>
      <c r="D43" s="459">
        <v>0</v>
      </c>
      <c r="E43" s="457"/>
      <c r="F43" s="460"/>
      <c r="G43" s="457" t="e">
        <f t="shared" si="1"/>
        <v>#DIV/0!</v>
      </c>
    </row>
    <row r="44" spans="1:7" s="15" customFormat="1" ht="26.25">
      <c r="A44" s="348">
        <v>1110904414</v>
      </c>
      <c r="B44" s="433" t="s">
        <v>313</v>
      </c>
      <c r="C44" s="462">
        <v>1216</v>
      </c>
      <c r="D44" s="459">
        <v>110.46765000000001</v>
      </c>
      <c r="E44" s="457">
        <f>SUM(D44/C44*100)</f>
        <v>9.0845106907894735</v>
      </c>
      <c r="F44" s="460">
        <v>113.43527</v>
      </c>
      <c r="G44" s="457">
        <f t="shared" si="1"/>
        <v>97.383864824406032</v>
      </c>
    </row>
    <row r="45" spans="1:7" s="15" customFormat="1" ht="40.5">
      <c r="A45" s="347">
        <v>1120000</v>
      </c>
      <c r="B45" s="432" t="s">
        <v>125</v>
      </c>
      <c r="C45" s="464">
        <f>C46</f>
        <v>950</v>
      </c>
      <c r="D45" s="465">
        <f>D46</f>
        <v>296.71069999999997</v>
      </c>
      <c r="E45" s="457">
        <f>SUM(D45/C45*100)</f>
        <v>31.232705263157889</v>
      </c>
      <c r="F45" s="464">
        <f>SUM(F46)</f>
        <v>317.70154000000002</v>
      </c>
      <c r="G45" s="457">
        <f t="shared" si="1"/>
        <v>93.392905807129537</v>
      </c>
    </row>
    <row r="46" spans="1:7" s="15" customFormat="1" ht="26.25">
      <c r="A46" s="348">
        <v>1120100001</v>
      </c>
      <c r="B46" s="431" t="s">
        <v>235</v>
      </c>
      <c r="C46" s="458">
        <v>950</v>
      </c>
      <c r="D46" s="459">
        <v>296.71069999999997</v>
      </c>
      <c r="E46" s="457">
        <f>SUM(D46/C46*100)</f>
        <v>31.232705263157889</v>
      </c>
      <c r="F46" s="460">
        <v>317.70154000000002</v>
      </c>
      <c r="G46" s="457">
        <f t="shared" si="1"/>
        <v>93.392905807129537</v>
      </c>
    </row>
    <row r="47" spans="1:7" s="182" customFormat="1" ht="21.75" customHeight="1">
      <c r="A47" s="350">
        <v>1130000</v>
      </c>
      <c r="B47" s="436" t="s">
        <v>126</v>
      </c>
      <c r="C47" s="455">
        <f>C48+C49</f>
        <v>900</v>
      </c>
      <c r="D47" s="456">
        <f>D48+D49</f>
        <v>64.171139999999994</v>
      </c>
      <c r="E47" s="457">
        <f>SUM(D47/C47*100)</f>
        <v>7.1301266666666656</v>
      </c>
      <c r="F47" s="455">
        <f>SUM(F48:F49)</f>
        <v>99.762190000000004</v>
      </c>
      <c r="G47" s="457">
        <f t="shared" si="1"/>
        <v>64.324109164002905</v>
      </c>
    </row>
    <row r="48" spans="1:7" s="15" customFormat="1" ht="20.25" customHeight="1">
      <c r="A48" s="348">
        <v>1130200000</v>
      </c>
      <c r="B48" s="431" t="s">
        <v>311</v>
      </c>
      <c r="C48" s="458">
        <v>900</v>
      </c>
      <c r="D48" s="461">
        <v>64.171139999999994</v>
      </c>
      <c r="E48" s="457">
        <f>SUM(D48/C48*100)</f>
        <v>7.1301266666666656</v>
      </c>
      <c r="F48" s="458">
        <v>99.762190000000004</v>
      </c>
      <c r="G48" s="457">
        <f t="shared" si="1"/>
        <v>64.324109164002905</v>
      </c>
    </row>
    <row r="49" spans="1:9" ht="25.5" customHeight="1">
      <c r="A49" s="348">
        <v>1130305005</v>
      </c>
      <c r="B49" s="431" t="s">
        <v>217</v>
      </c>
      <c r="C49" s="458">
        <v>0</v>
      </c>
      <c r="D49" s="459">
        <v>0</v>
      </c>
      <c r="E49" s="457"/>
      <c r="F49" s="460">
        <v>0</v>
      </c>
      <c r="G49" s="457"/>
    </row>
    <row r="50" spans="1:9" ht="20.25" customHeight="1">
      <c r="A50" s="351">
        <v>1140000</v>
      </c>
      <c r="B50" s="437" t="s">
        <v>127</v>
      </c>
      <c r="C50" s="455">
        <f>C51+C52</f>
        <v>3400</v>
      </c>
      <c r="D50" s="456">
        <f>D51+D52</f>
        <v>900.09875999999997</v>
      </c>
      <c r="E50" s="457">
        <f t="shared" ref="E50:E60" si="3">SUM(D50/C50*100)</f>
        <v>26.473492941176467</v>
      </c>
      <c r="F50" s="455">
        <f>F51+F52</f>
        <v>3796.1173200000003</v>
      </c>
      <c r="G50" s="457">
        <f t="shared" si="1"/>
        <v>23.711036412330898</v>
      </c>
    </row>
    <row r="51" spans="1:9" ht="26.25">
      <c r="A51" s="349">
        <v>1140200000</v>
      </c>
      <c r="B51" s="435" t="s">
        <v>215</v>
      </c>
      <c r="C51" s="458">
        <v>1400</v>
      </c>
      <c r="D51" s="459">
        <v>0</v>
      </c>
      <c r="E51" s="457">
        <f t="shared" si="3"/>
        <v>0</v>
      </c>
      <c r="F51" s="460">
        <v>1108.4413999999999</v>
      </c>
      <c r="G51" s="457">
        <f t="shared" si="1"/>
        <v>0</v>
      </c>
    </row>
    <row r="52" spans="1:9" ht="24" customHeight="1">
      <c r="A52" s="348">
        <v>1140600000</v>
      </c>
      <c r="B52" s="431" t="s">
        <v>216</v>
      </c>
      <c r="C52" s="458">
        <v>2000</v>
      </c>
      <c r="D52" s="459">
        <v>900.09875999999997</v>
      </c>
      <c r="E52" s="457">
        <f t="shared" si="3"/>
        <v>45.004938000000003</v>
      </c>
      <c r="F52" s="460">
        <v>2687.6759200000001</v>
      </c>
      <c r="G52" s="457">
        <f t="shared" si="1"/>
        <v>33.489854684563305</v>
      </c>
    </row>
    <row r="53" spans="1:9" ht="0.75" customHeight="1">
      <c r="A53" s="347">
        <v>1150000000</v>
      </c>
      <c r="B53" s="432" t="s">
        <v>228</v>
      </c>
      <c r="C53" s="455">
        <f>C54</f>
        <v>0</v>
      </c>
      <c r="D53" s="456">
        <f>D54</f>
        <v>0</v>
      </c>
      <c r="E53" s="457" t="e">
        <f t="shared" si="3"/>
        <v>#DIV/0!</v>
      </c>
      <c r="F53" s="455">
        <f>F54</f>
        <v>0</v>
      </c>
      <c r="G53" s="457" t="e">
        <f t="shared" si="1"/>
        <v>#DIV/0!</v>
      </c>
    </row>
    <row r="54" spans="1:9" ht="42.75" customHeight="1">
      <c r="A54" s="348">
        <v>1150205005</v>
      </c>
      <c r="B54" s="431" t="s">
        <v>229</v>
      </c>
      <c r="C54" s="458">
        <v>0</v>
      </c>
      <c r="D54" s="459">
        <v>0</v>
      </c>
      <c r="E54" s="457" t="e">
        <f t="shared" si="3"/>
        <v>#DIV/0!</v>
      </c>
      <c r="F54" s="460">
        <v>0</v>
      </c>
      <c r="G54" s="457" t="e">
        <f t="shared" si="1"/>
        <v>#DIV/0!</v>
      </c>
    </row>
    <row r="55" spans="1:9" ht="26.25">
      <c r="A55" s="347">
        <v>1160000</v>
      </c>
      <c r="B55" s="432" t="s">
        <v>129</v>
      </c>
      <c r="C55" s="455">
        <f>SUM(C56:C59)</f>
        <v>2150</v>
      </c>
      <c r="D55" s="456">
        <f>SUM(D56:D59)</f>
        <v>285.43184000000002</v>
      </c>
      <c r="E55" s="457">
        <f t="shared" si="3"/>
        <v>13.275899534883722</v>
      </c>
      <c r="F55" s="455">
        <f>SUM(F56:F59)</f>
        <v>465.07608000000005</v>
      </c>
      <c r="G55" s="457">
        <f t="shared" si="1"/>
        <v>61.373149958604621</v>
      </c>
      <c r="I55" s="147"/>
    </row>
    <row r="56" spans="1:9" ht="36.75" customHeight="1">
      <c r="A56" s="348">
        <v>1160100001</v>
      </c>
      <c r="B56" s="431" t="s">
        <v>438</v>
      </c>
      <c r="C56" s="458">
        <v>1227.9000000000001</v>
      </c>
      <c r="D56" s="466">
        <v>171.84458000000001</v>
      </c>
      <c r="E56" s="457">
        <f t="shared" si="3"/>
        <v>13.994997964003582</v>
      </c>
      <c r="F56" s="467">
        <v>354.37608</v>
      </c>
      <c r="G56" s="457">
        <f t="shared" si="1"/>
        <v>48.492149921631281</v>
      </c>
    </row>
    <row r="57" spans="1:9" ht="39.75" customHeight="1">
      <c r="A57" s="348">
        <v>1160700000</v>
      </c>
      <c r="B57" s="431" t="s">
        <v>439</v>
      </c>
      <c r="C57" s="458">
        <v>813.1</v>
      </c>
      <c r="D57" s="468">
        <v>33.587260000000001</v>
      </c>
      <c r="E57" s="457">
        <f t="shared" si="3"/>
        <v>4.1307662034190136</v>
      </c>
      <c r="F57" s="469">
        <v>21.1</v>
      </c>
      <c r="G57" s="457">
        <f t="shared" si="1"/>
        <v>159.181327014218</v>
      </c>
    </row>
    <row r="58" spans="1:9" ht="41.25" customHeight="1">
      <c r="A58" s="348">
        <v>1161012000</v>
      </c>
      <c r="B58" s="431" t="s">
        <v>396</v>
      </c>
      <c r="C58" s="470">
        <v>9</v>
      </c>
      <c r="D58" s="468">
        <v>0</v>
      </c>
      <c r="E58" s="457">
        <f t="shared" si="3"/>
        <v>0</v>
      </c>
      <c r="F58" s="469">
        <v>49.6</v>
      </c>
      <c r="G58" s="457">
        <f t="shared" si="1"/>
        <v>0</v>
      </c>
    </row>
    <row r="59" spans="1:9" ht="41.25" customHeight="1">
      <c r="A59" s="348">
        <v>1161100001</v>
      </c>
      <c r="B59" s="431" t="s">
        <v>397</v>
      </c>
      <c r="C59" s="470">
        <v>100</v>
      </c>
      <c r="D59" s="468">
        <v>80</v>
      </c>
      <c r="E59" s="457">
        <f t="shared" si="3"/>
        <v>80</v>
      </c>
      <c r="F59" s="469">
        <v>40</v>
      </c>
      <c r="G59" s="457"/>
    </row>
    <row r="60" spans="1:9" ht="25.5" customHeight="1">
      <c r="A60" s="347">
        <v>1170000</v>
      </c>
      <c r="B60" s="432" t="s">
        <v>130</v>
      </c>
      <c r="C60" s="455">
        <f>C61+C62</f>
        <v>11270.727999999999</v>
      </c>
      <c r="D60" s="456">
        <f>D61+D62</f>
        <v>3821.9308500000002</v>
      </c>
      <c r="E60" s="457">
        <f t="shared" si="3"/>
        <v>33.910239427302301</v>
      </c>
      <c r="F60" s="455">
        <f>F61+F62</f>
        <v>0.4</v>
      </c>
      <c r="G60" s="457"/>
    </row>
    <row r="61" spans="1:9" ht="26.25">
      <c r="A61" s="348">
        <v>1170105005</v>
      </c>
      <c r="B61" s="431" t="s">
        <v>15</v>
      </c>
      <c r="C61" s="458">
        <v>0</v>
      </c>
      <c r="D61" s="461">
        <v>266.654</v>
      </c>
      <c r="E61" s="457"/>
      <c r="F61" s="458">
        <v>0.4</v>
      </c>
      <c r="G61" s="457"/>
    </row>
    <row r="62" spans="1:9" ht="26.25">
      <c r="A62" s="348">
        <v>1171500000</v>
      </c>
      <c r="B62" s="433" t="s">
        <v>410</v>
      </c>
      <c r="C62" s="458">
        <v>11270.727999999999</v>
      </c>
      <c r="D62" s="459">
        <v>3555.2768500000002</v>
      </c>
      <c r="E62" s="457">
        <f>SUM(D62/C62*100)</f>
        <v>31.544340791473282</v>
      </c>
      <c r="F62" s="460">
        <v>0</v>
      </c>
      <c r="G62" s="457"/>
    </row>
    <row r="63" spans="1:9" s="6" customFormat="1" ht="26.25">
      <c r="A63" s="347">
        <v>100000</v>
      </c>
      <c r="B63" s="430" t="s">
        <v>16</v>
      </c>
      <c r="C63" s="471">
        <f>SUM(C5,C34)</f>
        <v>245126.948</v>
      </c>
      <c r="D63" s="472">
        <f>SUM(D5,D34)</f>
        <v>47132.027899999994</v>
      </c>
      <c r="E63" s="457">
        <f>SUM(D63/C63*100)</f>
        <v>19.227599529367122</v>
      </c>
      <c r="F63" s="471">
        <f>SUM(F5+F34)</f>
        <v>56470.201759999996</v>
      </c>
      <c r="G63" s="457">
        <f t="shared" si="1"/>
        <v>83.463537283455238</v>
      </c>
      <c r="H63" s="93"/>
      <c r="I63" s="93"/>
    </row>
    <row r="64" spans="1:9" s="6" customFormat="1" ht="28.5" customHeight="1">
      <c r="A64" s="347">
        <v>200000</v>
      </c>
      <c r="B64" s="430" t="s">
        <v>17</v>
      </c>
      <c r="C64" s="455">
        <f>C65+C67+C68+C69+C72+C66+C71</f>
        <v>867041.88309999998</v>
      </c>
      <c r="D64" s="456">
        <f>SUM(D65+D66+D67+D68+D69+D70+D71+D72)</f>
        <v>167256.53594999999</v>
      </c>
      <c r="E64" s="457">
        <f>SUM(D64/C64*100)</f>
        <v>19.290479411674454</v>
      </c>
      <c r="F64" s="455">
        <f>SUM(F65+F67+F68+F69+F70+F71+F72)</f>
        <v>157531.61571999997</v>
      </c>
      <c r="G64" s="457">
        <f t="shared" si="1"/>
        <v>106.17331332859894</v>
      </c>
      <c r="H64" s="93"/>
      <c r="I64" s="93"/>
    </row>
    <row r="65" spans="1:9" ht="26.25" customHeight="1">
      <c r="A65" s="349">
        <v>2021000000</v>
      </c>
      <c r="B65" s="434" t="s">
        <v>18</v>
      </c>
      <c r="C65" s="462">
        <v>116188.5</v>
      </c>
      <c r="D65" s="473">
        <v>41870.6</v>
      </c>
      <c r="E65" s="457">
        <f>SUM(D65/C65*100)</f>
        <v>36.036785051876905</v>
      </c>
      <c r="F65" s="474">
        <v>449.1</v>
      </c>
      <c r="G65" s="457">
        <f t="shared" si="1"/>
        <v>9323.224226230237</v>
      </c>
    </row>
    <row r="66" spans="1:9" ht="18.75" customHeight="1">
      <c r="A66" s="349">
        <v>2021500200</v>
      </c>
      <c r="B66" s="434" t="s">
        <v>225</v>
      </c>
      <c r="C66" s="462"/>
      <c r="D66" s="473"/>
      <c r="E66" s="457"/>
      <c r="F66" s="474">
        <v>0</v>
      </c>
      <c r="G66" s="457"/>
    </row>
    <row r="67" spans="1:9" ht="26.25">
      <c r="A67" s="349">
        <v>2022000000</v>
      </c>
      <c r="B67" s="434" t="s">
        <v>19</v>
      </c>
      <c r="C67" s="462">
        <v>237998.76689</v>
      </c>
      <c r="D67" s="459">
        <v>26031.763900000002</v>
      </c>
      <c r="E67" s="457">
        <f>SUM(D67/C67*100)</f>
        <v>10.937772594440185</v>
      </c>
      <c r="F67" s="460">
        <v>31357.096949999999</v>
      </c>
      <c r="G67" s="457">
        <f t="shared" si="1"/>
        <v>83.017136253105861</v>
      </c>
    </row>
    <row r="68" spans="1:9" ht="26.25">
      <c r="A68" s="349">
        <v>2023000000</v>
      </c>
      <c r="B68" s="434" t="s">
        <v>20</v>
      </c>
      <c r="C68" s="462">
        <v>467448.54499999998</v>
      </c>
      <c r="D68" s="475">
        <v>101362.14363000001</v>
      </c>
      <c r="E68" s="457">
        <f>SUM(D68/C68*100)</f>
        <v>21.684128598581907</v>
      </c>
      <c r="F68" s="476">
        <v>119088.07988</v>
      </c>
      <c r="G68" s="457">
        <f>G77</f>
        <v>128.95790395021993</v>
      </c>
    </row>
    <row r="69" spans="1:9" ht="18" customHeight="1">
      <c r="A69" s="349">
        <v>2024000000</v>
      </c>
      <c r="B69" s="435" t="s">
        <v>21</v>
      </c>
      <c r="C69" s="462">
        <v>28349.721150000001</v>
      </c>
      <c r="D69" s="477">
        <v>5530.96</v>
      </c>
      <c r="E69" s="457">
        <f>SUM(D69/C69*100)</f>
        <v>19.509750980390152</v>
      </c>
      <c r="F69" s="478">
        <v>4628.6099999999997</v>
      </c>
      <c r="G69" s="457"/>
    </row>
    <row r="70" spans="1:9" ht="18" customHeight="1">
      <c r="A70" s="349">
        <v>207000000</v>
      </c>
      <c r="B70" s="435" t="s">
        <v>284</v>
      </c>
      <c r="C70" s="462"/>
      <c r="D70" s="477"/>
      <c r="E70" s="457"/>
      <c r="F70" s="478">
        <v>171.95500000000001</v>
      </c>
      <c r="G70" s="457"/>
    </row>
    <row r="71" spans="1:9" ht="24" customHeight="1">
      <c r="A71" s="349">
        <v>2180500005</v>
      </c>
      <c r="B71" s="435" t="s">
        <v>306</v>
      </c>
      <c r="C71" s="462">
        <v>0</v>
      </c>
      <c r="D71" s="477">
        <v>0</v>
      </c>
      <c r="E71" s="457"/>
      <c r="F71" s="478">
        <v>1848.9377500000001</v>
      </c>
      <c r="G71" s="457">
        <f t="shared" ref="G71:G73" si="4">SUM(D71/F71*100)</f>
        <v>0</v>
      </c>
    </row>
    <row r="72" spans="1:9" ht="23.25" customHeight="1">
      <c r="A72" s="348">
        <v>2196001005</v>
      </c>
      <c r="B72" s="433" t="s">
        <v>23</v>
      </c>
      <c r="C72" s="460">
        <v>17056.350060000001</v>
      </c>
      <c r="D72" s="459">
        <v>-7538.9315800000004</v>
      </c>
      <c r="E72" s="457"/>
      <c r="F72" s="460">
        <v>-12.16386</v>
      </c>
      <c r="G72" s="457">
        <f t="shared" si="4"/>
        <v>61978.118623529052</v>
      </c>
    </row>
    <row r="73" spans="1:9" s="6" customFormat="1" ht="22.5" customHeight="1">
      <c r="A73" s="347"/>
      <c r="B73" s="430" t="s">
        <v>25</v>
      </c>
      <c r="C73" s="568">
        <f>C63+C64</f>
        <v>1112168.8311000001</v>
      </c>
      <c r="D73" s="569">
        <f>D63+D64</f>
        <v>214388.56384999998</v>
      </c>
      <c r="E73" s="457">
        <f>SUM(D73/C73*100)</f>
        <v>19.276620406450085</v>
      </c>
      <c r="F73" s="479">
        <f>F63+F64</f>
        <v>214001.81747999997</v>
      </c>
      <c r="G73" s="457">
        <f t="shared" si="4"/>
        <v>100.1807210679583</v>
      </c>
      <c r="H73" s="205"/>
      <c r="I73" s="93"/>
    </row>
    <row r="74" spans="1:9" s="6" customFormat="1" ht="26.25">
      <c r="A74" s="347"/>
      <c r="B74" s="438" t="s">
        <v>302</v>
      </c>
      <c r="C74" s="480">
        <f>C73-C131</f>
        <v>-50798.954009999987</v>
      </c>
      <c r="D74" s="456">
        <f>D73-D131</f>
        <v>28022.247479999991</v>
      </c>
      <c r="E74" s="481"/>
      <c r="F74" s="455">
        <f>F73-F131</f>
        <v>12219.06501999998</v>
      </c>
      <c r="G74" s="481"/>
      <c r="H74" s="93"/>
      <c r="I74" s="93"/>
    </row>
    <row r="75" spans="1:9" ht="26.25">
      <c r="A75" s="352"/>
      <c r="B75" s="439"/>
      <c r="C75" s="482"/>
      <c r="D75" s="483"/>
      <c r="E75" s="484"/>
      <c r="F75" s="485"/>
      <c r="G75" s="484"/>
    </row>
    <row r="76" spans="1:9" ht="60.75">
      <c r="A76" s="512" t="s">
        <v>450</v>
      </c>
      <c r="B76" s="513" t="s">
        <v>451</v>
      </c>
      <c r="C76" s="509" t="s">
        <v>455</v>
      </c>
      <c r="D76" s="515" t="s">
        <v>457</v>
      </c>
      <c r="E76" s="516" t="s">
        <v>312</v>
      </c>
      <c r="F76" s="514" t="s">
        <v>458</v>
      </c>
      <c r="G76" s="516" t="s">
        <v>444</v>
      </c>
    </row>
    <row r="77" spans="1:9" s="6" customFormat="1" ht="22.5" customHeight="1">
      <c r="A77" s="353" t="s">
        <v>27</v>
      </c>
      <c r="B77" s="440" t="s">
        <v>28</v>
      </c>
      <c r="C77" s="486">
        <f>SUM(C78+C79+C80+C81+C82+C83+C84)</f>
        <v>113000.04019</v>
      </c>
      <c r="D77" s="487">
        <f>SUM(D78:D84)</f>
        <v>18159.432560000001</v>
      </c>
      <c r="E77" s="488">
        <f t="shared" ref="E77:E108" si="5">SUM(D77/C77*100)</f>
        <v>16.070288585266386</v>
      </c>
      <c r="F77" s="486">
        <f>SUM(F78:F84)</f>
        <v>14081.674719999999</v>
      </c>
      <c r="G77" s="488">
        <f>SUM(D77/F77*100)</f>
        <v>128.95790395021993</v>
      </c>
    </row>
    <row r="78" spans="1:9" s="6" customFormat="1" ht="42">
      <c r="A78" s="354" t="s">
        <v>29</v>
      </c>
      <c r="B78" s="441" t="s">
        <v>30</v>
      </c>
      <c r="C78" s="489">
        <v>50</v>
      </c>
      <c r="D78" s="490">
        <v>0</v>
      </c>
      <c r="E78" s="488">
        <f t="shared" si="5"/>
        <v>0</v>
      </c>
      <c r="F78" s="489">
        <v>0</v>
      </c>
      <c r="G78" s="488" t="e">
        <f t="shared" ref="G78:G131" si="6">SUM(D78/F78*100)</f>
        <v>#DIV/0!</v>
      </c>
    </row>
    <row r="79" spans="1:9" ht="21.75" customHeight="1">
      <c r="A79" s="354" t="s">
        <v>31</v>
      </c>
      <c r="B79" s="442" t="s">
        <v>32</v>
      </c>
      <c r="C79" s="489">
        <v>67390.83</v>
      </c>
      <c r="D79" s="490">
        <v>10469.41085</v>
      </c>
      <c r="E79" s="488">
        <f t="shared" si="5"/>
        <v>15.535364158595463</v>
      </c>
      <c r="F79" s="489">
        <v>9283.7319200000002</v>
      </c>
      <c r="G79" s="488">
        <f t="shared" si="6"/>
        <v>112.77157656228403</v>
      </c>
    </row>
    <row r="80" spans="1:9" ht="19.5" customHeight="1">
      <c r="A80" s="354" t="s">
        <v>33</v>
      </c>
      <c r="B80" s="442" t="s">
        <v>34</v>
      </c>
      <c r="C80" s="489">
        <v>3.9</v>
      </c>
      <c r="D80" s="490">
        <v>0</v>
      </c>
      <c r="E80" s="488">
        <f t="shared" si="5"/>
        <v>0</v>
      </c>
      <c r="F80" s="489">
        <v>0</v>
      </c>
      <c r="G80" s="488" t="e">
        <f t="shared" si="6"/>
        <v>#DIV/0!</v>
      </c>
    </row>
    <row r="81" spans="1:8" ht="38.25" customHeight="1">
      <c r="A81" s="354" t="s">
        <v>35</v>
      </c>
      <c r="B81" s="442" t="s">
        <v>36</v>
      </c>
      <c r="C81" s="491">
        <v>6787</v>
      </c>
      <c r="D81" s="492">
        <v>1361.4467099999999</v>
      </c>
      <c r="E81" s="488">
        <f t="shared" si="5"/>
        <v>20.059624429055546</v>
      </c>
      <c r="F81" s="491">
        <v>1281.3108</v>
      </c>
      <c r="G81" s="488">
        <f t="shared" si="6"/>
        <v>106.25421326347985</v>
      </c>
    </row>
    <row r="82" spans="1:8" ht="25.5" customHeight="1">
      <c r="A82" s="354" t="s">
        <v>37</v>
      </c>
      <c r="B82" s="442" t="s">
        <v>38</v>
      </c>
      <c r="C82" s="489"/>
      <c r="D82" s="490">
        <v>0</v>
      </c>
      <c r="E82" s="488" t="e">
        <f t="shared" si="5"/>
        <v>#DIV/0!</v>
      </c>
      <c r="F82" s="489">
        <v>0</v>
      </c>
      <c r="G82" s="488" t="e">
        <f t="shared" si="6"/>
        <v>#DIV/0!</v>
      </c>
    </row>
    <row r="83" spans="1:8" ht="24.75" customHeight="1">
      <c r="A83" s="354" t="s">
        <v>39</v>
      </c>
      <c r="B83" s="442" t="s">
        <v>40</v>
      </c>
      <c r="C83" s="491">
        <v>13794.010190000001</v>
      </c>
      <c r="D83" s="492">
        <v>0</v>
      </c>
      <c r="E83" s="488">
        <f t="shared" si="5"/>
        <v>0</v>
      </c>
      <c r="F83" s="491">
        <v>0</v>
      </c>
      <c r="G83" s="488" t="e">
        <f t="shared" si="6"/>
        <v>#DIV/0!</v>
      </c>
    </row>
    <row r="84" spans="1:8" ht="24" customHeight="1">
      <c r="A84" s="354" t="s">
        <v>41</v>
      </c>
      <c r="B84" s="442" t="s">
        <v>42</v>
      </c>
      <c r="C84" s="489">
        <v>24974.3</v>
      </c>
      <c r="D84" s="490">
        <v>6328.5749999999998</v>
      </c>
      <c r="E84" s="488">
        <f t="shared" si="5"/>
        <v>25.340349879676303</v>
      </c>
      <c r="F84" s="489">
        <v>3516.6320000000001</v>
      </c>
      <c r="G84" s="488">
        <f t="shared" si="6"/>
        <v>179.9612526986048</v>
      </c>
    </row>
    <row r="85" spans="1:8" s="6" customFormat="1" ht="26.25">
      <c r="A85" s="355" t="s">
        <v>43</v>
      </c>
      <c r="B85" s="443" t="s">
        <v>44</v>
      </c>
      <c r="C85" s="486">
        <f>C86</f>
        <v>1788.6</v>
      </c>
      <c r="D85" s="487">
        <f>D86</f>
        <v>393.18220000000002</v>
      </c>
      <c r="E85" s="488">
        <f t="shared" si="5"/>
        <v>21.982679190428271</v>
      </c>
      <c r="F85" s="486">
        <f>SUM(F86)</f>
        <v>331.94898000000001</v>
      </c>
      <c r="G85" s="488">
        <f t="shared" si="6"/>
        <v>118.44657573582542</v>
      </c>
    </row>
    <row r="86" spans="1:8" ht="26.25">
      <c r="A86" s="356" t="s">
        <v>45</v>
      </c>
      <c r="B86" s="444" t="s">
        <v>46</v>
      </c>
      <c r="C86" s="489">
        <v>1788.6</v>
      </c>
      <c r="D86" s="490">
        <v>393.18220000000002</v>
      </c>
      <c r="E86" s="488">
        <f t="shared" si="5"/>
        <v>21.982679190428271</v>
      </c>
      <c r="F86" s="489">
        <v>331.94898000000001</v>
      </c>
      <c r="G86" s="488">
        <f t="shared" si="6"/>
        <v>118.44657573582542</v>
      </c>
    </row>
    <row r="87" spans="1:8" s="6" customFormat="1" ht="21" customHeight="1">
      <c r="A87" s="353" t="s">
        <v>47</v>
      </c>
      <c r="B87" s="440" t="s">
        <v>48</v>
      </c>
      <c r="C87" s="486">
        <f>SUM(C89:C92)</f>
        <v>6970.5</v>
      </c>
      <c r="D87" s="487">
        <f>SUM(D89:D92)</f>
        <v>913.11614000000009</v>
      </c>
      <c r="E87" s="488">
        <f t="shared" si="5"/>
        <v>13.099722258087656</v>
      </c>
      <c r="F87" s="486">
        <f>SUM(F89:F92)</f>
        <v>951.87157000000002</v>
      </c>
      <c r="G87" s="488">
        <f t="shared" si="6"/>
        <v>95.92850220329619</v>
      </c>
    </row>
    <row r="88" spans="1:8" ht="23.25" customHeight="1">
      <c r="A88" s="354" t="s">
        <v>49</v>
      </c>
      <c r="B88" s="442" t="s">
        <v>50</v>
      </c>
      <c r="C88" s="489"/>
      <c r="D88" s="490"/>
      <c r="E88" s="488" t="e">
        <f t="shared" si="5"/>
        <v>#DIV/0!</v>
      </c>
      <c r="F88" s="489"/>
      <c r="G88" s="488" t="e">
        <f t="shared" si="6"/>
        <v>#DIV/0!</v>
      </c>
    </row>
    <row r="89" spans="1:8" ht="26.25">
      <c r="A89" s="357" t="s">
        <v>51</v>
      </c>
      <c r="B89" s="442" t="s">
        <v>308</v>
      </c>
      <c r="C89" s="489">
        <v>1410.2</v>
      </c>
      <c r="D89" s="490">
        <v>300.57499999999999</v>
      </c>
      <c r="E89" s="488">
        <f t="shared" si="5"/>
        <v>21.314352574102962</v>
      </c>
      <c r="F89" s="489">
        <v>313.7</v>
      </c>
      <c r="G89" s="488">
        <f t="shared" si="6"/>
        <v>95.816066305387309</v>
      </c>
    </row>
    <row r="90" spans="1:8" ht="36.75" customHeight="1">
      <c r="A90" s="358" t="s">
        <v>53</v>
      </c>
      <c r="B90" s="445" t="s">
        <v>54</v>
      </c>
      <c r="C90" s="489">
        <v>3710.3</v>
      </c>
      <c r="D90" s="490">
        <v>595.29114000000004</v>
      </c>
      <c r="E90" s="488">
        <f t="shared" si="5"/>
        <v>16.044285906799992</v>
      </c>
      <c r="F90" s="489">
        <v>601.61157000000003</v>
      </c>
      <c r="G90" s="488">
        <f t="shared" si="6"/>
        <v>98.949416813908684</v>
      </c>
    </row>
    <row r="91" spans="1:8" ht="21" customHeight="1">
      <c r="A91" s="358" t="s">
        <v>212</v>
      </c>
      <c r="B91" s="445" t="s">
        <v>213</v>
      </c>
      <c r="C91" s="489">
        <v>682</v>
      </c>
      <c r="D91" s="490">
        <v>9.5500000000000007</v>
      </c>
      <c r="E91" s="488">
        <f t="shared" si="5"/>
        <v>1.4002932551319649</v>
      </c>
      <c r="F91" s="489">
        <v>23.3</v>
      </c>
      <c r="G91" s="488">
        <f t="shared" si="6"/>
        <v>40.987124463519315</v>
      </c>
    </row>
    <row r="92" spans="1:8" ht="34.5" customHeight="1">
      <c r="A92" s="358" t="s">
        <v>334</v>
      </c>
      <c r="B92" s="445" t="s">
        <v>335</v>
      </c>
      <c r="C92" s="493">
        <v>1168</v>
      </c>
      <c r="D92" s="490">
        <v>7.7</v>
      </c>
      <c r="E92" s="488">
        <f t="shared" si="5"/>
        <v>0.65924657534246578</v>
      </c>
      <c r="F92" s="489">
        <v>13.26</v>
      </c>
      <c r="G92" s="488">
        <f t="shared" si="6"/>
        <v>58.06938159879337</v>
      </c>
    </row>
    <row r="93" spans="1:8" s="6" customFormat="1" ht="27" customHeight="1">
      <c r="A93" s="353" t="s">
        <v>55</v>
      </c>
      <c r="B93" s="440" t="s">
        <v>56</v>
      </c>
      <c r="C93" s="494">
        <f>SUM(C94:C98)</f>
        <v>148145.87291000001</v>
      </c>
      <c r="D93" s="495">
        <f>SUM(D94:D98)</f>
        <v>9257.6247799999983</v>
      </c>
      <c r="E93" s="488">
        <f t="shared" si="5"/>
        <v>6.2489926976393679</v>
      </c>
      <c r="F93" s="494">
        <f>SUM(F94:F98)</f>
        <v>13563.928969999999</v>
      </c>
      <c r="G93" s="488">
        <f t="shared" si="6"/>
        <v>68.251793418231074</v>
      </c>
    </row>
    <row r="94" spans="1:8" ht="27" customHeight="1">
      <c r="A94" s="354" t="s">
        <v>391</v>
      </c>
      <c r="B94" s="441" t="s">
        <v>392</v>
      </c>
      <c r="C94" s="496">
        <v>250</v>
      </c>
      <c r="D94" s="497">
        <v>63.45</v>
      </c>
      <c r="E94" s="488">
        <f t="shared" si="5"/>
        <v>25.380000000000003</v>
      </c>
      <c r="F94" s="496">
        <v>33.75</v>
      </c>
      <c r="G94" s="488">
        <f t="shared" si="6"/>
        <v>188</v>
      </c>
    </row>
    <row r="95" spans="1:8" s="6" customFormat="1" ht="20.25" customHeight="1">
      <c r="A95" s="354" t="s">
        <v>57</v>
      </c>
      <c r="B95" s="442" t="s">
        <v>305</v>
      </c>
      <c r="C95" s="496">
        <v>1323.8989799999999</v>
      </c>
      <c r="D95" s="490">
        <v>7.2</v>
      </c>
      <c r="E95" s="488">
        <f t="shared" si="5"/>
        <v>0.54384814164597373</v>
      </c>
      <c r="F95" s="489">
        <v>16.2</v>
      </c>
      <c r="G95" s="488">
        <f t="shared" si="6"/>
        <v>44.44444444444445</v>
      </c>
      <c r="H95" s="50"/>
    </row>
    <row r="96" spans="1:8" s="6" customFormat="1" ht="20.25" customHeight="1">
      <c r="A96" s="354" t="s">
        <v>59</v>
      </c>
      <c r="B96" s="442" t="s">
        <v>387</v>
      </c>
      <c r="C96" s="496">
        <v>2275.6999999999998</v>
      </c>
      <c r="D96" s="490">
        <v>0</v>
      </c>
      <c r="E96" s="488">
        <f t="shared" si="5"/>
        <v>0</v>
      </c>
      <c r="F96" s="489"/>
      <c r="G96" s="488" t="e">
        <f t="shared" si="6"/>
        <v>#DIV/0!</v>
      </c>
      <c r="H96" s="50"/>
    </row>
    <row r="97" spans="1:7" ht="26.25" customHeight="1">
      <c r="A97" s="354" t="s">
        <v>61</v>
      </c>
      <c r="B97" s="442" t="s">
        <v>62</v>
      </c>
      <c r="C97" s="496">
        <v>133036.39392999999</v>
      </c>
      <c r="D97" s="490">
        <v>9008.4507799999992</v>
      </c>
      <c r="E97" s="488">
        <f t="shared" si="5"/>
        <v>6.7714183419162675</v>
      </c>
      <c r="F97" s="489">
        <v>13213.704669999999</v>
      </c>
      <c r="G97" s="488">
        <f t="shared" si="6"/>
        <v>68.175057676690159</v>
      </c>
    </row>
    <row r="98" spans="1:7" ht="27.75" customHeight="1">
      <c r="A98" s="354" t="s">
        <v>63</v>
      </c>
      <c r="B98" s="442" t="s">
        <v>64</v>
      </c>
      <c r="C98" s="496">
        <v>11259.88</v>
      </c>
      <c r="D98" s="490">
        <v>178.524</v>
      </c>
      <c r="E98" s="488">
        <f t="shared" si="5"/>
        <v>1.5854875895657858</v>
      </c>
      <c r="F98" s="489">
        <v>300.27429999999998</v>
      </c>
      <c r="G98" s="488">
        <f t="shared" si="6"/>
        <v>59.453639555566362</v>
      </c>
    </row>
    <row r="99" spans="1:7" s="6" customFormat="1" ht="26.25">
      <c r="A99" s="353" t="s">
        <v>65</v>
      </c>
      <c r="B99" s="440" t="s">
        <v>66</v>
      </c>
      <c r="C99" s="486">
        <f>SUM(C100:C103)</f>
        <v>187157.99659000002</v>
      </c>
      <c r="D99" s="487">
        <f>SUM(D100:D102)</f>
        <v>2070.53764</v>
      </c>
      <c r="E99" s="488">
        <f t="shared" si="5"/>
        <v>1.1063046611552747</v>
      </c>
      <c r="F99" s="486">
        <f>SUM(F100:F103)</f>
        <v>4359.6006899999993</v>
      </c>
      <c r="G99" s="488">
        <f t="shared" si="6"/>
        <v>47.493745120955111</v>
      </c>
    </row>
    <row r="100" spans="1:7" ht="26.25">
      <c r="A100" s="354" t="s">
        <v>67</v>
      </c>
      <c r="B100" s="446" t="s">
        <v>68</v>
      </c>
      <c r="C100" s="489">
        <v>6980.3625000000002</v>
      </c>
      <c r="D100" s="490">
        <v>112.00756</v>
      </c>
      <c r="E100" s="488">
        <f t="shared" si="5"/>
        <v>1.6046095027299798</v>
      </c>
      <c r="F100" s="489">
        <v>51.329729999999998</v>
      </c>
      <c r="G100" s="488">
        <f t="shared" si="6"/>
        <v>218.21186279374544</v>
      </c>
    </row>
    <row r="101" spans="1:7" ht="23.25" customHeight="1">
      <c r="A101" s="354" t="s">
        <v>69</v>
      </c>
      <c r="B101" s="446" t="s">
        <v>70</v>
      </c>
      <c r="C101" s="489">
        <v>130110.74709</v>
      </c>
      <c r="D101" s="490">
        <v>557.45595000000003</v>
      </c>
      <c r="E101" s="488">
        <f t="shared" si="5"/>
        <v>0.42844727470083427</v>
      </c>
      <c r="F101" s="489">
        <v>1680.4052099999999</v>
      </c>
      <c r="G101" s="488">
        <f t="shared" si="6"/>
        <v>33.173900359425815</v>
      </c>
    </row>
    <row r="102" spans="1:7" ht="19.5" customHeight="1">
      <c r="A102" s="354" t="s">
        <v>71</v>
      </c>
      <c r="B102" s="442" t="s">
        <v>72</v>
      </c>
      <c r="C102" s="489">
        <v>50063.186999999998</v>
      </c>
      <c r="D102" s="490">
        <v>1401.07413</v>
      </c>
      <c r="E102" s="488">
        <f t="shared" si="5"/>
        <v>2.798611542649093</v>
      </c>
      <c r="F102" s="489">
        <v>2627.8657499999999</v>
      </c>
      <c r="G102" s="488">
        <f t="shared" si="6"/>
        <v>53.316046681608455</v>
      </c>
    </row>
    <row r="103" spans="1:7" ht="19.5" customHeight="1">
      <c r="A103" s="354" t="s">
        <v>249</v>
      </c>
      <c r="B103" s="442" t="s">
        <v>259</v>
      </c>
      <c r="C103" s="489">
        <v>3.7</v>
      </c>
      <c r="D103" s="490">
        <v>0</v>
      </c>
      <c r="E103" s="488">
        <f t="shared" si="5"/>
        <v>0</v>
      </c>
      <c r="F103" s="489">
        <v>0</v>
      </c>
      <c r="G103" s="488" t="e">
        <f t="shared" si="6"/>
        <v>#DIV/0!</v>
      </c>
    </row>
    <row r="104" spans="1:7" s="6" customFormat="1" ht="26.25">
      <c r="A104" s="353" t="s">
        <v>73</v>
      </c>
      <c r="B104" s="447" t="s">
        <v>74</v>
      </c>
      <c r="C104" s="494">
        <f>SUM(C105)</f>
        <v>950.3</v>
      </c>
      <c r="D104" s="495">
        <f>SUM(D105)</f>
        <v>0</v>
      </c>
      <c r="E104" s="488">
        <f t="shared" si="5"/>
        <v>0</v>
      </c>
      <c r="F104" s="494">
        <v>0</v>
      </c>
      <c r="G104" s="488" t="e">
        <f t="shared" si="6"/>
        <v>#DIV/0!</v>
      </c>
    </row>
    <row r="105" spans="1:7" ht="28.5" customHeight="1">
      <c r="A105" s="354" t="s">
        <v>440</v>
      </c>
      <c r="B105" s="442" t="s">
        <v>441</v>
      </c>
      <c r="C105" s="498">
        <v>950.3</v>
      </c>
      <c r="D105" s="492">
        <v>0</v>
      </c>
      <c r="E105" s="488">
        <f t="shared" si="5"/>
        <v>0</v>
      </c>
      <c r="F105" s="491">
        <v>0</v>
      </c>
      <c r="G105" s="488" t="e">
        <f t="shared" si="6"/>
        <v>#DIV/0!</v>
      </c>
    </row>
    <row r="106" spans="1:7" s="6" customFormat="1" ht="26.25">
      <c r="A106" s="353" t="s">
        <v>75</v>
      </c>
      <c r="B106" s="447" t="s">
        <v>76</v>
      </c>
      <c r="C106" s="494">
        <f>SUM(C107:C112)</f>
        <v>572446.14415000007</v>
      </c>
      <c r="D106" s="495">
        <f>D107+D108+D111+D112+D109+D110</f>
        <v>140260.97983</v>
      </c>
      <c r="E106" s="488">
        <f t="shared" si="5"/>
        <v>24.502039408138092</v>
      </c>
      <c r="F106" s="494">
        <v>130268.83759999998</v>
      </c>
      <c r="G106" s="488">
        <f t="shared" si="6"/>
        <v>107.6704010061728</v>
      </c>
    </row>
    <row r="107" spans="1:7" ht="26.25">
      <c r="A107" s="354" t="s">
        <v>77</v>
      </c>
      <c r="B107" s="446" t="s">
        <v>244</v>
      </c>
      <c r="C107" s="496">
        <v>126057</v>
      </c>
      <c r="D107" s="490">
        <v>27000.297999999999</v>
      </c>
      <c r="E107" s="488">
        <f t="shared" si="5"/>
        <v>21.419118335356227</v>
      </c>
      <c r="F107" s="489">
        <v>21910.696499999998</v>
      </c>
      <c r="G107" s="488">
        <f t="shared" si="6"/>
        <v>123.22884395756202</v>
      </c>
    </row>
    <row r="108" spans="1:7" ht="26.25">
      <c r="A108" s="354" t="s">
        <v>78</v>
      </c>
      <c r="B108" s="446" t="s">
        <v>245</v>
      </c>
      <c r="C108" s="496">
        <v>413024.14415000001</v>
      </c>
      <c r="D108" s="490">
        <v>105052.69428</v>
      </c>
      <c r="E108" s="488">
        <f t="shared" si="5"/>
        <v>25.435000778513199</v>
      </c>
      <c r="F108" s="489">
        <v>100786.10464999999</v>
      </c>
      <c r="G108" s="488">
        <f t="shared" si="6"/>
        <v>104.23331137245218</v>
      </c>
    </row>
    <row r="109" spans="1:7" ht="26.25">
      <c r="A109" s="354" t="s">
        <v>314</v>
      </c>
      <c r="B109" s="446" t="s">
        <v>315</v>
      </c>
      <c r="C109" s="496">
        <v>25036.2</v>
      </c>
      <c r="D109" s="490">
        <v>7088.4017599999997</v>
      </c>
      <c r="E109" s="488">
        <f t="shared" ref="E109:E131" si="7">SUM(D109/C109*100)</f>
        <v>28.312610380169513</v>
      </c>
      <c r="F109" s="489">
        <v>7081.0246299999999</v>
      </c>
      <c r="G109" s="488">
        <f t="shared" si="6"/>
        <v>100.1041816740581</v>
      </c>
    </row>
    <row r="110" spans="1:7" ht="42">
      <c r="A110" s="354" t="s">
        <v>431</v>
      </c>
      <c r="B110" s="446" t="s">
        <v>432</v>
      </c>
      <c r="C110" s="496">
        <v>60</v>
      </c>
      <c r="D110" s="490">
        <v>0</v>
      </c>
      <c r="E110" s="488">
        <f t="shared" si="7"/>
        <v>0</v>
      </c>
      <c r="F110" s="489">
        <v>0</v>
      </c>
      <c r="G110" s="488" t="e">
        <f t="shared" si="6"/>
        <v>#DIV/0!</v>
      </c>
    </row>
    <row r="111" spans="1:7" ht="26.25">
      <c r="A111" s="354" t="s">
        <v>79</v>
      </c>
      <c r="B111" s="446" t="s">
        <v>246</v>
      </c>
      <c r="C111" s="496">
        <v>430</v>
      </c>
      <c r="D111" s="490">
        <v>3.4</v>
      </c>
      <c r="E111" s="488">
        <f t="shared" si="7"/>
        <v>0.79069767441860461</v>
      </c>
      <c r="F111" s="489">
        <v>24.63</v>
      </c>
      <c r="G111" s="488">
        <f t="shared" si="6"/>
        <v>13.804303694681282</v>
      </c>
    </row>
    <row r="112" spans="1:7" ht="26.25">
      <c r="A112" s="354" t="s">
        <v>80</v>
      </c>
      <c r="B112" s="446" t="s">
        <v>247</v>
      </c>
      <c r="C112" s="496">
        <v>7838.8</v>
      </c>
      <c r="D112" s="490">
        <v>1116.18579</v>
      </c>
      <c r="E112" s="488">
        <f t="shared" si="7"/>
        <v>14.239243123947542</v>
      </c>
      <c r="F112" s="489">
        <v>466.38182</v>
      </c>
      <c r="G112" s="488">
        <f t="shared" si="6"/>
        <v>239.32875213703656</v>
      </c>
    </row>
    <row r="113" spans="1:8" s="6" customFormat="1" ht="26.25">
      <c r="A113" s="353" t="s">
        <v>81</v>
      </c>
      <c r="B113" s="440" t="s">
        <v>82</v>
      </c>
      <c r="C113" s="486">
        <f>SUM(C114:C115)</f>
        <v>60810.058940000003</v>
      </c>
      <c r="D113" s="487">
        <f>SUM(D114:D115)</f>
        <v>11884.60835</v>
      </c>
      <c r="E113" s="488">
        <f t="shared" si="7"/>
        <v>19.543819817254725</v>
      </c>
      <c r="F113" s="486">
        <f>SUM(F114:F115)</f>
        <v>12032.32324</v>
      </c>
      <c r="G113" s="488">
        <f t="shared" si="6"/>
        <v>98.772349387116378</v>
      </c>
    </row>
    <row r="114" spans="1:8" ht="26.25">
      <c r="A114" s="354" t="s">
        <v>83</v>
      </c>
      <c r="B114" s="442" t="s">
        <v>227</v>
      </c>
      <c r="C114" s="489">
        <v>59710.058940000003</v>
      </c>
      <c r="D114" s="490">
        <v>11580.70593</v>
      </c>
      <c r="E114" s="488">
        <f t="shared" si="7"/>
        <v>19.394899512051964</v>
      </c>
      <c r="F114" s="489">
        <v>11907.32265</v>
      </c>
      <c r="G114" s="488">
        <f t="shared" si="6"/>
        <v>97.2570095763719</v>
      </c>
    </row>
    <row r="115" spans="1:8" ht="32.25" customHeight="1">
      <c r="A115" s="354" t="s">
        <v>256</v>
      </c>
      <c r="B115" s="442" t="s">
        <v>257</v>
      </c>
      <c r="C115" s="489">
        <v>1100</v>
      </c>
      <c r="D115" s="490">
        <v>303.90242000000001</v>
      </c>
      <c r="E115" s="488">
        <f t="shared" si="7"/>
        <v>27.627492727272728</v>
      </c>
      <c r="F115" s="489">
        <v>125.00059</v>
      </c>
      <c r="G115" s="488">
        <f t="shared" si="6"/>
        <v>243.12078846987842</v>
      </c>
    </row>
    <row r="116" spans="1:8" s="6" customFormat="1" ht="26.25">
      <c r="A116" s="359">
        <v>1000</v>
      </c>
      <c r="B116" s="440" t="s">
        <v>84</v>
      </c>
      <c r="C116" s="486">
        <f>SUM(C117:C120)</f>
        <v>62028.172330000001</v>
      </c>
      <c r="D116" s="499">
        <f>D117+D118+D119+D120</f>
        <v>1646.88887</v>
      </c>
      <c r="E116" s="488">
        <f t="shared" si="7"/>
        <v>2.6550659291366552</v>
      </c>
      <c r="F116" s="500">
        <v>23801.260689999999</v>
      </c>
      <c r="G116" s="488">
        <f t="shared" si="6"/>
        <v>6.9193346161362506</v>
      </c>
      <c r="H116" s="93"/>
    </row>
    <row r="117" spans="1:8" ht="26.25">
      <c r="A117" s="360">
        <v>1001</v>
      </c>
      <c r="B117" s="448" t="s">
        <v>85</v>
      </c>
      <c r="C117" s="489">
        <v>60</v>
      </c>
      <c r="D117" s="490">
        <v>0</v>
      </c>
      <c r="E117" s="488">
        <f t="shared" si="7"/>
        <v>0</v>
      </c>
      <c r="F117" s="489">
        <v>0</v>
      </c>
      <c r="G117" s="488" t="e">
        <f t="shared" si="6"/>
        <v>#DIV/0!</v>
      </c>
    </row>
    <row r="118" spans="1:8" ht="26.25">
      <c r="A118" s="360">
        <v>1003</v>
      </c>
      <c r="B118" s="448" t="s">
        <v>86</v>
      </c>
      <c r="C118" s="489">
        <v>10826.57166</v>
      </c>
      <c r="D118" s="490">
        <v>1555.8417199999999</v>
      </c>
      <c r="E118" s="488">
        <f t="shared" si="7"/>
        <v>14.37058534187913</v>
      </c>
      <c r="F118" s="489">
        <v>2712.3240900000001</v>
      </c>
      <c r="G118" s="488">
        <f t="shared" si="6"/>
        <v>57.361940106501066</v>
      </c>
    </row>
    <row r="119" spans="1:8" ht="26.25">
      <c r="A119" s="360">
        <v>1004</v>
      </c>
      <c r="B119" s="448" t="s">
        <v>87</v>
      </c>
      <c r="C119" s="489">
        <v>51040.700669999998</v>
      </c>
      <c r="D119" s="501">
        <v>78.559399999999997</v>
      </c>
      <c r="E119" s="488">
        <f t="shared" si="7"/>
        <v>0.15391520682272797</v>
      </c>
      <c r="F119" s="502">
        <v>21078.1018</v>
      </c>
      <c r="G119" s="488">
        <f t="shared" si="6"/>
        <v>0.37270623676369186</v>
      </c>
    </row>
    <row r="120" spans="1:8" ht="28.5" customHeight="1">
      <c r="A120" s="354" t="s">
        <v>88</v>
      </c>
      <c r="B120" s="442" t="s">
        <v>89</v>
      </c>
      <c r="C120" s="489">
        <v>100.9</v>
      </c>
      <c r="D120" s="490">
        <v>12.48775</v>
      </c>
      <c r="E120" s="488">
        <f t="shared" si="7"/>
        <v>12.376362735381566</v>
      </c>
      <c r="F120" s="489">
        <v>10.8348</v>
      </c>
      <c r="G120" s="488">
        <f t="shared" si="6"/>
        <v>115.25593458116441</v>
      </c>
    </row>
    <row r="121" spans="1:8" ht="26.25">
      <c r="A121" s="353" t="s">
        <v>90</v>
      </c>
      <c r="B121" s="440" t="s">
        <v>91</v>
      </c>
      <c r="C121" s="486">
        <f>C122+C123</f>
        <v>9625.1</v>
      </c>
      <c r="D121" s="487">
        <f>D122+D123</f>
        <v>1779.9459999999999</v>
      </c>
      <c r="E121" s="488">
        <f t="shared" si="7"/>
        <v>18.492753322043406</v>
      </c>
      <c r="F121" s="486">
        <f>SUM(F122:F123)</f>
        <v>2391.306</v>
      </c>
      <c r="G121" s="488">
        <f t="shared" si="6"/>
        <v>74.434054027380853</v>
      </c>
    </row>
    <row r="122" spans="1:8" ht="26.25">
      <c r="A122" s="354" t="s">
        <v>92</v>
      </c>
      <c r="B122" s="442" t="s">
        <v>93</v>
      </c>
      <c r="C122" s="489">
        <v>475</v>
      </c>
      <c r="D122" s="490">
        <v>248.67599999999999</v>
      </c>
      <c r="E122" s="488">
        <f t="shared" si="7"/>
        <v>52.35284210526315</v>
      </c>
      <c r="F122" s="489">
        <v>181.065</v>
      </c>
      <c r="G122" s="488">
        <f t="shared" si="6"/>
        <v>137.34073399055586</v>
      </c>
    </row>
    <row r="123" spans="1:8" ht="26.25" customHeight="1">
      <c r="A123" s="354" t="s">
        <v>94</v>
      </c>
      <c r="B123" s="442" t="s">
        <v>95</v>
      </c>
      <c r="C123" s="489">
        <v>9150.1</v>
      </c>
      <c r="D123" s="490">
        <v>1531.27</v>
      </c>
      <c r="E123" s="488">
        <f t="shared" si="7"/>
        <v>16.735008360564365</v>
      </c>
      <c r="F123" s="489">
        <v>2210.241</v>
      </c>
      <c r="G123" s="488">
        <f t="shared" si="6"/>
        <v>69.280680251610576</v>
      </c>
    </row>
    <row r="124" spans="1:8" ht="15.75" hidden="1" customHeight="1">
      <c r="A124" s="354" t="s">
        <v>96</v>
      </c>
      <c r="B124" s="442" t="s">
        <v>97</v>
      </c>
      <c r="C124" s="489"/>
      <c r="D124" s="490"/>
      <c r="E124" s="488" t="e">
        <f t="shared" si="7"/>
        <v>#DIV/0!</v>
      </c>
      <c r="F124" s="489"/>
      <c r="G124" s="488" t="e">
        <f t="shared" si="6"/>
        <v>#DIV/0!</v>
      </c>
    </row>
    <row r="125" spans="1:8" ht="1.5" customHeight="1">
      <c r="A125" s="354" t="s">
        <v>98</v>
      </c>
      <c r="B125" s="442" t="s">
        <v>99</v>
      </c>
      <c r="C125" s="489"/>
      <c r="D125" s="490"/>
      <c r="E125" s="488" t="e">
        <f t="shared" si="7"/>
        <v>#DIV/0!</v>
      </c>
      <c r="F125" s="489"/>
      <c r="G125" s="488" t="e">
        <f t="shared" si="6"/>
        <v>#DIV/0!</v>
      </c>
    </row>
    <row r="126" spans="1:8" ht="0.75" customHeight="1">
      <c r="A126" s="354" t="s">
        <v>100</v>
      </c>
      <c r="B126" s="442" t="s">
        <v>101</v>
      </c>
      <c r="C126" s="489"/>
      <c r="D126" s="490"/>
      <c r="E126" s="488" t="e">
        <f t="shared" si="7"/>
        <v>#DIV/0!</v>
      </c>
      <c r="F126" s="489"/>
      <c r="G126" s="488" t="e">
        <f t="shared" si="6"/>
        <v>#DIV/0!</v>
      </c>
    </row>
    <row r="127" spans="1:8" ht="20.25" customHeight="1">
      <c r="A127" s="353" t="s">
        <v>102</v>
      </c>
      <c r="B127" s="440" t="s">
        <v>103</v>
      </c>
      <c r="C127" s="486">
        <f>C128</f>
        <v>45</v>
      </c>
      <c r="D127" s="503">
        <f>D128</f>
        <v>0</v>
      </c>
      <c r="E127" s="488">
        <f t="shared" si="7"/>
        <v>0</v>
      </c>
      <c r="F127" s="504"/>
      <c r="G127" s="488" t="e">
        <f t="shared" si="6"/>
        <v>#DIV/0!</v>
      </c>
    </row>
    <row r="128" spans="1:8" ht="22.5" customHeight="1">
      <c r="A128" s="354" t="s">
        <v>104</v>
      </c>
      <c r="B128" s="442" t="s">
        <v>105</v>
      </c>
      <c r="C128" s="489">
        <v>45</v>
      </c>
      <c r="D128" s="490">
        <v>0</v>
      </c>
      <c r="E128" s="488">
        <f t="shared" si="7"/>
        <v>0</v>
      </c>
      <c r="F128" s="489">
        <v>0</v>
      </c>
      <c r="G128" s="488" t="e">
        <f t="shared" si="6"/>
        <v>#DIV/0!</v>
      </c>
    </row>
    <row r="129" spans="1:9" ht="42.75" customHeight="1">
      <c r="A129" s="353" t="s">
        <v>106</v>
      </c>
      <c r="B129" s="443" t="s">
        <v>107</v>
      </c>
      <c r="C129" s="505">
        <f>C130</f>
        <v>0</v>
      </c>
      <c r="D129" s="506">
        <v>0</v>
      </c>
      <c r="E129" s="488" t="e">
        <f t="shared" si="7"/>
        <v>#DIV/0!</v>
      </c>
      <c r="F129" s="505"/>
      <c r="G129" s="488" t="e">
        <f t="shared" si="6"/>
        <v>#DIV/0!</v>
      </c>
    </row>
    <row r="130" spans="1:9" ht="37.5" customHeight="1">
      <c r="A130" s="354" t="s">
        <v>108</v>
      </c>
      <c r="B130" s="444" t="s">
        <v>109</v>
      </c>
      <c r="C130" s="491">
        <v>0</v>
      </c>
      <c r="D130" s="492">
        <v>0</v>
      </c>
      <c r="E130" s="488" t="e">
        <f t="shared" si="7"/>
        <v>#DIV/0!</v>
      </c>
      <c r="F130" s="491">
        <v>0</v>
      </c>
      <c r="G130" s="488" t="e">
        <f t="shared" si="6"/>
        <v>#DIV/0!</v>
      </c>
    </row>
    <row r="131" spans="1:9" s="6" customFormat="1" ht="27" thickBot="1">
      <c r="A131" s="359"/>
      <c r="B131" s="449" t="s">
        <v>114</v>
      </c>
      <c r="C131" s="507">
        <f>C77+C85+C87+C93+C99+C104+C106+C113+C116+C121+C127+C129</f>
        <v>1162967.7851100001</v>
      </c>
      <c r="D131" s="507">
        <f>D77+D85+D87+D93+D99+D104+D106+D113+D116+D121+D127+D129</f>
        <v>186366.31636999999</v>
      </c>
      <c r="E131" s="517">
        <f t="shared" si="7"/>
        <v>16.025062667782532</v>
      </c>
      <c r="F131" s="507">
        <f>F77+F85+F87+F93+F99+F104+F106+F113+F116+F121+F127+F129</f>
        <v>201782.75245999999</v>
      </c>
      <c r="G131" s="508">
        <f t="shared" si="6"/>
        <v>92.359884131793649</v>
      </c>
      <c r="H131" s="93"/>
      <c r="I131" s="93"/>
    </row>
    <row r="132" spans="1:9" ht="20.25">
      <c r="A132" s="361"/>
      <c r="B132" s="362"/>
      <c r="C132" s="363"/>
      <c r="D132" s="374"/>
      <c r="E132" s="374"/>
      <c r="F132" s="374"/>
      <c r="G132" s="364"/>
    </row>
    <row r="133" spans="1:9" s="65" customFormat="1" ht="20.25">
      <c r="A133" s="365" t="s">
        <v>453</v>
      </c>
      <c r="B133" s="365"/>
      <c r="C133" s="366"/>
      <c r="D133" s="366"/>
      <c r="E133" s="366"/>
      <c r="F133" s="366"/>
      <c r="G133" s="367"/>
    </row>
    <row r="134" spans="1:9" s="65" customFormat="1" ht="20.25">
      <c r="A134" s="368" t="s">
        <v>434</v>
      </c>
      <c r="B134" s="368"/>
      <c r="C134" s="366" t="s">
        <v>435</v>
      </c>
      <c r="D134" s="366"/>
      <c r="E134" s="366"/>
      <c r="F134" s="366"/>
      <c r="G134" s="367"/>
    </row>
  </sheetData>
  <customSheetViews>
    <customSheetView guid="{61528DAC-5C4C-48F4-ADE2-8A724B05A086}" scale="60" showPageBreaks="1" printArea="1" hiddenRows="1" view="pageBreakPreview" topLeftCell="A97">
      <selection activeCell="F106" sqref="F106"/>
      <rowBreaks count="1" manualBreakCount="1">
        <brk id="75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2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5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6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9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0"/>
      <headerFooter alignWithMargins="0"/>
    </customSheetView>
    <customSheetView guid="{F85EE840-0C31-454A-8951-832C2E9E0600}" scale="60" showPageBreaks="1" printArea="1" hiddenRows="1" view="pageBreakPreview" topLeftCell="A50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1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2"/>
  <headerFooter alignWithMargins="0"/>
  <rowBreaks count="1" manualBreakCount="1">
    <brk id="7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66" t="s">
        <v>412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222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262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264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268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263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269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221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220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224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121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219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126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402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127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130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409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225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284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3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1">
        <f>C37+C38</f>
        <v>7133.6502700000001</v>
      </c>
      <c r="D47" s="393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303</v>
      </c>
      <c r="C48" s="398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398</v>
      </c>
      <c r="D50" s="400" t="s">
        <v>413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212</v>
      </c>
      <c r="B66" s="47" t="s">
        <v>213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334</v>
      </c>
      <c r="B67" s="47" t="s">
        <v>388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227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110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111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112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113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114</v>
      </c>
      <c r="C94" s="387">
        <f>C52+C60+C62+C68+C73+C77+C84</f>
        <v>7895.2142299999996</v>
      </c>
      <c r="D94" s="387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115</v>
      </c>
      <c r="B96" s="63"/>
      <c r="C96" s="178"/>
      <c r="D96" s="178"/>
    </row>
    <row r="97" spans="1:3" s="65" customFormat="1" ht="20.25" customHeight="1">
      <c r="A97" s="66" t="s">
        <v>116</v>
      </c>
      <c r="B97" s="66"/>
      <c r="C97" s="65" t="s">
        <v>117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2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3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5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6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7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9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  <customSheetView guid="{F85EE840-0C31-454A-8951-832C2E9E0600}" scale="70" showPageBreaks="1" printArea="1" hiddenRows="1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6" t="s">
        <v>428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222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262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264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270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263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272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223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221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124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309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218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126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399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311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127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128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216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238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394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130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214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7">
        <f>C43+C44+C45+C47+C48+C46+C49</f>
        <v>55210.448759999999</v>
      </c>
      <c r="D42" s="422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8">
        <v>5604.2</v>
      </c>
      <c r="D43" s="379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225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326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327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4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302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398</v>
      </c>
      <c r="D56" s="400" t="s">
        <v>413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2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3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212</v>
      </c>
      <c r="B72" s="47" t="s">
        <v>213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334</v>
      </c>
      <c r="B73" s="47" t="s">
        <v>335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5" t="s">
        <v>55</v>
      </c>
      <c r="B74" s="31" t="s">
        <v>56</v>
      </c>
      <c r="C74" s="404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5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249</v>
      </c>
      <c r="B83" s="39" t="s">
        <v>250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227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256</v>
      </c>
      <c r="B86" s="39" t="s">
        <v>257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110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111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112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113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114</v>
      </c>
      <c r="C102" s="387">
        <f>C58+C66+C68+C74+C79+C84+C92+C87+C98</f>
        <v>60977.588550000008</v>
      </c>
      <c r="D102" s="387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115</v>
      </c>
      <c r="B104" s="63"/>
      <c r="C104" s="131"/>
      <c r="D104" s="64"/>
    </row>
    <row r="105" spans="1:7" s="65" customFormat="1" ht="12.75">
      <c r="A105" s="66" t="s">
        <v>116</v>
      </c>
      <c r="B105" s="66"/>
      <c r="C105" s="131" t="s">
        <v>117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2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3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4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5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6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8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9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10"/>
      <headerFooter alignWithMargins="0"/>
    </customSheetView>
    <customSheetView guid="{F85EE840-0C31-454A-8951-832C2E9E0600}" scale="70" showPageBreaks="1" printArea="1" hiddenRows="1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6" t="s">
        <v>427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222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262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264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270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263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272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221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124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281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218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126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399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311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127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128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238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408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130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409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6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225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326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5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302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212</v>
      </c>
      <c r="B70" s="47" t="s">
        <v>213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334</v>
      </c>
      <c r="B71" s="47" t="s">
        <v>385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212</v>
      </c>
      <c r="B78" s="47" t="s">
        <v>213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227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110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111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112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114</v>
      </c>
      <c r="C100" s="387">
        <f>C56+C64+C66+C72+C79+C83+C85+C90+C77</f>
        <v>19744.993429999999</v>
      </c>
      <c r="D100" s="387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115</v>
      </c>
      <c r="B102" s="63"/>
      <c r="C102" s="114"/>
      <c r="D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2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5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6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fitToPage="1" printArea="1" hiddenRows="1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6" t="s">
        <v>426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222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262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264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270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263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271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223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131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221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124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219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218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126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217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406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130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409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214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225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326</v>
      </c>
      <c r="C44" s="380">
        <v>0</v>
      </c>
      <c r="D44" s="381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327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302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398</v>
      </c>
      <c r="D53" s="400" t="s">
        <v>413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212</v>
      </c>
      <c r="B69" s="47" t="s">
        <v>213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334</v>
      </c>
      <c r="B70" s="47" t="s">
        <v>388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227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111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112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113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114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115</v>
      </c>
      <c r="B98" s="63"/>
      <c r="C98" s="178"/>
      <c r="D98" s="178"/>
    </row>
    <row r="99" spans="1:6" ht="16.5" customHeight="1">
      <c r="A99" s="66" t="s">
        <v>116</v>
      </c>
      <c r="B99" s="66"/>
      <c r="C99" s="178" t="s">
        <v>117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3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6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6" t="s">
        <v>425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222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260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264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270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263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272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223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240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221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124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126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402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127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128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238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130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410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8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326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279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302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398</v>
      </c>
      <c r="D54" s="400" t="s">
        <v>413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212</v>
      </c>
      <c r="B70" s="47" t="s">
        <v>213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334</v>
      </c>
      <c r="B71" s="47" t="s">
        <v>389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227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249</v>
      </c>
      <c r="B83" s="39" t="s">
        <v>250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110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112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114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115</v>
      </c>
      <c r="B100" s="63"/>
      <c r="C100" s="117"/>
      <c r="D100" s="64"/>
    </row>
    <row r="101" spans="1:7" s="65" customFormat="1" ht="12.75">
      <c r="A101" s="66" t="s">
        <v>116</v>
      </c>
      <c r="B101" s="66"/>
      <c r="C101" s="132" t="s">
        <v>117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5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6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7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10"/>
    </customSheetView>
    <customSheetView guid="{F85EE840-0C31-454A-8951-832C2E9E0600}" scale="70" showPageBreaks="1" printArea="1" hiddenRows="1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6" t="s">
        <v>424</v>
      </c>
      <c r="B1" s="566"/>
      <c r="C1" s="566"/>
      <c r="D1" s="566"/>
      <c r="E1" s="566"/>
      <c r="F1" s="566"/>
    </row>
    <row r="2" spans="1:6">
      <c r="A2" s="566"/>
      <c r="B2" s="566"/>
      <c r="C2" s="566"/>
      <c r="D2" s="566"/>
      <c r="E2" s="566"/>
      <c r="F2" s="566"/>
    </row>
    <row r="3" spans="1:6" ht="63">
      <c r="A3" s="2" t="s">
        <v>0</v>
      </c>
      <c r="B3" s="2" t="s">
        <v>1</v>
      </c>
      <c r="C3" s="72" t="s">
        <v>398</v>
      </c>
      <c r="D3" s="400" t="s">
        <v>413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222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262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264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270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263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273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223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221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219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126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403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127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215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216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406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130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410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225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326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333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328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303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398</v>
      </c>
      <c r="D55" s="400" t="s">
        <v>413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212</v>
      </c>
      <c r="B71" s="47" t="s">
        <v>213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334</v>
      </c>
      <c r="B72" s="47" t="s">
        <v>390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249</v>
      </c>
      <c r="B82" s="39" t="s">
        <v>250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227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256</v>
      </c>
      <c r="B85" s="39" t="s">
        <v>257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110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111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112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113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114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115</v>
      </c>
      <c r="B105" s="63"/>
      <c r="C105" s="117"/>
      <c r="D105" s="64"/>
    </row>
    <row r="106" spans="1:6" s="65" customFormat="1" ht="18.75" customHeight="1">
      <c r="A106" s="66" t="s">
        <v>116</v>
      </c>
      <c r="B106" s="66"/>
      <c r="C106" s="65" t="s">
        <v>117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5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6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7">
      <selection activeCell="D94" sqref="D94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2023-03-23T11:00:45Z</cp:lastPrinted>
  <dcterms:created xsi:type="dcterms:W3CDTF">1996-10-08T23:32:33Z</dcterms:created>
  <dcterms:modified xsi:type="dcterms:W3CDTF">2023-04-05T11:36:54Z</dcterms:modified>
</cp:coreProperties>
</file>