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480" yWindow="225" windowWidth="14760" windowHeight="1300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оперативка!$A$2:$AB$272</definedName>
  </definedNames>
  <calcPr calcId="145621"/>
</workbook>
</file>

<file path=xl/calcChain.xml><?xml version="1.0" encoding="utf-8"?>
<calcChain xmlns="http://schemas.openxmlformats.org/spreadsheetml/2006/main">
  <c r="C116" i="1" l="1"/>
  <c r="H192" i="1" l="1"/>
  <c r="F124" i="1" l="1"/>
  <c r="H124" i="1"/>
  <c r="G124" i="1"/>
  <c r="F125" i="1"/>
  <c r="G125" i="1"/>
  <c r="F126" i="1"/>
  <c r="G126" i="1"/>
  <c r="F127" i="1"/>
  <c r="G127" i="1"/>
  <c r="F128" i="1"/>
  <c r="G128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J130" i="1"/>
  <c r="I130" i="1"/>
  <c r="S130" i="1"/>
  <c r="F123" i="1"/>
  <c r="H125" i="1"/>
  <c r="H126" i="1"/>
  <c r="H127" i="1"/>
  <c r="H128" i="1"/>
  <c r="F117" i="1"/>
  <c r="F109" i="1"/>
  <c r="N63" i="1" l="1"/>
  <c r="AA230" i="1" l="1"/>
  <c r="AA232" i="1" s="1"/>
  <c r="G215" i="1" l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Z215" i="1"/>
  <c r="F215" i="1"/>
  <c r="X219" i="1" l="1"/>
  <c r="G64" i="1" l="1"/>
  <c r="K63" i="1" l="1"/>
  <c r="K42" i="1" l="1"/>
  <c r="F63" i="1" l="1"/>
  <c r="F42" i="1" l="1"/>
  <c r="G63" i="1" l="1"/>
  <c r="Q216" i="1" l="1"/>
  <c r="U216" i="1" l="1"/>
  <c r="G216" i="1" l="1"/>
  <c r="X216" i="1" l="1"/>
  <c r="S216" i="1" l="1"/>
  <c r="O216" i="1" l="1"/>
  <c r="P216" i="1" l="1"/>
  <c r="I216" i="1" l="1"/>
  <c r="L216" i="1"/>
  <c r="M216" i="1"/>
  <c r="N216" i="1"/>
  <c r="Y216" i="1" l="1"/>
  <c r="V42" i="1" l="1"/>
  <c r="Z64" i="1" l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J64" i="1"/>
  <c r="I64" i="1"/>
  <c r="H64" i="1"/>
  <c r="Z63" i="1" l="1"/>
  <c r="Y63" i="1"/>
  <c r="X63" i="1"/>
  <c r="W63" i="1"/>
  <c r="V63" i="1"/>
  <c r="U63" i="1"/>
  <c r="T63" i="1"/>
  <c r="S63" i="1"/>
  <c r="R63" i="1"/>
  <c r="Q63" i="1"/>
  <c r="P63" i="1"/>
  <c r="O63" i="1" l="1"/>
  <c r="M63" i="1"/>
  <c r="L63" i="1"/>
  <c r="J63" i="1"/>
  <c r="I63" i="1"/>
  <c r="H63" i="1"/>
  <c r="X42" i="1" l="1"/>
  <c r="Y42" i="1"/>
  <c r="Z42" i="1"/>
  <c r="W42" i="1"/>
  <c r="U42" i="1"/>
  <c r="T42" i="1"/>
  <c r="S42" i="1"/>
  <c r="R42" i="1"/>
  <c r="Q42" i="1" l="1"/>
  <c r="P42" i="1"/>
  <c r="O42" i="1"/>
  <c r="O41" i="1"/>
  <c r="M42" i="1"/>
  <c r="N42" i="1"/>
  <c r="L42" i="1"/>
  <c r="J42" i="1"/>
  <c r="I42" i="1"/>
  <c r="H42" i="1"/>
  <c r="G42" i="1"/>
  <c r="C63" i="1"/>
  <c r="R216" i="1" l="1"/>
  <c r="J216" i="1"/>
  <c r="F216" i="1" l="1"/>
  <c r="K216" i="1" l="1"/>
  <c r="T216" i="1" l="1"/>
  <c r="Z216" i="1" l="1"/>
  <c r="H216" i="1" l="1"/>
  <c r="H220" i="1"/>
  <c r="C211" i="1" l="1"/>
  <c r="C213" i="1"/>
  <c r="C214" i="1"/>
  <c r="C215" i="1"/>
  <c r="D215" i="1" s="1"/>
  <c r="C217" i="1" l="1"/>
  <c r="C207" i="1" l="1"/>
  <c r="C210" i="1"/>
  <c r="C85" i="1" l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3" i="1"/>
  <c r="C104" i="1"/>
  <c r="C105" i="1"/>
  <c r="C106" i="1"/>
  <c r="C107" i="1"/>
  <c r="C108" i="1"/>
  <c r="C123" i="1" s="1"/>
  <c r="C110" i="1"/>
  <c r="C111" i="1"/>
  <c r="C112" i="1"/>
  <c r="C113" i="1"/>
  <c r="C114" i="1"/>
  <c r="C115" i="1"/>
  <c r="C118" i="1"/>
  <c r="C119" i="1"/>
  <c r="C120" i="1"/>
  <c r="C121" i="1"/>
  <c r="C122" i="1"/>
  <c r="C129" i="1"/>
  <c r="C131" i="1"/>
  <c r="C132" i="1"/>
  <c r="C133" i="1"/>
  <c r="C136" i="1"/>
  <c r="C139" i="1"/>
  <c r="C140" i="1"/>
  <c r="C143" i="1"/>
  <c r="C144" i="1"/>
  <c r="C147" i="1"/>
  <c r="C149" i="1"/>
  <c r="C150" i="1"/>
  <c r="C154" i="1"/>
  <c r="C155" i="1"/>
  <c r="C157" i="1"/>
  <c r="C158" i="1"/>
  <c r="C159" i="1"/>
  <c r="C165" i="1"/>
  <c r="C166" i="1"/>
  <c r="C168" i="1"/>
  <c r="C169" i="1"/>
  <c r="C171" i="1"/>
  <c r="C172" i="1"/>
  <c r="C174" i="1"/>
  <c r="C175" i="1"/>
  <c r="C177" i="1"/>
  <c r="C178" i="1"/>
  <c r="C180" i="1"/>
  <c r="C181" i="1"/>
  <c r="C183" i="1"/>
  <c r="C184" i="1"/>
  <c r="C185" i="1"/>
  <c r="C186" i="1"/>
  <c r="C189" i="1"/>
  <c r="C191" i="1"/>
  <c r="C194" i="1"/>
  <c r="C195" i="1"/>
  <c r="C197" i="1"/>
  <c r="C199" i="1"/>
  <c r="C200" i="1"/>
  <c r="C201" i="1"/>
  <c r="C203" i="1"/>
  <c r="C204" i="1"/>
  <c r="C205" i="1"/>
  <c r="C206" i="1"/>
  <c r="C209" i="1"/>
  <c r="F283" i="1" l="1"/>
  <c r="L283" i="1" l="1"/>
  <c r="AA288" i="1" l="1"/>
  <c r="K36" i="1" l="1"/>
  <c r="U283" i="1" l="1"/>
  <c r="W283" i="1" l="1"/>
  <c r="X283" i="1"/>
  <c r="H283" i="1" l="1"/>
  <c r="K283" i="1"/>
  <c r="Q283" i="1"/>
  <c r="R283" i="1"/>
  <c r="T283" i="1"/>
  <c r="V283" i="1"/>
  <c r="Y283" i="1"/>
  <c r="G283" i="1"/>
  <c r="N283" i="1" l="1"/>
  <c r="S283" i="1"/>
  <c r="O283" i="1"/>
  <c r="AA63" i="1"/>
  <c r="C53" i="1" l="1"/>
  <c r="C52" i="1"/>
  <c r="M283" i="1" l="1"/>
  <c r="S11" i="1" l="1"/>
  <c r="I283" i="1" l="1"/>
  <c r="J283" i="1"/>
  <c r="P283" i="1"/>
  <c r="Z283" i="1"/>
  <c r="C283" i="1" l="1"/>
  <c r="C268" i="1"/>
  <c r="G269" i="1"/>
  <c r="H269" i="1"/>
  <c r="I269" i="1"/>
  <c r="J269" i="1"/>
  <c r="K269" i="1"/>
  <c r="L269" i="1"/>
  <c r="M269" i="1"/>
  <c r="N269" i="1"/>
  <c r="O269" i="1"/>
  <c r="P269" i="1"/>
  <c r="Q269" i="1"/>
  <c r="R269" i="1"/>
  <c r="S269" i="1"/>
  <c r="T269" i="1"/>
  <c r="U269" i="1"/>
  <c r="V269" i="1"/>
  <c r="W269" i="1"/>
  <c r="X269" i="1"/>
  <c r="Y269" i="1"/>
  <c r="Z269" i="1"/>
  <c r="F269" i="1"/>
  <c r="C269" i="1" l="1"/>
  <c r="C30" i="1" l="1"/>
  <c r="AE30" i="1" l="1"/>
  <c r="C47" i="1"/>
  <c r="C48" i="1"/>
  <c r="C49" i="1"/>
  <c r="F44" i="1"/>
  <c r="C42" i="1" l="1"/>
  <c r="AL42" i="1" s="1"/>
  <c r="AL45" i="1" s="1"/>
  <c r="AA42" i="1"/>
  <c r="N273" i="1" l="1"/>
  <c r="U273" i="1"/>
  <c r="B273" i="1"/>
  <c r="F273" i="1"/>
  <c r="J273" i="1"/>
  <c r="O273" i="1"/>
  <c r="S273" i="1"/>
  <c r="K273" i="1"/>
  <c r="V273" i="1"/>
  <c r="Z273" i="1"/>
  <c r="L273" i="1"/>
  <c r="W273" i="1"/>
  <c r="I273" i="1"/>
  <c r="R273" i="1"/>
  <c r="C273" i="1"/>
  <c r="G273" i="1"/>
  <c r="P273" i="1"/>
  <c r="H273" i="1"/>
  <c r="Q273" i="1"/>
  <c r="E273" i="1"/>
  <c r="M273" i="1"/>
  <c r="T273" i="1"/>
  <c r="X273" i="1"/>
  <c r="Y273" i="1"/>
  <c r="C275" i="1"/>
  <c r="C276" i="1" s="1"/>
  <c r="AE5" i="1" l="1"/>
  <c r="AF30" i="1" l="1"/>
  <c r="C21" i="1"/>
  <c r="AE21" i="1" l="1"/>
  <c r="AF21" i="1" s="1"/>
  <c r="D21" i="1"/>
  <c r="C18" i="1"/>
  <c r="G11" i="1"/>
  <c r="F11" i="1"/>
  <c r="B11" i="1"/>
  <c r="H11" i="1"/>
  <c r="I11" i="1"/>
  <c r="J11" i="1"/>
  <c r="K11" i="1"/>
  <c r="M11" i="1"/>
  <c r="N11" i="1"/>
  <c r="O11" i="1"/>
  <c r="Q11" i="1"/>
  <c r="R11" i="1"/>
  <c r="T11" i="1"/>
  <c r="U11" i="1"/>
  <c r="V11" i="1"/>
  <c r="X11" i="1"/>
  <c r="Y11" i="1"/>
  <c r="Z11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Z17" i="1"/>
  <c r="R26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F26" i="1"/>
  <c r="G26" i="1"/>
  <c r="H26" i="1"/>
  <c r="I26" i="1"/>
  <c r="J26" i="1"/>
  <c r="K26" i="1"/>
  <c r="L26" i="1"/>
  <c r="M26" i="1"/>
  <c r="N26" i="1"/>
  <c r="O26" i="1"/>
  <c r="P26" i="1"/>
  <c r="Q26" i="1"/>
  <c r="S26" i="1"/>
  <c r="T26" i="1"/>
  <c r="U26" i="1"/>
  <c r="V26" i="1"/>
  <c r="W26" i="1"/>
  <c r="X26" i="1"/>
  <c r="Y26" i="1"/>
  <c r="Z26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E18" i="1" l="1"/>
  <c r="AF18" i="1" s="1"/>
  <c r="C29" i="1"/>
  <c r="C7" i="1"/>
  <c r="AE7" i="1" s="1"/>
  <c r="AF7" i="1" l="1"/>
  <c r="B13" i="1"/>
  <c r="B9" i="1"/>
  <c r="C25" i="1" l="1"/>
  <c r="AE25" i="1" l="1"/>
  <c r="C12" i="1"/>
  <c r="AE12" i="1" l="1"/>
  <c r="AF12" i="1" s="1"/>
  <c r="AF25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G36" i="1" l="1"/>
  <c r="H36" i="1"/>
  <c r="I36" i="1"/>
  <c r="J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B36" i="1" l="1"/>
  <c r="B29" i="1" l="1"/>
  <c r="F36" i="1" l="1"/>
  <c r="C20" i="1" l="1"/>
  <c r="AE20" i="1" l="1"/>
  <c r="AF20" i="1" s="1"/>
  <c r="B22" i="1"/>
  <c r="D25" i="1" l="1"/>
  <c r="C26" i="1"/>
  <c r="G224" i="1"/>
  <c r="C221" i="1"/>
  <c r="D221" i="1" s="1"/>
  <c r="AE26" i="1" l="1"/>
  <c r="AF26" i="1" l="1"/>
  <c r="K161" i="1"/>
  <c r="K162" i="1"/>
  <c r="J182" i="1" l="1"/>
  <c r="O109" i="1" l="1"/>
  <c r="U182" i="1" l="1"/>
  <c r="X134" i="1" l="1"/>
  <c r="L167" i="1" l="1"/>
  <c r="L182" i="1"/>
  <c r="W135" i="1" l="1"/>
  <c r="W138" i="1" s="1"/>
  <c r="B161" i="1" l="1"/>
  <c r="U134" i="1" l="1"/>
  <c r="C134" i="1" s="1"/>
  <c r="U135" i="1"/>
  <c r="U138" i="1" s="1"/>
  <c r="R173" i="1" l="1"/>
  <c r="J173" i="1" l="1"/>
  <c r="B102" i="1" l="1"/>
  <c r="G173" i="1" l="1"/>
  <c r="H109" i="1" l="1"/>
  <c r="I109" i="1"/>
  <c r="J109" i="1"/>
  <c r="K109" i="1"/>
  <c r="L109" i="1"/>
  <c r="M109" i="1"/>
  <c r="P109" i="1"/>
  <c r="Q109" i="1"/>
  <c r="R109" i="1"/>
  <c r="S109" i="1"/>
  <c r="T109" i="1"/>
  <c r="U109" i="1"/>
  <c r="V109" i="1"/>
  <c r="W109" i="1"/>
  <c r="X109" i="1"/>
  <c r="Y109" i="1"/>
  <c r="Z109" i="1"/>
  <c r="G109" i="1"/>
  <c r="P145" i="1" l="1"/>
  <c r="C145" i="1" s="1"/>
  <c r="M152" i="1" l="1"/>
  <c r="P138" i="1" l="1"/>
  <c r="B137" i="1" l="1"/>
  <c r="R162" i="1" l="1"/>
  <c r="F161" i="1"/>
  <c r="T187" i="1" l="1"/>
  <c r="O173" i="1" l="1"/>
  <c r="I135" i="1"/>
  <c r="R160" i="1" l="1"/>
  <c r="L138" i="1" l="1"/>
  <c r="G187" i="1" l="1"/>
  <c r="U142" i="1" l="1"/>
  <c r="K182" i="1" l="1"/>
  <c r="H160" i="1" l="1"/>
  <c r="N101" i="1" l="1"/>
  <c r="N109" i="1"/>
  <c r="B153" i="1"/>
  <c r="B138" i="1" l="1"/>
  <c r="I161" i="1" l="1"/>
  <c r="I164" i="1" s="1"/>
  <c r="J160" i="1" l="1"/>
  <c r="C160" i="1" s="1"/>
  <c r="R138" i="1" l="1"/>
  <c r="F138" i="1"/>
  <c r="F102" i="1" l="1"/>
  <c r="F153" i="1"/>
  <c r="X135" i="1"/>
  <c r="X138" i="1" s="1"/>
  <c r="D98" i="1" l="1"/>
  <c r="F162" i="1" l="1"/>
  <c r="F164" i="1"/>
  <c r="F182" i="1"/>
  <c r="S152" i="1" l="1"/>
  <c r="S148" i="1"/>
  <c r="S156" i="1"/>
  <c r="Z161" i="1"/>
  <c r="Z164" i="1" s="1"/>
  <c r="Z162" i="1"/>
  <c r="Z182" i="1"/>
  <c r="Z163" i="1" l="1"/>
  <c r="M161" i="1" l="1"/>
  <c r="M164" i="1" s="1"/>
  <c r="H161" i="1"/>
  <c r="H164" i="1" s="1"/>
  <c r="G161" i="1" l="1"/>
  <c r="J161" i="1"/>
  <c r="J164" i="1" s="1"/>
  <c r="K164" i="1"/>
  <c r="L161" i="1"/>
  <c r="L164" i="1" s="1"/>
  <c r="N161" i="1"/>
  <c r="N164" i="1" s="1"/>
  <c r="O161" i="1"/>
  <c r="O164" i="1" s="1"/>
  <c r="P161" i="1"/>
  <c r="P164" i="1" s="1"/>
  <c r="K187" i="1"/>
  <c r="G164" i="1" l="1"/>
  <c r="Y161" i="1"/>
  <c r="Y164" i="1" s="1"/>
  <c r="Q170" i="1"/>
  <c r="R170" i="1"/>
  <c r="R161" i="1" l="1"/>
  <c r="R164" i="1" s="1"/>
  <c r="O170" i="1"/>
  <c r="I138" i="1"/>
  <c r="G162" i="1"/>
  <c r="I162" i="1"/>
  <c r="J162" i="1"/>
  <c r="L162" i="1"/>
  <c r="M162" i="1"/>
  <c r="N162" i="1"/>
  <c r="O162" i="1"/>
  <c r="P162" i="1"/>
  <c r="Q162" i="1"/>
  <c r="S162" i="1"/>
  <c r="T162" i="1"/>
  <c r="U162" i="1"/>
  <c r="V162" i="1"/>
  <c r="W162" i="1"/>
  <c r="X162" i="1"/>
  <c r="Y162" i="1"/>
  <c r="Q161" i="1"/>
  <c r="S161" i="1"/>
  <c r="S164" i="1" s="1"/>
  <c r="T161" i="1"/>
  <c r="T164" i="1" s="1"/>
  <c r="U161" i="1"/>
  <c r="U164" i="1" s="1"/>
  <c r="V161" i="1"/>
  <c r="V164" i="1" s="1"/>
  <c r="W161" i="1"/>
  <c r="W164" i="1" s="1"/>
  <c r="X161" i="1"/>
  <c r="X164" i="1" s="1"/>
  <c r="H162" i="1"/>
  <c r="H173" i="1"/>
  <c r="Q164" i="1" l="1"/>
  <c r="C164" i="1" s="1"/>
  <c r="C161" i="1"/>
  <c r="C162" i="1"/>
  <c r="S187" i="1"/>
  <c r="Z152" i="1" l="1"/>
  <c r="V182" i="1" l="1"/>
  <c r="Y179" i="1"/>
  <c r="M182" i="1"/>
  <c r="D114" i="1" l="1"/>
  <c r="S173" i="1" l="1"/>
  <c r="D122" i="1" l="1"/>
  <c r="D115" i="1" l="1"/>
  <c r="C128" i="1" l="1"/>
  <c r="D128" i="1" s="1"/>
  <c r="H182" i="1" l="1"/>
  <c r="S182" i="1" l="1"/>
  <c r="S167" i="1" l="1"/>
  <c r="T167" i="1"/>
  <c r="V167" i="1" l="1"/>
  <c r="F163" i="1" l="1"/>
  <c r="B182" i="1" l="1"/>
  <c r="T152" i="1" l="1"/>
  <c r="G223" i="1" l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X223" i="1"/>
  <c r="X230" i="1" s="1"/>
  <c r="Y223" i="1"/>
  <c r="Z223" i="1"/>
  <c r="Y101" i="1" l="1"/>
  <c r="S224" i="1" l="1"/>
  <c r="F152" i="1" l="1"/>
  <c r="R163" i="1" l="1"/>
  <c r="N163" i="1"/>
  <c r="V163" i="1"/>
  <c r="J163" i="1"/>
  <c r="U163" i="1"/>
  <c r="I163" i="1"/>
  <c r="W163" i="1"/>
  <c r="O163" i="1"/>
  <c r="G163" i="1"/>
  <c r="K163" i="1"/>
  <c r="Q163" i="1"/>
  <c r="Y163" i="1"/>
  <c r="M163" i="1"/>
  <c r="X163" i="1"/>
  <c r="T163" i="1"/>
  <c r="P163" i="1"/>
  <c r="L163" i="1"/>
  <c r="H163" i="1"/>
  <c r="S163" i="1"/>
  <c r="C163" i="1" l="1"/>
  <c r="U187" i="1"/>
  <c r="T173" i="1" l="1"/>
  <c r="P152" i="1" l="1"/>
  <c r="O152" i="1" l="1"/>
  <c r="U196" i="1" l="1"/>
  <c r="P196" i="1" l="1"/>
  <c r="W152" i="1" l="1"/>
  <c r="T224" i="1" l="1"/>
  <c r="M142" i="1" l="1"/>
  <c r="H179" i="1" l="1"/>
  <c r="Z156" i="1" l="1"/>
  <c r="G142" i="1" l="1"/>
  <c r="R142" i="1"/>
  <c r="Y152" i="1" l="1"/>
  <c r="U173" i="1" l="1"/>
  <c r="X187" i="1" l="1"/>
  <c r="C127" i="1" l="1"/>
  <c r="D127" i="1" s="1"/>
  <c r="J152" i="1"/>
  <c r="J142" i="1"/>
  <c r="H167" i="1" l="1"/>
  <c r="F167" i="1" l="1"/>
  <c r="O142" i="1" l="1"/>
  <c r="N142" i="1"/>
  <c r="L170" i="1" l="1"/>
  <c r="X142" i="1" l="1"/>
  <c r="W142" i="1" l="1"/>
  <c r="L142" i="1" l="1"/>
  <c r="N224" i="1" l="1"/>
  <c r="R224" i="1" l="1"/>
  <c r="R187" i="1"/>
  <c r="P142" i="1"/>
  <c r="H224" i="1" l="1"/>
  <c r="M224" i="1" l="1"/>
  <c r="P167" i="1" l="1"/>
  <c r="Z224" i="1" l="1"/>
  <c r="V142" i="1"/>
  <c r="S196" i="1" l="1"/>
  <c r="I167" i="1"/>
  <c r="Q142" i="1" l="1"/>
  <c r="T196" i="1" l="1"/>
  <c r="Y224" i="1" l="1"/>
  <c r="Y123" i="1"/>
  <c r="D189" i="1"/>
  <c r="D191" i="1"/>
  <c r="O224" i="1" l="1"/>
  <c r="K152" i="1" l="1"/>
  <c r="F187" i="1" l="1"/>
  <c r="M167" i="1"/>
  <c r="V224" i="1" l="1"/>
  <c r="U170" i="1" l="1"/>
  <c r="I142" i="1" l="1"/>
  <c r="S101" i="1" l="1"/>
  <c r="U101" i="1"/>
  <c r="Z101" i="1"/>
  <c r="C100" i="1" l="1"/>
  <c r="J101" i="1"/>
  <c r="I101" i="1"/>
  <c r="Q101" i="1"/>
  <c r="M101" i="1"/>
  <c r="X101" i="1"/>
  <c r="P101" i="1"/>
  <c r="L101" i="1"/>
  <c r="H101" i="1"/>
  <c r="H102" i="1"/>
  <c r="F101" i="1"/>
  <c r="R101" i="1"/>
  <c r="O101" i="1"/>
  <c r="K101" i="1"/>
  <c r="G101" i="1"/>
  <c r="G102" i="1"/>
  <c r="V101" i="1"/>
  <c r="T101" i="1"/>
  <c r="W101" i="1"/>
  <c r="V173" i="1"/>
  <c r="C173" i="1" s="1"/>
  <c r="C101" i="1" l="1"/>
  <c r="C102" i="1"/>
  <c r="D172" i="1"/>
  <c r="D171" i="1" l="1"/>
  <c r="D173" i="1"/>
  <c r="H142" i="1"/>
  <c r="G130" i="1" l="1"/>
  <c r="H130" i="1"/>
  <c r="K130" i="1"/>
  <c r="L130" i="1"/>
  <c r="M130" i="1"/>
  <c r="N130" i="1"/>
  <c r="O130" i="1"/>
  <c r="P130" i="1"/>
  <c r="Q130" i="1"/>
  <c r="R130" i="1"/>
  <c r="T130" i="1"/>
  <c r="U130" i="1"/>
  <c r="V130" i="1"/>
  <c r="W130" i="1"/>
  <c r="X130" i="1"/>
  <c r="Y130" i="1"/>
  <c r="Z130" i="1"/>
  <c r="F130" i="1"/>
  <c r="C130" i="1" l="1"/>
  <c r="I196" i="1"/>
  <c r="K224" i="1" l="1"/>
  <c r="W167" i="1" l="1"/>
  <c r="J167" i="1" l="1"/>
  <c r="M123" i="1"/>
  <c r="B196" i="1" l="1"/>
  <c r="D195" i="1" l="1"/>
  <c r="D194" i="1"/>
  <c r="X196" i="1" l="1"/>
  <c r="C196" i="1" s="1"/>
  <c r="D196" i="1" s="1"/>
  <c r="Y187" i="1" l="1"/>
  <c r="J187" i="1" l="1"/>
  <c r="R176" i="1" l="1"/>
  <c r="C176" i="1" s="1"/>
  <c r="R167" i="1"/>
  <c r="T142" i="1" l="1"/>
  <c r="Q187" i="1" l="1"/>
  <c r="D130" i="1" l="1"/>
  <c r="G167" i="1" l="1"/>
  <c r="S142" i="1" l="1"/>
  <c r="K170" i="1" l="1"/>
  <c r="B162" i="1" l="1"/>
  <c r="B163" i="1" l="1"/>
  <c r="X167" i="1"/>
  <c r="X152" i="1"/>
  <c r="Y167" i="1" l="1"/>
  <c r="I187" i="1" l="1"/>
  <c r="C187" i="1" s="1"/>
  <c r="K142" i="1" l="1"/>
  <c r="K167" i="1"/>
  <c r="B167" i="1" l="1"/>
  <c r="G170" i="1" l="1"/>
  <c r="Q167" i="1" l="1"/>
  <c r="C167" i="1" s="1"/>
  <c r="S170" i="1"/>
  <c r="Q152" i="1"/>
  <c r="D129" i="1" l="1"/>
  <c r="I198" i="1" l="1"/>
  <c r="F142" i="1" l="1"/>
  <c r="G152" i="1" l="1"/>
  <c r="V156" i="1" l="1"/>
  <c r="I170" i="1" l="1"/>
  <c r="H152" i="1" l="1"/>
  <c r="B152" i="1" l="1"/>
  <c r="N170" i="1" l="1"/>
  <c r="X224" i="1" l="1"/>
  <c r="U152" i="1" l="1"/>
  <c r="B170" i="1" l="1"/>
  <c r="D132" i="1" l="1"/>
  <c r="G135" i="1"/>
  <c r="H135" i="1"/>
  <c r="H138" i="1" s="1"/>
  <c r="I137" i="1"/>
  <c r="J135" i="1"/>
  <c r="K135" i="1"/>
  <c r="L137" i="1"/>
  <c r="M135" i="1"/>
  <c r="N135" i="1"/>
  <c r="O135" i="1"/>
  <c r="O138" i="1" s="1"/>
  <c r="Q135" i="1"/>
  <c r="R137" i="1"/>
  <c r="S135" i="1"/>
  <c r="S138" i="1" s="1"/>
  <c r="T135" i="1"/>
  <c r="U137" i="1"/>
  <c r="V135" i="1"/>
  <c r="X137" i="1"/>
  <c r="Y135" i="1"/>
  <c r="Z135" i="1"/>
  <c r="Z138" i="1" s="1"/>
  <c r="F137" i="1"/>
  <c r="B148" i="1"/>
  <c r="H153" i="1"/>
  <c r="I153" i="1"/>
  <c r="N153" i="1"/>
  <c r="R153" i="1"/>
  <c r="S153" i="1"/>
  <c r="V153" i="1"/>
  <c r="G138" i="1" l="1"/>
  <c r="C135" i="1"/>
  <c r="C146" i="1"/>
  <c r="T137" i="1"/>
  <c r="T138" i="1"/>
  <c r="P137" i="1"/>
  <c r="S137" i="1"/>
  <c r="K137" i="1"/>
  <c r="K138" i="1"/>
  <c r="V137" i="1"/>
  <c r="V138" i="1"/>
  <c r="N137" i="1"/>
  <c r="N138" i="1"/>
  <c r="J137" i="1"/>
  <c r="J138" i="1"/>
  <c r="W137" i="1"/>
  <c r="Y137" i="1"/>
  <c r="Y138" i="1"/>
  <c r="Q137" i="1"/>
  <c r="Q138" i="1"/>
  <c r="M137" i="1"/>
  <c r="M138" i="1"/>
  <c r="D133" i="1"/>
  <c r="O137" i="1"/>
  <c r="G137" i="1"/>
  <c r="Z153" i="1"/>
  <c r="Z148" i="1"/>
  <c r="H137" i="1"/>
  <c r="U148" i="1"/>
  <c r="U153" i="1"/>
  <c r="X148" i="1"/>
  <c r="X153" i="1"/>
  <c r="H148" i="1"/>
  <c r="Q148" i="1"/>
  <c r="Q153" i="1"/>
  <c r="P148" i="1"/>
  <c r="P153" i="1"/>
  <c r="F148" i="1"/>
  <c r="W148" i="1"/>
  <c r="W153" i="1"/>
  <c r="O148" i="1"/>
  <c r="O153" i="1"/>
  <c r="K148" i="1"/>
  <c r="K153" i="1"/>
  <c r="G148" i="1"/>
  <c r="G153" i="1"/>
  <c r="Y148" i="1"/>
  <c r="Y153" i="1"/>
  <c r="M148" i="1"/>
  <c r="M153" i="1"/>
  <c r="T148" i="1"/>
  <c r="T153" i="1"/>
  <c r="L148" i="1"/>
  <c r="L153" i="1"/>
  <c r="J148" i="1"/>
  <c r="J153" i="1"/>
  <c r="G198" i="1"/>
  <c r="H198" i="1"/>
  <c r="J198" i="1"/>
  <c r="K198" i="1"/>
  <c r="L198" i="1"/>
  <c r="M198" i="1"/>
  <c r="N198" i="1"/>
  <c r="O198" i="1"/>
  <c r="P198" i="1"/>
  <c r="Q198" i="1"/>
  <c r="R198" i="1"/>
  <c r="S198" i="1"/>
  <c r="T198" i="1"/>
  <c r="U198" i="1"/>
  <c r="V198" i="1"/>
  <c r="W198" i="1"/>
  <c r="X198" i="1"/>
  <c r="Y198" i="1"/>
  <c r="Z198" i="1"/>
  <c r="F198" i="1"/>
  <c r="B198" i="1"/>
  <c r="D200" i="1"/>
  <c r="C137" i="1" l="1"/>
  <c r="C153" i="1"/>
  <c r="C138" i="1"/>
  <c r="C198" i="1"/>
  <c r="P123" i="1"/>
  <c r="C126" i="1" l="1"/>
  <c r="D126" i="1" s="1"/>
  <c r="V123" i="1"/>
  <c r="W123" i="1" l="1"/>
  <c r="U123" i="1" l="1"/>
  <c r="C125" i="1" l="1"/>
  <c r="D125" i="1" s="1"/>
  <c r="I123" i="1"/>
  <c r="N123" i="1" l="1"/>
  <c r="D112" i="1"/>
  <c r="D120" i="1"/>
  <c r="J123" i="1"/>
  <c r="K123" i="1" l="1"/>
  <c r="H193" i="1" l="1"/>
  <c r="C190" i="1" l="1"/>
  <c r="D190" i="1" s="1"/>
  <c r="C193" i="1"/>
  <c r="D193" i="1" s="1"/>
  <c r="C188" i="1"/>
  <c r="C192" i="1"/>
  <c r="O123" i="1"/>
  <c r="D192" i="1" l="1"/>
  <c r="D188" i="1"/>
  <c r="X123" i="1"/>
  <c r="H123" i="1" l="1"/>
  <c r="C124" i="1" l="1"/>
  <c r="D124" i="1" s="1"/>
  <c r="Z123" i="1"/>
  <c r="G123" i="1"/>
  <c r="T123" i="1"/>
  <c r="L152" i="1"/>
  <c r="L123" i="1"/>
  <c r="S123" i="1"/>
  <c r="Q123" i="1" l="1"/>
  <c r="R123" i="1" l="1"/>
  <c r="D99" i="1" l="1"/>
  <c r="D149" i="1" l="1"/>
  <c r="N152" i="1" l="1"/>
  <c r="C152" i="1" s="1"/>
  <c r="R220" i="1" l="1"/>
  <c r="D209" i="1" l="1"/>
  <c r="S60" i="1" l="1"/>
  <c r="G219" i="1" l="1"/>
  <c r="G230" i="1" s="1"/>
  <c r="H219" i="1"/>
  <c r="H230" i="1" s="1"/>
  <c r="I219" i="1"/>
  <c r="I230" i="1" s="1"/>
  <c r="J219" i="1"/>
  <c r="J230" i="1" s="1"/>
  <c r="K219" i="1"/>
  <c r="K230" i="1" s="1"/>
  <c r="L219" i="1"/>
  <c r="L230" i="1" s="1"/>
  <c r="M219" i="1"/>
  <c r="M230" i="1" s="1"/>
  <c r="N219" i="1"/>
  <c r="N230" i="1" s="1"/>
  <c r="O219" i="1"/>
  <c r="O230" i="1" s="1"/>
  <c r="P219" i="1"/>
  <c r="P230" i="1" s="1"/>
  <c r="Q219" i="1"/>
  <c r="Q230" i="1" s="1"/>
  <c r="R219" i="1"/>
  <c r="R230" i="1" s="1"/>
  <c r="S219" i="1"/>
  <c r="S230" i="1" s="1"/>
  <c r="T219" i="1"/>
  <c r="T230" i="1" s="1"/>
  <c r="U219" i="1"/>
  <c r="V219" i="1"/>
  <c r="V230" i="1" s="1"/>
  <c r="W219" i="1"/>
  <c r="W230" i="1" s="1"/>
  <c r="W232" i="1" s="1"/>
  <c r="X232" i="1"/>
  <c r="Y219" i="1"/>
  <c r="Z219" i="1"/>
  <c r="Z230" i="1" s="1"/>
  <c r="Z232" i="1" s="1"/>
  <c r="F219" i="1"/>
  <c r="F230" i="1" s="1"/>
  <c r="F232" i="1" s="1"/>
  <c r="Y230" i="1" l="1"/>
  <c r="Y232" i="1" s="1"/>
  <c r="U230" i="1"/>
  <c r="U232" i="1" s="1"/>
  <c r="I232" i="1"/>
  <c r="P232" i="1"/>
  <c r="G232" i="1"/>
  <c r="L224" i="1" l="1"/>
  <c r="J224" i="1" l="1"/>
  <c r="Q224" i="1" l="1"/>
  <c r="C261" i="1" l="1"/>
  <c r="C255" i="1"/>
  <c r="C253" i="1"/>
  <c r="C251" i="1"/>
  <c r="C250" i="1"/>
  <c r="C249" i="1"/>
  <c r="C248" i="1"/>
  <c r="C247" i="1"/>
  <c r="C239" i="1"/>
  <c r="C238" i="1"/>
  <c r="C237" i="1"/>
  <c r="C235" i="1"/>
  <c r="C234" i="1"/>
  <c r="C231" i="1"/>
  <c r="V232" i="1"/>
  <c r="T232" i="1"/>
  <c r="S232" i="1"/>
  <c r="R232" i="1"/>
  <c r="Q232" i="1"/>
  <c r="O232" i="1"/>
  <c r="N232" i="1"/>
  <c r="M232" i="1"/>
  <c r="L232" i="1"/>
  <c r="K232" i="1"/>
  <c r="J232" i="1"/>
  <c r="H232" i="1"/>
  <c r="C229" i="1"/>
  <c r="C227" i="1"/>
  <c r="C228" i="1" s="1"/>
  <c r="C225" i="1"/>
  <c r="C226" i="1" s="1"/>
  <c r="U224" i="1"/>
  <c r="P224" i="1"/>
  <c r="I224" i="1"/>
  <c r="C222" i="1"/>
  <c r="C223" i="1"/>
  <c r="Z220" i="1"/>
  <c r="Y220" i="1"/>
  <c r="X220" i="1"/>
  <c r="W220" i="1"/>
  <c r="V220" i="1"/>
  <c r="T220" i="1"/>
  <c r="S220" i="1"/>
  <c r="Q220" i="1"/>
  <c r="P220" i="1"/>
  <c r="O220" i="1"/>
  <c r="N220" i="1"/>
  <c r="M220" i="1"/>
  <c r="L220" i="1"/>
  <c r="K220" i="1"/>
  <c r="J220" i="1"/>
  <c r="I220" i="1"/>
  <c r="G220" i="1"/>
  <c r="F220" i="1"/>
  <c r="C218" i="1"/>
  <c r="D218" i="1" s="1"/>
  <c r="D214" i="1"/>
  <c r="D210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B208" i="1"/>
  <c r="D207" i="1"/>
  <c r="D206" i="1"/>
  <c r="D204" i="1"/>
  <c r="D203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B202" i="1"/>
  <c r="D199" i="1"/>
  <c r="D183" i="1"/>
  <c r="Y182" i="1"/>
  <c r="C182" i="1" s="1"/>
  <c r="D181" i="1"/>
  <c r="D180" i="1"/>
  <c r="V179" i="1"/>
  <c r="C179" i="1" s="1"/>
  <c r="B179" i="1"/>
  <c r="D178" i="1"/>
  <c r="D177" i="1"/>
  <c r="B176" i="1"/>
  <c r="D175" i="1"/>
  <c r="D174" i="1"/>
  <c r="J170" i="1"/>
  <c r="C170" i="1" s="1"/>
  <c r="D168" i="1"/>
  <c r="H156" i="1"/>
  <c r="C156" i="1" s="1"/>
  <c r="B156" i="1"/>
  <c r="D155" i="1"/>
  <c r="D154" i="1"/>
  <c r="Z151" i="1"/>
  <c r="Y151" i="1"/>
  <c r="X151" i="1"/>
  <c r="V151" i="1"/>
  <c r="U151" i="1"/>
  <c r="T151" i="1"/>
  <c r="S151" i="1"/>
  <c r="P151" i="1"/>
  <c r="N151" i="1"/>
  <c r="C151" i="1" s="1"/>
  <c r="B151" i="1"/>
  <c r="N148" i="1"/>
  <c r="C148" i="1" s="1"/>
  <c r="D147" i="1"/>
  <c r="Y142" i="1"/>
  <c r="C142" i="1" s="1"/>
  <c r="B142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C141" i="1" s="1"/>
  <c r="B141" i="1"/>
  <c r="D139" i="1"/>
  <c r="D131" i="1"/>
  <c r="D121" i="1"/>
  <c r="D119" i="1"/>
  <c r="D118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C117" i="1"/>
  <c r="B117" i="1"/>
  <c r="D113" i="1"/>
  <c r="D111" i="1"/>
  <c r="C109" i="1"/>
  <c r="B109" i="1"/>
  <c r="D105" i="1"/>
  <c r="D104" i="1"/>
  <c r="D103" i="1"/>
  <c r="B101" i="1"/>
  <c r="D88" i="1"/>
  <c r="D87" i="1"/>
  <c r="D85" i="1"/>
  <c r="D83" i="1"/>
  <c r="C82" i="1"/>
  <c r="D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2" i="1"/>
  <c r="C61" i="1"/>
  <c r="Z60" i="1"/>
  <c r="Y60" i="1"/>
  <c r="X60" i="1"/>
  <c r="U60" i="1"/>
  <c r="T60" i="1"/>
  <c r="Q60" i="1"/>
  <c r="P60" i="1"/>
  <c r="O60" i="1"/>
  <c r="N60" i="1"/>
  <c r="M60" i="1"/>
  <c r="L60" i="1"/>
  <c r="K60" i="1"/>
  <c r="J60" i="1"/>
  <c r="H60" i="1"/>
  <c r="G60" i="1"/>
  <c r="F60" i="1"/>
  <c r="B60" i="1"/>
  <c r="C59" i="1"/>
  <c r="C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B56" i="1"/>
  <c r="C55" i="1"/>
  <c r="C51" i="1"/>
  <c r="C50" i="1"/>
  <c r="C46" i="1"/>
  <c r="C45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B44" i="1"/>
  <c r="C43" i="1"/>
  <c r="AE42" i="1"/>
  <c r="C41" i="1"/>
  <c r="C40" i="1"/>
  <c r="C38" i="1"/>
  <c r="C37" i="1"/>
  <c r="C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C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B32" i="1"/>
  <c r="C31" i="1"/>
  <c r="D30" i="1"/>
  <c r="C28" i="1"/>
  <c r="C27" i="1"/>
  <c r="B26" i="1"/>
  <c r="B24" i="1"/>
  <c r="C23" i="1"/>
  <c r="C19" i="1"/>
  <c r="B17" i="1"/>
  <c r="C16" i="1"/>
  <c r="C15" i="1"/>
  <c r="C14" i="1"/>
  <c r="C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C8" i="1"/>
  <c r="C202" i="1" l="1"/>
  <c r="D202" i="1" s="1"/>
  <c r="C208" i="1"/>
  <c r="D208" i="1" s="1"/>
  <c r="D77" i="1"/>
  <c r="D82" i="1"/>
  <c r="D79" i="1"/>
  <c r="D80" i="1"/>
  <c r="AE19" i="1"/>
  <c r="AF19" i="1" s="1"/>
  <c r="AE27" i="1"/>
  <c r="N279" i="1"/>
  <c r="V279" i="1"/>
  <c r="J279" i="1"/>
  <c r="O279" i="1"/>
  <c r="S279" i="1"/>
  <c r="W279" i="1"/>
  <c r="H279" i="1"/>
  <c r="Q279" i="1"/>
  <c r="Y279" i="1"/>
  <c r="I279" i="1"/>
  <c r="R279" i="1"/>
  <c r="Z279" i="1"/>
  <c r="K279" i="1"/>
  <c r="P279" i="1"/>
  <c r="T279" i="1"/>
  <c r="X279" i="1"/>
  <c r="L279" i="1"/>
  <c r="U279" i="1"/>
  <c r="M279" i="1"/>
  <c r="AE10" i="1"/>
  <c r="AF10" i="1" s="1"/>
  <c r="AE8" i="1"/>
  <c r="AF8" i="1" s="1"/>
  <c r="D73" i="1"/>
  <c r="D78" i="1"/>
  <c r="AE35" i="1"/>
  <c r="AE28" i="1"/>
  <c r="AF28" i="1" s="1"/>
  <c r="D76" i="1"/>
  <c r="AF42" i="1"/>
  <c r="D15" i="1"/>
  <c r="AE15" i="1"/>
  <c r="D23" i="1"/>
  <c r="AE23" i="1"/>
  <c r="D37" i="1"/>
  <c r="AE37" i="1"/>
  <c r="D62" i="1"/>
  <c r="AE62" i="1"/>
  <c r="D69" i="1"/>
  <c r="AE69" i="1"/>
  <c r="AE73" i="1"/>
  <c r="D74" i="1"/>
  <c r="AE74" i="1"/>
  <c r="D31" i="1"/>
  <c r="AE31" i="1"/>
  <c r="D47" i="1"/>
  <c r="AE47" i="1"/>
  <c r="D65" i="1"/>
  <c r="AE65" i="1"/>
  <c r="D67" i="1"/>
  <c r="AE67" i="1"/>
  <c r="D71" i="1"/>
  <c r="AE71" i="1"/>
  <c r="D16" i="1"/>
  <c r="AE16" i="1"/>
  <c r="D43" i="1"/>
  <c r="AE43" i="1"/>
  <c r="D41" i="1"/>
  <c r="AE41" i="1"/>
  <c r="D48" i="1"/>
  <c r="AE48" i="1"/>
  <c r="D68" i="1"/>
  <c r="AE68" i="1"/>
  <c r="D72" i="1"/>
  <c r="AE72" i="1"/>
  <c r="D54" i="1"/>
  <c r="AE54" i="1"/>
  <c r="D58" i="1"/>
  <c r="AE58" i="1"/>
  <c r="D51" i="1"/>
  <c r="AE51" i="1"/>
  <c r="D55" i="1"/>
  <c r="AE55" i="1"/>
  <c r="D59" i="1"/>
  <c r="AE59" i="1"/>
  <c r="D52" i="1"/>
  <c r="AE52" i="1"/>
  <c r="D53" i="1"/>
  <c r="AE53" i="1"/>
  <c r="D57" i="1"/>
  <c r="AE57" i="1"/>
  <c r="D61" i="1"/>
  <c r="AE61" i="1"/>
  <c r="D70" i="1"/>
  <c r="AE70" i="1"/>
  <c r="D66" i="1"/>
  <c r="AE66" i="1"/>
  <c r="D50" i="1"/>
  <c r="AE50" i="1"/>
  <c r="D46" i="1"/>
  <c r="AE46" i="1"/>
  <c r="D45" i="1"/>
  <c r="AE45" i="1"/>
  <c r="D40" i="1"/>
  <c r="AE40" i="1"/>
  <c r="D38" i="1"/>
  <c r="AE38" i="1"/>
  <c r="D33" i="1"/>
  <c r="AE33" i="1"/>
  <c r="D14" i="1"/>
  <c r="AE14" i="1"/>
  <c r="D161" i="1"/>
  <c r="C11" i="1"/>
  <c r="D10" i="1"/>
  <c r="D8" i="1"/>
  <c r="C13" i="1"/>
  <c r="D28" i="1"/>
  <c r="C36" i="1"/>
  <c r="D35" i="1"/>
  <c r="D20" i="1"/>
  <c r="D26" i="1" s="1"/>
  <c r="C22" i="1"/>
  <c r="D136" i="1"/>
  <c r="D170" i="1"/>
  <c r="D166" i="1"/>
  <c r="D176" i="1"/>
  <c r="D152" i="1"/>
  <c r="D123" i="1"/>
  <c r="D169" i="1"/>
  <c r="D165" i="1"/>
  <c r="D201" i="1"/>
  <c r="D110" i="1"/>
  <c r="D102" i="1"/>
  <c r="D101" i="1"/>
  <c r="D117" i="1"/>
  <c r="D116" i="1"/>
  <c r="D109" i="1"/>
  <c r="D108" i="1"/>
  <c r="D150" i="1"/>
  <c r="D198" i="1"/>
  <c r="D197" i="1"/>
  <c r="D211" i="1"/>
  <c r="C17" i="1"/>
  <c r="C9" i="1"/>
  <c r="C24" i="1"/>
  <c r="C44" i="1"/>
  <c r="D179" i="1"/>
  <c r="D7" i="1"/>
  <c r="C32" i="1"/>
  <c r="D12" i="1"/>
  <c r="C34" i="1"/>
  <c r="C60" i="1"/>
  <c r="D140" i="1"/>
  <c r="D156" i="1"/>
  <c r="D227" i="1"/>
  <c r="C39" i="1"/>
  <c r="D182" i="1"/>
  <c r="C220" i="1"/>
  <c r="D220" i="1" s="1"/>
  <c r="D225" i="1"/>
  <c r="D228" i="1"/>
  <c r="D142" i="1"/>
  <c r="D167" i="1"/>
  <c r="D151" i="1"/>
  <c r="C64" i="1"/>
  <c r="C56" i="1"/>
  <c r="D42" i="1"/>
  <c r="D273" i="1" s="1"/>
  <c r="C224" i="1"/>
  <c r="C216" i="1"/>
  <c r="D216" i="1" s="1"/>
  <c r="D217" i="1"/>
  <c r="C219" i="1"/>
  <c r="D219" i="1" s="1"/>
  <c r="D213" i="1"/>
  <c r="AF27" i="1" l="1"/>
  <c r="AE17" i="1"/>
  <c r="AF17" i="1" s="1"/>
  <c r="AF35" i="1"/>
  <c r="N278" i="1"/>
  <c r="U278" i="1"/>
  <c r="T278" i="1"/>
  <c r="Q278" i="1"/>
  <c r="W278" i="1"/>
  <c r="AA278" i="1"/>
  <c r="S278" i="1"/>
  <c r="F278" i="1"/>
  <c r="L278" i="1"/>
  <c r="P278" i="1"/>
  <c r="H278" i="1"/>
  <c r="X278" i="1"/>
  <c r="K278" i="1"/>
  <c r="J278" i="1"/>
  <c r="Y278" i="1"/>
  <c r="V278" i="1"/>
  <c r="O278" i="1"/>
  <c r="M278" i="1"/>
  <c r="G278" i="1"/>
  <c r="Z278" i="1"/>
  <c r="R278" i="1"/>
  <c r="I278" i="1"/>
  <c r="AE9" i="1"/>
  <c r="AE60" i="1"/>
  <c r="D13" i="1"/>
  <c r="AE13" i="1"/>
  <c r="AF13" i="1" s="1"/>
  <c r="AE56" i="1"/>
  <c r="D9" i="1"/>
  <c r="AF33" i="1"/>
  <c r="AF40" i="1"/>
  <c r="AF46" i="1"/>
  <c r="AF66" i="1"/>
  <c r="AF61" i="1"/>
  <c r="AF53" i="1"/>
  <c r="AF59" i="1"/>
  <c r="AF51" i="1"/>
  <c r="AF54" i="1"/>
  <c r="AF68" i="1"/>
  <c r="AF48" i="1"/>
  <c r="AF43" i="1"/>
  <c r="AF71" i="1"/>
  <c r="AF65" i="1"/>
  <c r="AF31" i="1"/>
  <c r="AF73" i="1"/>
  <c r="AF37" i="1"/>
  <c r="AF15" i="1"/>
  <c r="AF14" i="1"/>
  <c r="AF38" i="1"/>
  <c r="AF45" i="1"/>
  <c r="AF50" i="1"/>
  <c r="AF70" i="1"/>
  <c r="AF57" i="1"/>
  <c r="AF52" i="1"/>
  <c r="AF55" i="1"/>
  <c r="AF58" i="1"/>
  <c r="AF72" i="1"/>
  <c r="AF41" i="1"/>
  <c r="AF16" i="1"/>
  <c r="AF67" i="1"/>
  <c r="AF47" i="1"/>
  <c r="AF74" i="1"/>
  <c r="AF69" i="1"/>
  <c r="AF62" i="1"/>
  <c r="AF23" i="1"/>
  <c r="D32" i="1"/>
  <c r="AE32" i="1"/>
  <c r="D24" i="1"/>
  <c r="AE24" i="1"/>
  <c r="AE22" i="1"/>
  <c r="D22" i="1"/>
  <c r="D11" i="1"/>
  <c r="AE11" i="1"/>
  <c r="D64" i="1"/>
  <c r="AE64" i="1"/>
  <c r="D63" i="1"/>
  <c r="AE63" i="1"/>
  <c r="D44" i="1"/>
  <c r="AE44" i="1"/>
  <c r="D39" i="1"/>
  <c r="AE39" i="1"/>
  <c r="D36" i="1"/>
  <c r="AE36" i="1"/>
  <c r="D34" i="1"/>
  <c r="AE34" i="1"/>
  <c r="D29" i="1"/>
  <c r="AE29" i="1"/>
  <c r="D163" i="1"/>
  <c r="D162" i="1"/>
  <c r="D148" i="1"/>
  <c r="D135" i="1"/>
  <c r="D137" i="1"/>
  <c r="D90" i="1"/>
  <c r="C230" i="1"/>
  <c r="AF9" i="1" l="1"/>
  <c r="AF60" i="1"/>
  <c r="AF56" i="1"/>
  <c r="AF36" i="1"/>
  <c r="AF44" i="1"/>
  <c r="AF64" i="1"/>
  <c r="AF32" i="1"/>
  <c r="AF29" i="1"/>
  <c r="AF22" i="1"/>
  <c r="AF34" i="1"/>
  <c r="AF39" i="1"/>
  <c r="AF63" i="1"/>
  <c r="AF11" i="1"/>
  <c r="AF24" i="1"/>
  <c r="C232" i="1"/>
  <c r="D230" i="1"/>
</calcChain>
</file>

<file path=xl/sharedStrings.xml><?xml version="1.0" encoding="utf-8"?>
<sst xmlns="http://schemas.openxmlformats.org/spreadsheetml/2006/main" count="275" uniqueCount="218">
  <si>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</si>
  <si>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</si>
  <si>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</si>
  <si>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</si>
  <si>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</si>
  <si>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</si>
  <si>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</si>
  <si>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</si>
  <si>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</si>
  <si>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</si>
  <si>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</si>
  <si>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</si>
  <si>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</si>
  <si>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</si>
  <si>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</si>
  <si>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</si>
  <si>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</si>
  <si>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</si>
  <si>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</si>
  <si>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</si>
  <si>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</si>
  <si>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</si>
  <si>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</si>
  <si>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</si>
  <si>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</si>
  <si>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</si>
  <si>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</si>
  <si>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</si>
  <si>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</si>
  <si>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</si>
  <si>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</si>
  <si>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</si>
  <si>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</si>
  <si>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</si>
  <si>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</si>
  <si>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</si>
  <si>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</si>
  <si>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</si>
  <si>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</si>
  <si>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</si>
  <si>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</si>
  <si>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</si>
  <si>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</si>
  <si>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</si>
  <si>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</si>
  <si>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</si>
  <si>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</si>
  <si>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</si>
  <si>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</si>
  <si>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</si>
  <si>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</si>
  <si>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</si>
  <si>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</si>
  <si>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</si>
  <si>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</si>
  <si>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</si>
  <si>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</si>
  <si>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</si>
  <si>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</si>
  <si>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</si>
  <si>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</si>
  <si>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</si>
  <si>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</si>
  <si>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</si>
  <si>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</si>
  <si>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</si>
  <si>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</si>
  <si>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</si>
  <si>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</si>
  <si>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</si>
  <si>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</si>
  <si>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</si>
  <si>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</si>
  <si>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</si>
  <si>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</si>
  <si>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</si>
  <si>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</si>
  <si>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</si>
  <si>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</si>
  <si>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</si>
  <si>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</si>
  <si>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</si>
  <si>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</si>
  <si>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</si>
  <si>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</si>
  <si>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</si>
  <si>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</si>
  <si>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</si>
  <si>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</si>
  <si>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</si>
  <si>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</si>
  <si>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</si>
  <si>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</si>
  <si>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</si>
  <si>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</si>
  <si>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</si>
  <si>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</si>
  <si>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</si>
  <si>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</si>
  <si>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</si>
  <si>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</si>
  <si>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</si>
  <si>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</si>
  <si>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</si>
  <si>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</si>
  <si>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</si>
  <si>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</si>
  <si>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</si>
  <si>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</si>
  <si>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</si>
  <si>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</si>
  <si>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</si>
  <si>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</si>
  <si>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</si>
  <si>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</si>
  <si>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</si>
  <si>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</si>
  <si>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</si>
  <si>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</si>
  <si>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</si>
  <si>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</si>
  <si>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</si>
  <si>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</si>
  <si>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</si>
  <si>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</si>
  <si>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</si>
  <si>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</si>
  <si>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</si>
  <si>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</si>
  <si>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</si>
  <si>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</si>
  <si>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</si>
  <si>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</si>
  <si>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</si>
  <si>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</si>
  <si>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</si>
  <si>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</si>
  <si>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</si>
  <si>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</si>
  <si>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</si>
  <si>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</si>
  <si>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</si>
  <si>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</si>
  <si>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</si>
  <si>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</si>
  <si>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</si>
  <si>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</si>
  <si>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</si>
  <si>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</si>
  <si>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</si>
  <si>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</si>
  <si>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</si>
  <si>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</si>
  <si>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</si>
  <si>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</si>
  <si>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</si>
  <si>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</si>
  <si>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</si>
  <si>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</si>
  <si>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</si>
  <si>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</si>
  <si>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</si>
  <si>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</si>
  <si>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</si>
  <si>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</si>
  <si>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</si>
  <si>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</si>
  <si>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</si>
  <si>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</si>
  <si>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</si>
  <si>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</si>
  <si>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</si>
  <si>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</si>
  <si>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</si>
  <si>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</si>
  <si>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</si>
  <si>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</si>
  <si>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</si>
  <si>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</si>
  <si>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</si>
  <si>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</si>
  <si>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</si>
  <si>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</si>
  <si>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</si>
  <si>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</si>
  <si>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</si>
  <si>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</si>
  <si>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</si>
  <si>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</si>
  <si>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</si>
  <si>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</si>
  <si>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</si>
  <si>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</si>
  <si>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</si>
  <si>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</si>
  <si>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</si>
  <si>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</si>
  <si>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</si>
  <si>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</si>
  <si>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</si>
  <si>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</si>
  <si>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</si>
  <si>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</si>
  <si>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</si>
  <si>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</si>
  <si>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</si>
  <si>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</si>
  <si>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</si>
  <si>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</si>
  <si>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</si>
  <si>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</si>
  <si>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</si>
  <si>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</si>
  <si>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</si>
  <si>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</si>
  <si>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</si>
  <si>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Информация о сельскохозяйственных работах по состоянию на 12 июля 2024 г. (сельскохозяйственные организации и крупные К(Ф)Х)</t>
  </si>
  <si>
    <t>Количество хозяйств,  вышедших на уборкуед.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</si>
</sst>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.0\ _₽_-;\-* #,##0.0\ _₽_-;_-* &quot;-&quot;??\ _₽_-;_-@_-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3" fillId="0" borderId="0"/>
    <xf numFmtId="9" fontId="1" fillId="0" borderId="0" applyFont="0" applyFill="0" applyBorder="0" applyAlignment="0" applyProtection="0"/>
    <xf numFmtId="9" fontId="13" fillId="0" borderId="0"/>
    <xf numFmtId="9" fontId="13" fillId="0" borderId="0" applyFill="0" applyBorder="0" applyAlignment="0" applyProtection="0"/>
    <xf numFmtId="43" fontId="1" fillId="0" borderId="0" applyFont="0" applyFill="0" applyBorder="0" applyAlignment="0" applyProtection="0"/>
  </cellStyleXfs>
  <cellXfs count="164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0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0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0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10" fillId="0" borderId="4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vertical="center"/>
    </xf>
    <xf numFmtId="164" fontId="10" fillId="0" borderId="3" xfId="2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2" fontId="0" fillId="0" borderId="3" xfId="0" applyNumberFormat="1" applyFont="1" applyFill="1" applyBorder="1"/>
    <xf numFmtId="164" fontId="10" fillId="0" borderId="19" xfId="2" applyNumberFormat="1" applyFont="1" applyFill="1" applyBorder="1" applyAlignment="1">
      <alignment horizontal="center" vertical="center" wrapText="1"/>
    </xf>
    <xf numFmtId="0" fontId="2" fillId="0" borderId="19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1" fillId="0" borderId="3" xfId="0" applyFont="1" applyFill="1" applyBorder="1"/>
    <xf numFmtId="0" fontId="11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7" fillId="0" borderId="3" xfId="0" applyFont="1" applyFill="1" applyBorder="1"/>
    <xf numFmtId="3" fontId="2" fillId="0" borderId="0" xfId="0" applyNumberFormat="1" applyFont="1" applyFill="1" applyBorder="1"/>
    <xf numFmtId="3" fontId="3" fillId="0" borderId="0" xfId="0" applyNumberFormat="1" applyFont="1" applyFill="1" applyBorder="1"/>
    <xf numFmtId="9" fontId="2" fillId="0" borderId="0" xfId="2" applyFont="1" applyFill="1" applyBorder="1"/>
    <xf numFmtId="164" fontId="2" fillId="0" borderId="0" xfId="2" applyNumberFormat="1" applyFont="1" applyFill="1" applyBorder="1"/>
    <xf numFmtId="0" fontId="14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left" vertical="center" wrapText="1"/>
    </xf>
    <xf numFmtId="167" fontId="3" fillId="0" borderId="0" xfId="0" applyNumberFormat="1" applyFont="1" applyFill="1" applyBorder="1"/>
    <xf numFmtId="4" fontId="3" fillId="0" borderId="0" xfId="0" applyNumberFormat="1" applyFont="1" applyFill="1" applyBorder="1"/>
    <xf numFmtId="3" fontId="9" fillId="0" borderId="5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3" fontId="10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/>
    </xf>
    <xf numFmtId="0" fontId="10" fillId="0" borderId="5" xfId="2" applyNumberFormat="1" applyFont="1" applyFill="1" applyBorder="1" applyAlignment="1">
      <alignment horizontal="center" vertical="center"/>
    </xf>
    <xf numFmtId="0" fontId="10" fillId="0" borderId="17" xfId="2" applyNumberFormat="1" applyFont="1" applyFill="1" applyBorder="1" applyAlignment="1">
      <alignment horizontal="center" vertical="center"/>
    </xf>
    <xf numFmtId="1" fontId="10" fillId="0" borderId="3" xfId="2" applyNumberFormat="1" applyFont="1" applyFill="1" applyBorder="1" applyAlignment="1">
      <alignment horizontal="center" vertical="center"/>
    </xf>
    <xf numFmtId="166" fontId="10" fillId="0" borderId="3" xfId="2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/>
    </xf>
    <xf numFmtId="164" fontId="10" fillId="0" borderId="3" xfId="2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1" fontId="7" fillId="0" borderId="3" xfId="2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 wrapText="1"/>
    </xf>
    <xf numFmtId="166" fontId="10" fillId="0" borderId="3" xfId="0" applyNumberFormat="1" applyFont="1" applyFill="1" applyBorder="1" applyAlignment="1">
      <alignment horizontal="center" vertical="center"/>
    </xf>
    <xf numFmtId="1" fontId="10" fillId="0" borderId="3" xfId="0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 wrapText="1"/>
    </xf>
    <xf numFmtId="166" fontId="10" fillId="0" borderId="2" xfId="2" applyNumberFormat="1" applyFont="1" applyFill="1" applyBorder="1" applyAlignment="1">
      <alignment horizontal="center" vertical="center"/>
    </xf>
    <xf numFmtId="164" fontId="10" fillId="0" borderId="2" xfId="2" applyNumberFormat="1" applyFont="1" applyFill="1" applyBorder="1" applyAlignment="1">
      <alignment horizontal="center" vertical="center" wrapText="1"/>
    </xf>
    <xf numFmtId="0" fontId="10" fillId="0" borderId="2" xfId="2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 wrapText="1"/>
    </xf>
    <xf numFmtId="165" fontId="10" fillId="0" borderId="5" xfId="0" applyNumberFormat="1" applyFont="1" applyFill="1" applyBorder="1" applyAlignment="1">
      <alignment horizontal="center" vertical="center" wrapText="1"/>
    </xf>
    <xf numFmtId="164" fontId="9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 wrapText="1"/>
    </xf>
    <xf numFmtId="3" fontId="16" fillId="0" borderId="2" xfId="0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/>
    </xf>
    <xf numFmtId="164" fontId="9" fillId="0" borderId="18" xfId="2" applyNumberFormat="1" applyFont="1" applyFill="1" applyBorder="1" applyAlignment="1">
      <alignment horizontal="center" vertical="center" wrapText="1"/>
    </xf>
    <xf numFmtId="165" fontId="10" fillId="0" borderId="2" xfId="0" applyNumberFormat="1" applyFont="1" applyFill="1" applyBorder="1" applyAlignment="1">
      <alignment horizontal="center" vertical="center"/>
    </xf>
    <xf numFmtId="164" fontId="9" fillId="0" borderId="0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/>
    </xf>
    <xf numFmtId="0" fontId="7" fillId="0" borderId="3" xfId="2" applyNumberFormat="1" applyFont="1" applyFill="1" applyBorder="1" applyAlignment="1">
      <alignment horizontal="center" vertical="center"/>
    </xf>
    <xf numFmtId="0" fontId="7" fillId="0" borderId="2" xfId="2" applyNumberFormat="1" applyFont="1" applyFill="1" applyBorder="1" applyAlignment="1">
      <alignment horizontal="center" vertical="center"/>
    </xf>
    <xf numFmtId="165" fontId="9" fillId="0" borderId="3" xfId="0" applyNumberFormat="1" applyFont="1" applyFill="1" applyBorder="1" applyAlignment="1">
      <alignment horizontal="center" vertical="center" wrapText="1"/>
    </xf>
    <xf numFmtId="166" fontId="9" fillId="0" borderId="3" xfId="0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 wrapText="1"/>
    </xf>
    <xf numFmtId="1" fontId="9" fillId="0" borderId="3" xfId="0" applyNumberFormat="1" applyFont="1" applyFill="1" applyBorder="1" applyAlignment="1">
      <alignment horizontal="center" vertical="center"/>
    </xf>
    <xf numFmtId="164" fontId="7" fillId="0" borderId="3" xfId="2" applyNumberFormat="1" applyFont="1" applyFill="1" applyBorder="1" applyAlignment="1">
      <alignment horizontal="center" vertical="center" wrapText="1"/>
    </xf>
    <xf numFmtId="164" fontId="7" fillId="0" borderId="2" xfId="2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 wrapText="1"/>
    </xf>
    <xf numFmtId="3" fontId="10" fillId="0" borderId="3" xfId="2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9" fontId="9" fillId="0" borderId="2" xfId="2" applyNumberFormat="1" applyFont="1" applyFill="1" applyBorder="1" applyAlignment="1">
      <alignment horizontal="center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" fontId="7" fillId="0" borderId="2" xfId="2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 wrapText="1"/>
    </xf>
    <xf numFmtId="3" fontId="10" fillId="0" borderId="3" xfId="2" applyNumberFormat="1" applyFont="1" applyFill="1" applyBorder="1" applyAlignment="1">
      <alignment horizontal="center" vertical="center"/>
    </xf>
    <xf numFmtId="0" fontId="18" fillId="0" borderId="3" xfId="2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168" fontId="10" fillId="0" borderId="2" xfId="5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17" fillId="0" borderId="9" xfId="0" applyFont="1" applyFill="1" applyBorder="1" applyAlignment="1">
      <alignment horizontal="center" textRotation="90" wrapText="1"/>
    </xf>
    <xf numFmtId="0" fontId="17" fillId="0" borderId="10" xfId="0" applyFont="1" applyFill="1" applyBorder="1" applyAlignment="1">
      <alignment horizontal="center" textRotation="90" wrapText="1"/>
    </xf>
    <xf numFmtId="0" fontId="11" fillId="0" borderId="6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L288"/>
  <sheetViews>
    <sheetView tabSelected="1" view="pageBreakPreview" topLeftCell="A2" zoomScale="60" zoomScaleNormal="6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Q43" sqref="Q43"/>
    </sheetView>
  </sheetViews>
  <sheetFormatPr defaultColWidth="9.140625" defaultRowHeight="16.5" outlineLevelRow="1" x14ac:dyDescent="0.25"/>
  <cols>
    <col min="1" max="1" width="102.85546875" style="38" customWidth="1"/>
    <col min="2" max="2" width="16.28515625" style="2" customWidth="1"/>
    <col min="3" max="4" width="17.140625" style="2" customWidth="1"/>
    <col min="5" max="5" width="15" style="2" hidden="1" customWidth="1"/>
    <col min="6" max="9" width="13.7109375" style="1" customWidth="1"/>
    <col min="10" max="10" width="14" style="1" customWidth="1"/>
    <col min="11" max="14" width="13.7109375" style="1" customWidth="1"/>
    <col min="15" max="15" width="15.42578125" style="1" customWidth="1"/>
    <col min="16" max="17" width="13.7109375" style="1" customWidth="1"/>
    <col min="18" max="18" width="13.5703125" style="1" customWidth="1"/>
    <col min="19" max="26" width="13.7109375" style="1" customWidth="1"/>
    <col min="27" max="27" width="0.42578125" style="1" customWidth="1"/>
    <col min="28" max="28" width="9.140625" style="1" customWidth="1"/>
    <col min="29" max="29" width="9.140625" style="1" hidden="1" customWidth="1"/>
    <col min="30" max="30" width="9.140625" style="28" hidden="1" customWidth="1"/>
    <col min="31" max="31" width="10.5703125" style="28" hidden="1" customWidth="1"/>
    <col min="32" max="32" width="12.140625" style="1" hidden="1" customWidth="1"/>
    <col min="33" max="33" width="0" style="1" hidden="1" customWidth="1"/>
    <col min="34" max="37" width="9.140625" style="1"/>
    <col min="38" max="38" width="11" style="1" bestFit="1" customWidth="1"/>
    <col min="39" max="16384" width="9.140625" style="1"/>
  </cols>
  <sheetData>
    <row r="1" spans="1:32" ht="26.25" hidden="1" x14ac:dyDescent="0.4">
      <c r="A1" s="1"/>
      <c r="Z1" s="3"/>
    </row>
    <row r="2" spans="1:32" s="4" customFormat="1" ht="29.25" customHeight="1" thickBot="1" x14ac:dyDescent="0.3">
      <c r="A2" s="144" t="s">
        <v>216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D2" s="53"/>
      <c r="AE2" s="53"/>
    </row>
    <row r="3" spans="1:32" s="4" customFormat="1" ht="3.75" hidden="1" customHeight="1" thickBot="1" x14ac:dyDescent="0.3">
      <c r="A3" s="5"/>
      <c r="B3" s="5"/>
      <c r="C3" s="5"/>
      <c r="D3" s="5"/>
      <c r="E3" s="5"/>
      <c r="F3" s="5">
        <v>120</v>
      </c>
      <c r="G3" s="5"/>
      <c r="H3" s="5" t="s">
        <v>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 t="s">
        <v>2</v>
      </c>
      <c r="Z3" s="6"/>
      <c r="AD3" s="53"/>
      <c r="AE3" s="53"/>
    </row>
    <row r="4" spans="1:32" s="2" customFormat="1" ht="17.25" customHeight="1" thickBot="1" x14ac:dyDescent="0.35">
      <c r="A4" s="145" t="s">
        <v>3</v>
      </c>
      <c r="B4" s="148" t="s">
        <v>207</v>
      </c>
      <c r="C4" s="151" t="s">
        <v>208</v>
      </c>
      <c r="D4" s="151" t="s">
        <v>209</v>
      </c>
      <c r="E4" s="132"/>
      <c r="F4" s="154" t="s">
        <v>4</v>
      </c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6"/>
      <c r="AA4" s="2" t="s">
        <v>0</v>
      </c>
      <c r="AD4" s="35"/>
      <c r="AE4" s="35"/>
    </row>
    <row r="5" spans="1:32" s="2" customFormat="1" ht="133.5" customHeight="1" x14ac:dyDescent="0.25">
      <c r="A5" s="146"/>
      <c r="B5" s="149"/>
      <c r="C5" s="152"/>
      <c r="D5" s="152"/>
      <c r="E5" s="162" t="s">
        <v>211</v>
      </c>
      <c r="F5" s="157" t="s">
        <v>5</v>
      </c>
      <c r="G5" s="157" t="s">
        <v>6</v>
      </c>
      <c r="H5" s="157" t="s">
        <v>7</v>
      </c>
      <c r="I5" s="157" t="s">
        <v>8</v>
      </c>
      <c r="J5" s="157" t="s">
        <v>9</v>
      </c>
      <c r="K5" s="157" t="s">
        <v>10</v>
      </c>
      <c r="L5" s="157" t="s">
        <v>11</v>
      </c>
      <c r="M5" s="157" t="s">
        <v>12</v>
      </c>
      <c r="N5" s="157" t="s">
        <v>13</v>
      </c>
      <c r="O5" s="157" t="s">
        <v>14</v>
      </c>
      <c r="P5" s="157" t="s">
        <v>15</v>
      </c>
      <c r="Q5" s="157" t="s">
        <v>16</v>
      </c>
      <c r="R5" s="157" t="s">
        <v>17</v>
      </c>
      <c r="S5" s="157" t="s">
        <v>18</v>
      </c>
      <c r="T5" s="157" t="s">
        <v>19</v>
      </c>
      <c r="U5" s="157" t="s">
        <v>20</v>
      </c>
      <c r="V5" s="157" t="s">
        <v>21</v>
      </c>
      <c r="W5" s="157" t="s">
        <v>22</v>
      </c>
      <c r="X5" s="157" t="s">
        <v>23</v>
      </c>
      <c r="Y5" s="157" t="s">
        <v>24</v>
      </c>
      <c r="Z5" s="157" t="s">
        <v>25</v>
      </c>
      <c r="AD5" s="35"/>
      <c r="AE5" s="35" t="e">
        <f>+  неделя</f>
        <v>#NAME?</v>
      </c>
    </row>
    <row r="6" spans="1:32" s="2" customFormat="1" ht="69.75" customHeight="1" thickBot="1" x14ac:dyDescent="0.3">
      <c r="A6" s="147"/>
      <c r="B6" s="150"/>
      <c r="C6" s="153"/>
      <c r="D6" s="153"/>
      <c r="E6" s="163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D6" s="35"/>
      <c r="AE6" s="35"/>
    </row>
    <row r="7" spans="1:32" s="2" customFormat="1" ht="30" hidden="1" customHeight="1" x14ac:dyDescent="0.25">
      <c r="A7" s="7" t="s">
        <v>26</v>
      </c>
      <c r="B7" s="126">
        <v>48111</v>
      </c>
      <c r="C7" s="126">
        <f>SUM(F7:Z7)</f>
        <v>48111</v>
      </c>
      <c r="D7" s="109">
        <f>C7/B7</f>
        <v>1</v>
      </c>
      <c r="E7" s="110">
        <v>21</v>
      </c>
      <c r="F7" s="89">
        <v>2068</v>
      </c>
      <c r="G7" s="89">
        <v>1426</v>
      </c>
      <c r="H7" s="89">
        <v>3311</v>
      </c>
      <c r="I7" s="89">
        <v>3013</v>
      </c>
      <c r="J7" s="89">
        <v>1381</v>
      </c>
      <c r="K7" s="89">
        <v>3235</v>
      </c>
      <c r="L7" s="89">
        <v>2215</v>
      </c>
      <c r="M7" s="89">
        <v>2793</v>
      </c>
      <c r="N7" s="89">
        <v>2281</v>
      </c>
      <c r="O7" s="89">
        <v>692</v>
      </c>
      <c r="P7" s="89">
        <v>1579</v>
      </c>
      <c r="Q7" s="89">
        <v>1997</v>
      </c>
      <c r="R7" s="89">
        <v>2796</v>
      </c>
      <c r="S7" s="89">
        <v>3011</v>
      </c>
      <c r="T7" s="89">
        <v>3199</v>
      </c>
      <c r="U7" s="89">
        <v>2334</v>
      </c>
      <c r="V7" s="89">
        <v>2066</v>
      </c>
      <c r="W7" s="89">
        <v>685</v>
      </c>
      <c r="X7" s="89">
        <v>1885</v>
      </c>
      <c r="Y7" s="89">
        <v>3999</v>
      </c>
      <c r="Z7" s="89">
        <v>2145</v>
      </c>
      <c r="AD7" s="35"/>
      <c r="AE7" s="58">
        <f>C7-AD7</f>
        <v>48111</v>
      </c>
      <c r="AF7" s="2" t="e">
        <f>AE7/AD7</f>
        <v>#DIV/0!</v>
      </c>
    </row>
    <row r="8" spans="1:32" s="9" customFormat="1" ht="30" hidden="1" customHeight="1" x14ac:dyDescent="0.25">
      <c r="A8" s="8" t="s">
        <v>27</v>
      </c>
      <c r="B8" s="126">
        <v>54735</v>
      </c>
      <c r="C8" s="126">
        <f>SUM(F8:Z8)</f>
        <v>55236.36</v>
      </c>
      <c r="D8" s="109">
        <f>C8/B8</f>
        <v>1.0091597697999453</v>
      </c>
      <c r="E8" s="110">
        <v>21</v>
      </c>
      <c r="F8" s="89">
        <v>2068</v>
      </c>
      <c r="G8" s="89">
        <v>1883</v>
      </c>
      <c r="H8" s="89">
        <v>3390</v>
      </c>
      <c r="I8" s="89">
        <v>3326</v>
      </c>
      <c r="J8" s="89">
        <v>1893</v>
      </c>
      <c r="K8" s="89">
        <v>3249</v>
      </c>
      <c r="L8" s="89">
        <v>2129</v>
      </c>
      <c r="M8" s="89">
        <v>3684</v>
      </c>
      <c r="N8" s="89">
        <v>2906</v>
      </c>
      <c r="O8" s="89">
        <v>1002</v>
      </c>
      <c r="P8" s="89">
        <v>1731</v>
      </c>
      <c r="Q8" s="89">
        <v>2041</v>
      </c>
      <c r="R8" s="89">
        <v>3534</v>
      </c>
      <c r="S8" s="89">
        <v>3133</v>
      </c>
      <c r="T8" s="89">
        <v>4306</v>
      </c>
      <c r="U8" s="89">
        <v>2384</v>
      </c>
      <c r="V8" s="89">
        <v>2205</v>
      </c>
      <c r="W8" s="89">
        <v>696</v>
      </c>
      <c r="X8" s="89">
        <v>2134</v>
      </c>
      <c r="Y8" s="89">
        <v>4830.3600000000006</v>
      </c>
      <c r="Z8" s="89">
        <v>2712</v>
      </c>
      <c r="AD8" s="59"/>
      <c r="AE8" s="58">
        <f>C8-AD8</f>
        <v>55236.36</v>
      </c>
      <c r="AF8" s="2" t="e">
        <f t="shared" ref="AF8:AF70" si="0">AE8/AD8</f>
        <v>#DIV/0!</v>
      </c>
    </row>
    <row r="9" spans="1:32" s="9" customFormat="1" ht="30" hidden="1" customHeight="1" x14ac:dyDescent="0.25">
      <c r="A9" s="10" t="s">
        <v>28</v>
      </c>
      <c r="B9" s="133">
        <f>B8/B7</f>
        <v>1.137681611273929</v>
      </c>
      <c r="C9" s="133">
        <f t="shared" ref="C9:Z9" si="1">C8/C7</f>
        <v>1.1481025129388289</v>
      </c>
      <c r="D9" s="133">
        <f t="shared" si="1"/>
        <v>1.0091597697999453</v>
      </c>
      <c r="E9" s="110"/>
      <c r="F9" s="134">
        <f t="shared" si="1"/>
        <v>1</v>
      </c>
      <c r="G9" s="134">
        <f t="shared" si="1"/>
        <v>1.320476858345021</v>
      </c>
      <c r="H9" s="134">
        <f t="shared" si="1"/>
        <v>1.0238598610691634</v>
      </c>
      <c r="I9" s="134">
        <f t="shared" si="1"/>
        <v>1.1038831729173582</v>
      </c>
      <c r="J9" s="134">
        <f t="shared" si="1"/>
        <v>1.3707458363504708</v>
      </c>
      <c r="K9" s="134">
        <f t="shared" si="1"/>
        <v>1.0043276661514684</v>
      </c>
      <c r="L9" s="134">
        <f t="shared" si="1"/>
        <v>0.96117381489841991</v>
      </c>
      <c r="M9" s="134">
        <f t="shared" si="1"/>
        <v>1.3190118152524168</v>
      </c>
      <c r="N9" s="134">
        <f t="shared" si="1"/>
        <v>1.2740026304252521</v>
      </c>
      <c r="O9" s="134">
        <f t="shared" si="1"/>
        <v>1.4479768786127167</v>
      </c>
      <c r="P9" s="134">
        <f t="shared" si="1"/>
        <v>1.0962634578847372</v>
      </c>
      <c r="Q9" s="134">
        <f t="shared" si="1"/>
        <v>1.0220330495743615</v>
      </c>
      <c r="R9" s="134">
        <f t="shared" si="1"/>
        <v>1.2639484978540771</v>
      </c>
      <c r="S9" s="134">
        <f t="shared" si="1"/>
        <v>1.0405181002989041</v>
      </c>
      <c r="T9" s="134">
        <f t="shared" si="1"/>
        <v>1.3460456392622695</v>
      </c>
      <c r="U9" s="134">
        <f t="shared" si="1"/>
        <v>1.0214224507283634</v>
      </c>
      <c r="V9" s="134">
        <f t="shared" si="1"/>
        <v>1.0672797676669894</v>
      </c>
      <c r="W9" s="134">
        <f t="shared" si="1"/>
        <v>1.0160583941605839</v>
      </c>
      <c r="X9" s="134">
        <f t="shared" si="1"/>
        <v>1.1320954907161804</v>
      </c>
      <c r="Y9" s="134">
        <f t="shared" si="1"/>
        <v>1.2078919729932485</v>
      </c>
      <c r="Z9" s="134">
        <f t="shared" si="1"/>
        <v>1.2643356643356642</v>
      </c>
      <c r="AD9" s="59"/>
      <c r="AE9" s="58">
        <f t="shared" ref="AE9:AE70" si="2">C9-AD9</f>
        <v>1.1481025129388289</v>
      </c>
      <c r="AF9" s="2" t="e">
        <f t="shared" si="0"/>
        <v>#DIV/0!</v>
      </c>
    </row>
    <row r="10" spans="1:32" s="9" customFormat="1" ht="30" hidden="1" customHeight="1" x14ac:dyDescent="0.25">
      <c r="A10" s="8" t="s">
        <v>29</v>
      </c>
      <c r="B10" s="126">
        <v>53686</v>
      </c>
      <c r="C10" s="126">
        <f>SUM(F10:Z10)</f>
        <v>52262.7</v>
      </c>
      <c r="D10" s="109">
        <f>C10/B10</f>
        <v>0.97348843273851648</v>
      </c>
      <c r="E10" s="110">
        <v>21</v>
      </c>
      <c r="F10" s="89">
        <v>1430</v>
      </c>
      <c r="G10" s="89">
        <v>1883</v>
      </c>
      <c r="H10" s="89">
        <v>3390</v>
      </c>
      <c r="I10" s="89">
        <v>3032</v>
      </c>
      <c r="J10" s="89">
        <v>1804.3000000000002</v>
      </c>
      <c r="K10" s="89">
        <v>3249</v>
      </c>
      <c r="L10" s="89">
        <v>1861</v>
      </c>
      <c r="M10" s="89">
        <v>3572.4</v>
      </c>
      <c r="N10" s="89">
        <v>2762</v>
      </c>
      <c r="O10" s="89">
        <v>1002</v>
      </c>
      <c r="P10" s="89">
        <v>1531</v>
      </c>
      <c r="Q10" s="89">
        <v>2041</v>
      </c>
      <c r="R10" s="89">
        <v>3514</v>
      </c>
      <c r="S10" s="89">
        <v>3133</v>
      </c>
      <c r="T10" s="89">
        <v>4298</v>
      </c>
      <c r="U10" s="89">
        <v>1736</v>
      </c>
      <c r="V10" s="89">
        <v>2165</v>
      </c>
      <c r="W10" s="89">
        <v>696</v>
      </c>
      <c r="X10" s="89">
        <v>1982</v>
      </c>
      <c r="Y10" s="89">
        <v>4830</v>
      </c>
      <c r="Z10" s="89">
        <v>2351</v>
      </c>
      <c r="AA10" s="54">
        <v>1964</v>
      </c>
      <c r="AD10" s="59"/>
      <c r="AE10" s="58">
        <f t="shared" si="2"/>
        <v>52262.7</v>
      </c>
      <c r="AF10" s="2" t="e">
        <f t="shared" si="0"/>
        <v>#DIV/0!</v>
      </c>
    </row>
    <row r="11" spans="1:32" s="9" customFormat="1" ht="30" hidden="1" customHeight="1" x14ac:dyDescent="0.25">
      <c r="A11" s="8" t="s">
        <v>30</v>
      </c>
      <c r="B11" s="134">
        <f t="shared" ref="B11:C11" si="3">B10/B8</f>
        <v>0.98083493194482507</v>
      </c>
      <c r="C11" s="134">
        <f t="shared" si="3"/>
        <v>0.94616480883244292</v>
      </c>
      <c r="D11" s="109">
        <f>C11/B11</f>
        <v>0.96465243846521931</v>
      </c>
      <c r="E11" s="110"/>
      <c r="F11" s="134">
        <f>F10/F8</f>
        <v>0.69148936170212771</v>
      </c>
      <c r="G11" s="134">
        <f>G10/G8</f>
        <v>1</v>
      </c>
      <c r="H11" s="134">
        <f t="shared" ref="H11:Z11" si="4">H10/H8</f>
        <v>1</v>
      </c>
      <c r="I11" s="134">
        <f t="shared" si="4"/>
        <v>0.91160553217077567</v>
      </c>
      <c r="J11" s="134">
        <f t="shared" si="4"/>
        <v>0.95314315900686752</v>
      </c>
      <c r="K11" s="134">
        <f t="shared" si="4"/>
        <v>1</v>
      </c>
      <c r="L11" s="134">
        <v>0.97</v>
      </c>
      <c r="M11" s="134">
        <f t="shared" si="4"/>
        <v>0.96970684039087951</v>
      </c>
      <c r="N11" s="134">
        <f t="shared" si="4"/>
        <v>0.95044735030970406</v>
      </c>
      <c r="O11" s="134">
        <f t="shared" si="4"/>
        <v>1</v>
      </c>
      <c r="P11" s="134">
        <v>0.94</v>
      </c>
      <c r="Q11" s="134">
        <f t="shared" si="4"/>
        <v>1</v>
      </c>
      <c r="R11" s="134">
        <f t="shared" si="4"/>
        <v>0.99434069043576678</v>
      </c>
      <c r="S11" s="134">
        <f>S10/S8</f>
        <v>1</v>
      </c>
      <c r="T11" s="134">
        <f t="shared" si="4"/>
        <v>0.99814212726428242</v>
      </c>
      <c r="U11" s="134">
        <f t="shared" si="4"/>
        <v>0.72818791946308725</v>
      </c>
      <c r="V11" s="134">
        <f t="shared" si="4"/>
        <v>0.98185941043083902</v>
      </c>
      <c r="W11" s="134">
        <v>0.97</v>
      </c>
      <c r="X11" s="134">
        <f t="shared" si="4"/>
        <v>0.92877225866916591</v>
      </c>
      <c r="Y11" s="134">
        <f t="shared" si="4"/>
        <v>0.99992547139343635</v>
      </c>
      <c r="Z11" s="134">
        <f t="shared" si="4"/>
        <v>0.86688790560471973</v>
      </c>
      <c r="AD11" s="59"/>
      <c r="AE11" s="58">
        <f t="shared" si="2"/>
        <v>0.94616480883244292</v>
      </c>
      <c r="AF11" s="2" t="e">
        <f t="shared" si="0"/>
        <v>#DIV/0!</v>
      </c>
    </row>
    <row r="12" spans="1:32" s="9" customFormat="1" ht="30" hidden="1" customHeight="1" x14ac:dyDescent="0.25">
      <c r="A12" s="10" t="s">
        <v>31</v>
      </c>
      <c r="B12" s="126">
        <v>27592</v>
      </c>
      <c r="C12" s="126">
        <f>SUM(F12:Z12)</f>
        <v>28828</v>
      </c>
      <c r="D12" s="109">
        <f>C12/B12</f>
        <v>1.0447955929254857</v>
      </c>
      <c r="E12" s="110">
        <v>20</v>
      </c>
      <c r="F12" s="135">
        <v>1410</v>
      </c>
      <c r="G12" s="135">
        <v>1325</v>
      </c>
      <c r="H12" s="135">
        <v>2710</v>
      </c>
      <c r="I12" s="135">
        <v>1700</v>
      </c>
      <c r="J12" s="135">
        <v>590</v>
      </c>
      <c r="K12" s="135">
        <v>1998</v>
      </c>
      <c r="L12" s="135">
        <v>583</v>
      </c>
      <c r="M12" s="135">
        <v>2200</v>
      </c>
      <c r="N12" s="135">
        <v>732</v>
      </c>
      <c r="O12" s="135">
        <v>428</v>
      </c>
      <c r="P12" s="135">
        <v>368</v>
      </c>
      <c r="Q12" s="135">
        <v>790</v>
      </c>
      <c r="R12" s="135">
        <v>3534</v>
      </c>
      <c r="S12" s="135">
        <v>579</v>
      </c>
      <c r="T12" s="135">
        <v>2366</v>
      </c>
      <c r="U12" s="135">
        <v>676</v>
      </c>
      <c r="V12" s="135">
        <v>639</v>
      </c>
      <c r="W12" s="135"/>
      <c r="X12" s="135">
        <v>1500</v>
      </c>
      <c r="Y12" s="135">
        <v>3800</v>
      </c>
      <c r="Z12" s="135">
        <v>900</v>
      </c>
      <c r="AD12" s="59">
        <v>1795</v>
      </c>
      <c r="AE12" s="58">
        <f t="shared" si="2"/>
        <v>27033</v>
      </c>
      <c r="AF12" s="2">
        <f t="shared" si="0"/>
        <v>15.06016713091922</v>
      </c>
    </row>
    <row r="13" spans="1:32" s="9" customFormat="1" ht="30" hidden="1" customHeight="1" x14ac:dyDescent="0.25">
      <c r="A13" s="10" t="s">
        <v>32</v>
      </c>
      <c r="B13" s="109">
        <f>B12/B8</f>
        <v>0.50410158034164609</v>
      </c>
      <c r="C13" s="109">
        <f>C12/C8</f>
        <v>0.52190260183690595</v>
      </c>
      <c r="D13" s="109">
        <f t="shared" ref="D13:Z13" si="5">D12/D8</f>
        <v>1.0353123699457469</v>
      </c>
      <c r="E13" s="110"/>
      <c r="F13" s="109">
        <f t="shared" si="5"/>
        <v>0.68181818181818177</v>
      </c>
      <c r="G13" s="109">
        <f t="shared" si="5"/>
        <v>0.70366436537440258</v>
      </c>
      <c r="H13" s="109">
        <f t="shared" si="5"/>
        <v>0.79941002949852502</v>
      </c>
      <c r="I13" s="109">
        <f t="shared" si="5"/>
        <v>0.51112447384245341</v>
      </c>
      <c r="J13" s="109">
        <f t="shared" si="5"/>
        <v>0.31167459059693609</v>
      </c>
      <c r="K13" s="109">
        <f t="shared" si="5"/>
        <v>0.61495844875346262</v>
      </c>
      <c r="L13" s="109">
        <f t="shared" si="5"/>
        <v>0.27383748238609679</v>
      </c>
      <c r="M13" s="109">
        <f t="shared" si="5"/>
        <v>0.59717698154180243</v>
      </c>
      <c r="N13" s="109">
        <f t="shared" si="5"/>
        <v>0.25189263592567102</v>
      </c>
      <c r="O13" s="109">
        <f t="shared" si="5"/>
        <v>0.42714570858283435</v>
      </c>
      <c r="P13" s="109">
        <f t="shared" si="5"/>
        <v>0.21259387637203928</v>
      </c>
      <c r="Q13" s="109">
        <f t="shared" si="5"/>
        <v>0.38706516413522785</v>
      </c>
      <c r="R13" s="109">
        <f t="shared" si="5"/>
        <v>1</v>
      </c>
      <c r="S13" s="109">
        <f t="shared" si="5"/>
        <v>0.18480689435046282</v>
      </c>
      <c r="T13" s="109">
        <f t="shared" si="5"/>
        <v>0.54946586158848121</v>
      </c>
      <c r="U13" s="109">
        <f t="shared" si="5"/>
        <v>0.28355704697986578</v>
      </c>
      <c r="V13" s="109">
        <f t="shared" si="5"/>
        <v>0.28979591836734692</v>
      </c>
      <c r="W13" s="109">
        <f t="shared" si="5"/>
        <v>0</v>
      </c>
      <c r="X13" s="109">
        <f t="shared" si="5"/>
        <v>0.70290534208059985</v>
      </c>
      <c r="Y13" s="109">
        <f t="shared" si="5"/>
        <v>0.78669084705901826</v>
      </c>
      <c r="Z13" s="109">
        <f t="shared" si="5"/>
        <v>0.33185840707964603</v>
      </c>
      <c r="AD13" s="59"/>
      <c r="AE13" s="58">
        <f t="shared" si="2"/>
        <v>0.52190260183690595</v>
      </c>
      <c r="AF13" s="2" t="e">
        <f t="shared" si="0"/>
        <v>#DIV/0!</v>
      </c>
    </row>
    <row r="14" spans="1:32" s="9" customFormat="1" ht="30" hidden="1" customHeight="1" x14ac:dyDescent="0.25">
      <c r="A14" s="12" t="s">
        <v>33</v>
      </c>
      <c r="B14" s="126">
        <v>4491</v>
      </c>
      <c r="C14" s="16">
        <f t="shared" ref="C14:C21" si="6">SUM(F14:Z14)</f>
        <v>5606</v>
      </c>
      <c r="D14" s="109">
        <f>C14/B14</f>
        <v>1.2482743264306391</v>
      </c>
      <c r="E14" s="110">
        <v>12</v>
      </c>
      <c r="F14" s="89">
        <v>100</v>
      </c>
      <c r="G14" s="89">
        <v>201</v>
      </c>
      <c r="H14" s="89">
        <v>1625</v>
      </c>
      <c r="I14" s="89">
        <v>575</v>
      </c>
      <c r="J14" s="89"/>
      <c r="K14" s="89">
        <v>275</v>
      </c>
      <c r="L14" s="89"/>
      <c r="M14" s="89"/>
      <c r="N14" s="89">
        <v>600</v>
      </c>
      <c r="O14" s="89">
        <v>75</v>
      </c>
      <c r="P14" s="89"/>
      <c r="Q14" s="89">
        <v>500</v>
      </c>
      <c r="R14" s="89"/>
      <c r="S14" s="89">
        <v>585</v>
      </c>
      <c r="T14" s="89">
        <v>295</v>
      </c>
      <c r="U14" s="89"/>
      <c r="V14" s="89">
        <v>145</v>
      </c>
      <c r="W14" s="89"/>
      <c r="X14" s="89"/>
      <c r="Y14" s="89">
        <v>630</v>
      </c>
      <c r="Z14" s="89"/>
      <c r="AD14" s="59"/>
      <c r="AE14" s="58">
        <f t="shared" si="2"/>
        <v>5606</v>
      </c>
      <c r="AF14" s="2" t="e">
        <f t="shared" si="0"/>
        <v>#DIV/0!</v>
      </c>
    </row>
    <row r="15" spans="1:32" s="9" customFormat="1" ht="30" hidden="1" customHeight="1" x14ac:dyDescent="0.25">
      <c r="A15" s="8" t="s">
        <v>34</v>
      </c>
      <c r="B15" s="126">
        <v>20000.3</v>
      </c>
      <c r="C15" s="16">
        <f t="shared" si="6"/>
        <v>19999.399999999998</v>
      </c>
      <c r="D15" s="109">
        <f>C15/B15</f>
        <v>0.99995500067498977</v>
      </c>
      <c r="E15" s="110"/>
      <c r="F15" s="89">
        <v>1214</v>
      </c>
      <c r="G15" s="89">
        <v>599</v>
      </c>
      <c r="H15" s="89">
        <v>1456</v>
      </c>
      <c r="I15" s="89">
        <v>1166.4000000000001</v>
      </c>
      <c r="J15" s="89">
        <v>648</v>
      </c>
      <c r="K15" s="89">
        <v>1046</v>
      </c>
      <c r="L15" s="89">
        <v>965.7</v>
      </c>
      <c r="M15" s="89">
        <v>1272</v>
      </c>
      <c r="N15" s="89">
        <v>779.2</v>
      </c>
      <c r="O15" s="89">
        <v>418</v>
      </c>
      <c r="P15" s="89">
        <v>542</v>
      </c>
      <c r="Q15" s="89">
        <v>1129</v>
      </c>
      <c r="R15" s="89">
        <v>1318</v>
      </c>
      <c r="S15" s="89">
        <v>1036</v>
      </c>
      <c r="T15" s="89">
        <v>1268.5</v>
      </c>
      <c r="U15" s="89">
        <v>857</v>
      </c>
      <c r="V15" s="89">
        <v>661</v>
      </c>
      <c r="W15" s="89">
        <v>187.6</v>
      </c>
      <c r="X15" s="89">
        <v>1099</v>
      </c>
      <c r="Y15" s="89">
        <v>1550</v>
      </c>
      <c r="Z15" s="89">
        <v>787</v>
      </c>
      <c r="AD15" s="59"/>
      <c r="AE15" s="58">
        <f t="shared" si="2"/>
        <v>19999.399999999998</v>
      </c>
      <c r="AF15" s="2" t="e">
        <f t="shared" si="0"/>
        <v>#DIV/0!</v>
      </c>
    </row>
    <row r="16" spans="1:32" s="2" customFormat="1" ht="48.75" hidden="1" customHeight="1" x14ac:dyDescent="0.25">
      <c r="A16" s="8" t="s">
        <v>35</v>
      </c>
      <c r="B16" s="116">
        <v>11053</v>
      </c>
      <c r="C16" s="16">
        <f t="shared" si="6"/>
        <v>11553.500000000002</v>
      </c>
      <c r="D16" s="109">
        <f>C16/B16</f>
        <v>1.0452818239392021</v>
      </c>
      <c r="E16" s="110"/>
      <c r="F16" s="94">
        <v>268.39999999999998</v>
      </c>
      <c r="G16" s="94">
        <v>181.8</v>
      </c>
      <c r="H16" s="94">
        <v>597.6</v>
      </c>
      <c r="I16" s="94">
        <v>1396.4</v>
      </c>
      <c r="J16" s="94">
        <v>363.2</v>
      </c>
      <c r="K16" s="94">
        <v>496.3</v>
      </c>
      <c r="L16" s="94">
        <v>781</v>
      </c>
      <c r="M16" s="94">
        <v>850.5</v>
      </c>
      <c r="N16" s="94">
        <v>782.1</v>
      </c>
      <c r="O16" s="94">
        <v>210</v>
      </c>
      <c r="P16" s="94">
        <v>484.8</v>
      </c>
      <c r="Q16" s="94">
        <v>248.3</v>
      </c>
      <c r="R16" s="94">
        <v>516.20000000000005</v>
      </c>
      <c r="S16" s="94">
        <v>356</v>
      </c>
      <c r="T16" s="94">
        <v>868</v>
      </c>
      <c r="U16" s="94">
        <v>561.20000000000005</v>
      </c>
      <c r="V16" s="94">
        <v>219.8</v>
      </c>
      <c r="W16" s="94">
        <v>145.1</v>
      </c>
      <c r="X16" s="94">
        <v>605.70000000000005</v>
      </c>
      <c r="Y16" s="94">
        <v>1368.7</v>
      </c>
      <c r="Z16" s="94">
        <v>252.4</v>
      </c>
      <c r="AA16" s="13"/>
      <c r="AD16" s="35"/>
      <c r="AE16" s="58">
        <f t="shared" si="2"/>
        <v>11553.500000000002</v>
      </c>
      <c r="AF16" s="2" t="e">
        <f t="shared" si="0"/>
        <v>#DIV/0!</v>
      </c>
    </row>
    <row r="17" spans="1:32" s="2" customFormat="1" ht="30" hidden="1" customHeight="1" x14ac:dyDescent="0.25">
      <c r="A17" s="12" t="s">
        <v>36</v>
      </c>
      <c r="B17" s="109">
        <f>B16/B15</f>
        <v>0.5526417103743444</v>
      </c>
      <c r="C17" s="16">
        <f t="shared" si="6"/>
        <v>12.044296902083078</v>
      </c>
      <c r="D17" s="109"/>
      <c r="E17" s="110"/>
      <c r="F17" s="104">
        <f t="shared" ref="F17:X17" si="7">F16/F15</f>
        <v>0.22108731466227347</v>
      </c>
      <c r="G17" s="104">
        <f t="shared" si="7"/>
        <v>0.30350584307178635</v>
      </c>
      <c r="H17" s="104">
        <f t="shared" si="7"/>
        <v>0.41043956043956048</v>
      </c>
      <c r="I17" s="104">
        <f t="shared" si="7"/>
        <v>1.19718792866941</v>
      </c>
      <c r="J17" s="104">
        <f t="shared" si="7"/>
        <v>0.56049382716049378</v>
      </c>
      <c r="K17" s="104">
        <f t="shared" si="7"/>
        <v>0.47447418738049713</v>
      </c>
      <c r="L17" s="104">
        <f t="shared" si="7"/>
        <v>0.8087397742570156</v>
      </c>
      <c r="M17" s="104">
        <f t="shared" si="7"/>
        <v>0.66863207547169812</v>
      </c>
      <c r="N17" s="104">
        <f t="shared" si="7"/>
        <v>1.0037217659137576</v>
      </c>
      <c r="O17" s="104">
        <f t="shared" si="7"/>
        <v>0.50239234449760761</v>
      </c>
      <c r="P17" s="104">
        <f t="shared" si="7"/>
        <v>0.89446494464944648</v>
      </c>
      <c r="Q17" s="104">
        <f t="shared" si="7"/>
        <v>0.21992914083259524</v>
      </c>
      <c r="R17" s="104">
        <f t="shared" si="7"/>
        <v>0.39165402124430959</v>
      </c>
      <c r="S17" s="104">
        <f t="shared" si="7"/>
        <v>0.34362934362934361</v>
      </c>
      <c r="T17" s="104">
        <f t="shared" si="7"/>
        <v>0.68427276310603069</v>
      </c>
      <c r="U17" s="104">
        <f t="shared" si="7"/>
        <v>0.65484247374562432</v>
      </c>
      <c r="V17" s="104">
        <f t="shared" si="7"/>
        <v>0.33252647503782151</v>
      </c>
      <c r="W17" s="104">
        <f t="shared" si="7"/>
        <v>0.77345415778251603</v>
      </c>
      <c r="X17" s="104">
        <f t="shared" si="7"/>
        <v>0.55113739763421299</v>
      </c>
      <c r="Y17" s="104">
        <v>0.72699999999999998</v>
      </c>
      <c r="Z17" s="104">
        <f>Z16/Z15</f>
        <v>0.32071156289707753</v>
      </c>
      <c r="AA17" s="14"/>
      <c r="AD17" s="35"/>
      <c r="AE17" s="58">
        <f t="shared" si="2"/>
        <v>12.044296902083078</v>
      </c>
      <c r="AF17" s="2" t="e">
        <f t="shared" si="0"/>
        <v>#DIV/0!</v>
      </c>
    </row>
    <row r="18" spans="1:32" s="2" customFormat="1" ht="30" hidden="1" customHeight="1" x14ac:dyDescent="0.25">
      <c r="A18" s="8" t="s">
        <v>37</v>
      </c>
      <c r="B18" s="109">
        <v>0.86799999999999999</v>
      </c>
      <c r="C18" s="16">
        <f t="shared" si="6"/>
        <v>18.514999999999997</v>
      </c>
      <c r="D18" s="109"/>
      <c r="E18" s="110"/>
      <c r="F18" s="104">
        <v>0.46400000000000002</v>
      </c>
      <c r="G18" s="104">
        <v>0.46700000000000003</v>
      </c>
      <c r="H18" s="104">
        <v>0.84199999999999997</v>
      </c>
      <c r="I18" s="104">
        <v>0.81100000000000005</v>
      </c>
      <c r="J18" s="104">
        <v>1.038</v>
      </c>
      <c r="K18" s="104">
        <v>1.083</v>
      </c>
      <c r="L18" s="104">
        <v>2.1429999999999998</v>
      </c>
      <c r="M18" s="104">
        <v>1.0509999999999999</v>
      </c>
      <c r="N18" s="104">
        <v>0.63500000000000001</v>
      </c>
      <c r="O18" s="104">
        <v>1.077</v>
      </c>
      <c r="P18" s="104">
        <v>0.67700000000000005</v>
      </c>
      <c r="Q18" s="104">
        <v>0.59299999999999997</v>
      </c>
      <c r="R18" s="104">
        <v>0.6</v>
      </c>
      <c r="S18" s="104">
        <v>0.85699999999999998</v>
      </c>
      <c r="T18" s="104">
        <v>0.88300000000000001</v>
      </c>
      <c r="U18" s="104">
        <v>0.30599999999999999</v>
      </c>
      <c r="V18" s="104">
        <v>0.8</v>
      </c>
      <c r="W18" s="104">
        <v>0.69299999999999995</v>
      </c>
      <c r="X18" s="104">
        <v>0.75</v>
      </c>
      <c r="Y18" s="104">
        <v>1.319</v>
      </c>
      <c r="Z18" s="104">
        <v>1.4259999999999999</v>
      </c>
      <c r="AA18" s="14"/>
      <c r="AD18" s="35"/>
      <c r="AE18" s="58">
        <f t="shared" si="2"/>
        <v>18.514999999999997</v>
      </c>
      <c r="AF18" s="2" t="e">
        <f t="shared" si="0"/>
        <v>#DIV/0!</v>
      </c>
    </row>
    <row r="19" spans="1:32" s="2" customFormat="1" ht="30" hidden="1" customHeight="1" x14ac:dyDescent="0.25">
      <c r="A19" s="8" t="s">
        <v>38</v>
      </c>
      <c r="B19" s="109">
        <v>0.65500000000000003</v>
      </c>
      <c r="C19" s="16">
        <f t="shared" si="6"/>
        <v>16.073999999999998</v>
      </c>
      <c r="D19" s="109"/>
      <c r="E19" s="110"/>
      <c r="F19" s="104">
        <v>0.95099999999999996</v>
      </c>
      <c r="G19" s="104">
        <v>0.26700000000000002</v>
      </c>
      <c r="H19" s="104">
        <v>1.1719999999999999</v>
      </c>
      <c r="I19" s="104">
        <v>0.52600000000000002</v>
      </c>
      <c r="J19" s="104">
        <v>0.625</v>
      </c>
      <c r="K19" s="104">
        <v>1.1180000000000001</v>
      </c>
      <c r="L19" s="104">
        <v>3.464</v>
      </c>
      <c r="M19" s="104">
        <v>0.377</v>
      </c>
      <c r="N19" s="104">
        <v>0.4</v>
      </c>
      <c r="O19" s="104">
        <v>1.548</v>
      </c>
      <c r="P19" s="104">
        <v>0.63300000000000001</v>
      </c>
      <c r="Q19" s="104">
        <v>5.6000000000000001E-2</v>
      </c>
      <c r="R19" s="104">
        <v>0.42199999999999999</v>
      </c>
      <c r="S19" s="104">
        <v>8.6999999999999994E-2</v>
      </c>
      <c r="T19" s="104">
        <v>0.97899999999999998</v>
      </c>
      <c r="U19" s="104">
        <v>0.313</v>
      </c>
      <c r="V19" s="104">
        <v>0</v>
      </c>
      <c r="W19" s="104">
        <v>1.6830000000000001</v>
      </c>
      <c r="X19" s="104">
        <v>0.752</v>
      </c>
      <c r="Y19" s="104">
        <v>0.54900000000000004</v>
      </c>
      <c r="Z19" s="104">
        <v>0.152</v>
      </c>
      <c r="AA19" s="14"/>
      <c r="AD19" s="35"/>
      <c r="AE19" s="58">
        <f t="shared" si="2"/>
        <v>16.073999999999998</v>
      </c>
      <c r="AF19" s="2" t="e">
        <f t="shared" si="0"/>
        <v>#DIV/0!</v>
      </c>
    </row>
    <row r="20" spans="1:32" s="9" customFormat="1" ht="30" hidden="1" customHeight="1" x14ac:dyDescent="0.25">
      <c r="A20" s="15" t="s">
        <v>39</v>
      </c>
      <c r="B20" s="16">
        <v>81491.5</v>
      </c>
      <c r="C20" s="16">
        <f t="shared" si="6"/>
        <v>96417</v>
      </c>
      <c r="D20" s="109">
        <f>C20/B20</f>
        <v>1.183154071283508</v>
      </c>
      <c r="E20" s="110">
        <v>21</v>
      </c>
      <c r="F20" s="49">
        <v>7450</v>
      </c>
      <c r="G20" s="49">
        <v>3160</v>
      </c>
      <c r="H20" s="49">
        <v>5500</v>
      </c>
      <c r="I20" s="49">
        <v>5776</v>
      </c>
      <c r="J20" s="49">
        <v>2995</v>
      </c>
      <c r="K20" s="49">
        <v>5950</v>
      </c>
      <c r="L20" s="49">
        <v>4262</v>
      </c>
      <c r="M20" s="49">
        <v>3460</v>
      </c>
      <c r="N20" s="49">
        <v>5009</v>
      </c>
      <c r="O20" s="49">
        <v>1437</v>
      </c>
      <c r="P20" s="49">
        <v>2108</v>
      </c>
      <c r="Q20" s="49">
        <v>7055</v>
      </c>
      <c r="R20" s="49">
        <v>7043</v>
      </c>
      <c r="S20" s="49">
        <v>4480</v>
      </c>
      <c r="T20" s="49">
        <v>8058</v>
      </c>
      <c r="U20" s="49">
        <v>4413</v>
      </c>
      <c r="V20" s="49">
        <v>2800</v>
      </c>
      <c r="W20" s="49">
        <v>1512</v>
      </c>
      <c r="X20" s="49">
        <v>6184</v>
      </c>
      <c r="Y20" s="49">
        <v>5162</v>
      </c>
      <c r="Z20" s="49">
        <v>2603</v>
      </c>
      <c r="AD20" s="59"/>
      <c r="AE20" s="58">
        <f t="shared" si="2"/>
        <v>96417</v>
      </c>
      <c r="AF20" s="2" t="e">
        <f t="shared" si="0"/>
        <v>#DIV/0!</v>
      </c>
    </row>
    <row r="21" spans="1:32" s="9" customFormat="1" ht="30" hidden="1" customHeight="1" x14ac:dyDescent="0.25">
      <c r="A21" s="17" t="s">
        <v>40</v>
      </c>
      <c r="B21" s="16">
        <v>0</v>
      </c>
      <c r="C21" s="16">
        <f t="shared" si="6"/>
        <v>1518</v>
      </c>
      <c r="D21" s="109" t="e">
        <f t="shared" ref="D21:D22" si="8">C21/B21</f>
        <v>#DIV/0!</v>
      </c>
      <c r="E21" s="110">
        <v>10</v>
      </c>
      <c r="F21" s="80"/>
      <c r="G21" s="80">
        <v>60</v>
      </c>
      <c r="H21" s="80">
        <v>218</v>
      </c>
      <c r="I21" s="80">
        <v>100</v>
      </c>
      <c r="J21" s="80"/>
      <c r="K21" s="80"/>
      <c r="L21" s="80">
        <v>140</v>
      </c>
      <c r="M21" s="80">
        <v>250</v>
      </c>
      <c r="N21" s="80"/>
      <c r="O21" s="80"/>
      <c r="P21" s="80"/>
      <c r="Q21" s="80"/>
      <c r="R21" s="80"/>
      <c r="S21" s="80"/>
      <c r="T21" s="80">
        <v>190</v>
      </c>
      <c r="U21" s="80"/>
      <c r="V21" s="80">
        <v>201</v>
      </c>
      <c r="W21" s="80">
        <v>50</v>
      </c>
      <c r="X21" s="80"/>
      <c r="Y21" s="80">
        <v>250</v>
      </c>
      <c r="Z21" s="80">
        <v>59</v>
      </c>
      <c r="AD21" s="59"/>
      <c r="AE21" s="58">
        <f t="shared" si="2"/>
        <v>1518</v>
      </c>
      <c r="AF21" s="2" t="e">
        <f t="shared" si="0"/>
        <v>#DIV/0!</v>
      </c>
    </row>
    <row r="22" spans="1:32" s="9" customFormat="1" ht="30" hidden="1" customHeight="1" x14ac:dyDescent="0.25">
      <c r="A22" s="17" t="s">
        <v>41</v>
      </c>
      <c r="B22" s="114">
        <f>B21/B20</f>
        <v>0</v>
      </c>
      <c r="C22" s="114">
        <f>C21/C20</f>
        <v>1.5744111515604096E-2</v>
      </c>
      <c r="D22" s="109" t="e">
        <f t="shared" si="8"/>
        <v>#DIV/0!</v>
      </c>
      <c r="E22" s="110"/>
      <c r="F22" s="48">
        <f t="shared" ref="F22:Z22" si="9">F21/F20</f>
        <v>0</v>
      </c>
      <c r="G22" s="48">
        <f t="shared" si="9"/>
        <v>1.8987341772151899E-2</v>
      </c>
      <c r="H22" s="48">
        <f t="shared" si="9"/>
        <v>3.9636363636363636E-2</v>
      </c>
      <c r="I22" s="48">
        <f t="shared" si="9"/>
        <v>1.7313019390581719E-2</v>
      </c>
      <c r="J22" s="48">
        <f t="shared" si="9"/>
        <v>0</v>
      </c>
      <c r="K22" s="48">
        <f t="shared" si="9"/>
        <v>0</v>
      </c>
      <c r="L22" s="48">
        <f t="shared" si="9"/>
        <v>3.2848427968090101E-2</v>
      </c>
      <c r="M22" s="48">
        <f t="shared" si="9"/>
        <v>7.2254335260115612E-2</v>
      </c>
      <c r="N22" s="48">
        <f t="shared" si="9"/>
        <v>0</v>
      </c>
      <c r="O22" s="48">
        <f t="shared" si="9"/>
        <v>0</v>
      </c>
      <c r="P22" s="48">
        <f t="shared" si="9"/>
        <v>0</v>
      </c>
      <c r="Q22" s="48">
        <f t="shared" si="9"/>
        <v>0</v>
      </c>
      <c r="R22" s="48">
        <f t="shared" si="9"/>
        <v>0</v>
      </c>
      <c r="S22" s="48">
        <f t="shared" si="9"/>
        <v>0</v>
      </c>
      <c r="T22" s="48">
        <f t="shared" si="9"/>
        <v>2.3579051873914122E-2</v>
      </c>
      <c r="U22" s="48">
        <f t="shared" si="9"/>
        <v>0</v>
      </c>
      <c r="V22" s="48">
        <f t="shared" si="9"/>
        <v>7.1785714285714286E-2</v>
      </c>
      <c r="W22" s="48">
        <f t="shared" si="9"/>
        <v>3.3068783068783067E-2</v>
      </c>
      <c r="X22" s="48">
        <f t="shared" si="9"/>
        <v>0</v>
      </c>
      <c r="Y22" s="48">
        <f t="shared" si="9"/>
        <v>4.8430840759395584E-2</v>
      </c>
      <c r="Z22" s="48">
        <f t="shared" si="9"/>
        <v>2.266615443718786E-2</v>
      </c>
      <c r="AD22" s="59"/>
      <c r="AE22" s="58">
        <f t="shared" si="2"/>
        <v>1.5744111515604096E-2</v>
      </c>
      <c r="AF22" s="2" t="e">
        <f t="shared" si="0"/>
        <v>#DIV/0!</v>
      </c>
    </row>
    <row r="23" spans="1:32" s="9" customFormat="1" ht="30" hidden="1" customHeight="1" x14ac:dyDescent="0.25">
      <c r="A23" s="17" t="s">
        <v>42</v>
      </c>
      <c r="B23" s="16">
        <v>0</v>
      </c>
      <c r="C23" s="18">
        <f>SUM(F23:Z23)</f>
        <v>124</v>
      </c>
      <c r="D23" s="109" t="e">
        <f>C23/B23</f>
        <v>#DIV/0!</v>
      </c>
      <c r="E23" s="110">
        <v>2</v>
      </c>
      <c r="F23" s="80"/>
      <c r="G23" s="80"/>
      <c r="H23" s="80"/>
      <c r="I23" s="80">
        <v>30</v>
      </c>
      <c r="J23" s="80">
        <v>94</v>
      </c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D23" s="59"/>
      <c r="AE23" s="58">
        <f t="shared" si="2"/>
        <v>124</v>
      </c>
      <c r="AF23" s="2" t="e">
        <f t="shared" si="0"/>
        <v>#DIV/0!</v>
      </c>
    </row>
    <row r="24" spans="1:32" s="9" customFormat="1" ht="30" hidden="1" customHeight="1" x14ac:dyDescent="0.25">
      <c r="A24" s="17" t="s">
        <v>43</v>
      </c>
      <c r="B24" s="109" t="e">
        <f>B23/B21</f>
        <v>#DIV/0!</v>
      </c>
      <c r="C24" s="109">
        <f>C23/C21</f>
        <v>8.1686429512516465E-2</v>
      </c>
      <c r="D24" s="109" t="e">
        <f>C24/B24</f>
        <v>#DIV/0!</v>
      </c>
      <c r="E24" s="110"/>
      <c r="F24" s="104" t="e">
        <f>F23/F21</f>
        <v>#DIV/0!</v>
      </c>
      <c r="G24" s="104">
        <f t="shared" ref="G24:Z24" si="10">G23/G21</f>
        <v>0</v>
      </c>
      <c r="H24" s="104">
        <f t="shared" si="10"/>
        <v>0</v>
      </c>
      <c r="I24" s="104">
        <f t="shared" si="10"/>
        <v>0.3</v>
      </c>
      <c r="J24" s="104" t="e">
        <f t="shared" si="10"/>
        <v>#DIV/0!</v>
      </c>
      <c r="K24" s="104" t="e">
        <f t="shared" si="10"/>
        <v>#DIV/0!</v>
      </c>
      <c r="L24" s="104">
        <f t="shared" si="10"/>
        <v>0</v>
      </c>
      <c r="M24" s="104">
        <f t="shared" si="10"/>
        <v>0</v>
      </c>
      <c r="N24" s="104" t="e">
        <f t="shared" si="10"/>
        <v>#DIV/0!</v>
      </c>
      <c r="O24" s="104" t="e">
        <f t="shared" si="10"/>
        <v>#DIV/0!</v>
      </c>
      <c r="P24" s="104" t="e">
        <f t="shared" si="10"/>
        <v>#DIV/0!</v>
      </c>
      <c r="Q24" s="104" t="e">
        <f t="shared" si="10"/>
        <v>#DIV/0!</v>
      </c>
      <c r="R24" s="104" t="e">
        <f t="shared" si="10"/>
        <v>#DIV/0!</v>
      </c>
      <c r="S24" s="104" t="e">
        <f t="shared" si="10"/>
        <v>#DIV/0!</v>
      </c>
      <c r="T24" s="104">
        <f t="shared" si="10"/>
        <v>0</v>
      </c>
      <c r="U24" s="104" t="e">
        <f t="shared" si="10"/>
        <v>#DIV/0!</v>
      </c>
      <c r="V24" s="104">
        <f t="shared" si="10"/>
        <v>0</v>
      </c>
      <c r="W24" s="104">
        <f t="shared" si="10"/>
        <v>0</v>
      </c>
      <c r="X24" s="104" t="e">
        <f t="shared" si="10"/>
        <v>#DIV/0!</v>
      </c>
      <c r="Y24" s="104">
        <f t="shared" si="10"/>
        <v>0</v>
      </c>
      <c r="Z24" s="104">
        <f t="shared" si="10"/>
        <v>0</v>
      </c>
      <c r="AD24" s="59"/>
      <c r="AE24" s="58">
        <f t="shared" si="2"/>
        <v>8.1686429512516465E-2</v>
      </c>
      <c r="AF24" s="2" t="e">
        <f t="shared" si="0"/>
        <v>#DIV/0!</v>
      </c>
    </row>
    <row r="25" spans="1:32" s="9" customFormat="1" ht="30" hidden="1" customHeight="1" x14ac:dyDescent="0.25">
      <c r="A25" s="10" t="s">
        <v>44</v>
      </c>
      <c r="B25" s="16">
        <v>79751</v>
      </c>
      <c r="C25" s="16">
        <f>SUM(F25:Z25)</f>
        <v>84886</v>
      </c>
      <c r="D25" s="109">
        <f>C25/B25</f>
        <v>1.0643879073616631</v>
      </c>
      <c r="E25" s="110">
        <v>21</v>
      </c>
      <c r="F25" s="80">
        <v>5500</v>
      </c>
      <c r="G25" s="80">
        <v>2920</v>
      </c>
      <c r="H25" s="80">
        <v>3500</v>
      </c>
      <c r="I25" s="80">
        <v>4732</v>
      </c>
      <c r="J25" s="80">
        <v>2149</v>
      </c>
      <c r="K25" s="80">
        <v>5120</v>
      </c>
      <c r="L25" s="80">
        <v>4262</v>
      </c>
      <c r="M25" s="80">
        <v>3134</v>
      </c>
      <c r="N25" s="80">
        <v>4100</v>
      </c>
      <c r="O25" s="80">
        <v>1208</v>
      </c>
      <c r="P25" s="80">
        <v>1547</v>
      </c>
      <c r="Q25" s="80">
        <v>6626</v>
      </c>
      <c r="R25" s="80">
        <v>5989</v>
      </c>
      <c r="S25" s="80">
        <v>4480</v>
      </c>
      <c r="T25" s="80">
        <v>8058</v>
      </c>
      <c r="U25" s="80">
        <v>4368</v>
      </c>
      <c r="V25" s="80">
        <v>2800</v>
      </c>
      <c r="W25" s="80">
        <v>1317</v>
      </c>
      <c r="X25" s="80">
        <v>6184</v>
      </c>
      <c r="Y25" s="80">
        <v>4912</v>
      </c>
      <c r="Z25" s="80">
        <v>1980</v>
      </c>
      <c r="AD25" s="59">
        <v>14063</v>
      </c>
      <c r="AE25" s="58">
        <f t="shared" si="2"/>
        <v>70823</v>
      </c>
      <c r="AF25" s="2">
        <f t="shared" si="0"/>
        <v>5.0361231600654195</v>
      </c>
    </row>
    <row r="26" spans="1:32" s="9" customFormat="1" ht="30" hidden="1" customHeight="1" x14ac:dyDescent="0.25">
      <c r="A26" s="12" t="s">
        <v>45</v>
      </c>
      <c r="B26" s="136">
        <f t="shared" ref="B26" si="11">B25/B20</f>
        <v>0.97864194425185447</v>
      </c>
      <c r="C26" s="136">
        <f>C25/C20</f>
        <v>0.88040490784820102</v>
      </c>
      <c r="D26" s="136">
        <f t="shared" ref="D26:Z26" si="12">D25/D20</f>
        <v>0.89961902105192004</v>
      </c>
      <c r="E26" s="110"/>
      <c r="F26" s="136">
        <f t="shared" si="12"/>
        <v>0.73825503355704702</v>
      </c>
      <c r="G26" s="136">
        <f t="shared" si="12"/>
        <v>0.92405063291139244</v>
      </c>
      <c r="H26" s="136">
        <f t="shared" si="12"/>
        <v>0.63636363636363635</v>
      </c>
      <c r="I26" s="136">
        <f t="shared" si="12"/>
        <v>0.81925207756232687</v>
      </c>
      <c r="J26" s="136">
        <f t="shared" si="12"/>
        <v>0.71752921535893155</v>
      </c>
      <c r="K26" s="136">
        <f t="shared" si="12"/>
        <v>0.86050420168067232</v>
      </c>
      <c r="L26" s="136">
        <f t="shared" si="12"/>
        <v>1</v>
      </c>
      <c r="M26" s="136">
        <f t="shared" si="12"/>
        <v>0.90578034682080921</v>
      </c>
      <c r="N26" s="136">
        <f t="shared" si="12"/>
        <v>0.81852665202635255</v>
      </c>
      <c r="O26" s="136">
        <f t="shared" si="12"/>
        <v>0.84064022268615168</v>
      </c>
      <c r="P26" s="136">
        <f t="shared" si="12"/>
        <v>0.7338709677419355</v>
      </c>
      <c r="Q26" s="136">
        <f t="shared" si="12"/>
        <v>0.9391920623671155</v>
      </c>
      <c r="R26" s="136">
        <f t="shared" si="12"/>
        <v>0.85034786312650856</v>
      </c>
      <c r="S26" s="136">
        <f t="shared" si="12"/>
        <v>1</v>
      </c>
      <c r="T26" s="136">
        <f t="shared" si="12"/>
        <v>1</v>
      </c>
      <c r="U26" s="136">
        <f t="shared" si="12"/>
        <v>0.9898028552005439</v>
      </c>
      <c r="V26" s="136">
        <f t="shared" si="12"/>
        <v>1</v>
      </c>
      <c r="W26" s="136">
        <f t="shared" si="12"/>
        <v>0.87103174603174605</v>
      </c>
      <c r="X26" s="136">
        <f t="shared" si="12"/>
        <v>1</v>
      </c>
      <c r="Y26" s="136">
        <f t="shared" si="12"/>
        <v>0.95156915924060437</v>
      </c>
      <c r="Z26" s="136">
        <f t="shared" si="12"/>
        <v>0.76066077602766036</v>
      </c>
      <c r="AD26" s="59"/>
      <c r="AE26" s="58">
        <f t="shared" si="2"/>
        <v>0.88040490784820102</v>
      </c>
      <c r="AF26" s="2" t="e">
        <f t="shared" si="0"/>
        <v>#DIV/0!</v>
      </c>
    </row>
    <row r="27" spans="1:32" s="47" customFormat="1" ht="30" hidden="1" customHeight="1" x14ac:dyDescent="0.25">
      <c r="A27" s="46" t="s">
        <v>180</v>
      </c>
      <c r="B27" s="137"/>
      <c r="C27" s="16">
        <f t="shared" ref="C27:C33" si="13">SUM(F27:Z27)</f>
        <v>0</v>
      </c>
      <c r="D27" s="138"/>
      <c r="E27" s="110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D27" s="60"/>
      <c r="AE27" s="58">
        <f t="shared" si="2"/>
        <v>0</v>
      </c>
      <c r="AF27" s="2" t="e">
        <f t="shared" si="0"/>
        <v>#DIV/0!</v>
      </c>
    </row>
    <row r="28" spans="1:32" s="9" customFormat="1" ht="30" hidden="1" customHeight="1" x14ac:dyDescent="0.25">
      <c r="A28" s="17" t="s">
        <v>46</v>
      </c>
      <c r="B28" s="16">
        <v>66395</v>
      </c>
      <c r="C28" s="16">
        <f t="shared" si="13"/>
        <v>61981</v>
      </c>
      <c r="D28" s="109">
        <f t="shared" ref="D28:D55" si="14">C28/B28</f>
        <v>0.93351909029294378</v>
      </c>
      <c r="E28" s="110">
        <v>18</v>
      </c>
      <c r="F28" s="80">
        <v>5500</v>
      </c>
      <c r="G28" s="80">
        <v>550</v>
      </c>
      <c r="H28" s="80">
        <v>3010</v>
      </c>
      <c r="I28" s="80"/>
      <c r="J28" s="80">
        <v>1789</v>
      </c>
      <c r="K28" s="80">
        <v>5100</v>
      </c>
      <c r="L28" s="80">
        <v>4262</v>
      </c>
      <c r="M28" s="80">
        <v>3134</v>
      </c>
      <c r="N28" s="80"/>
      <c r="O28" s="80">
        <v>976</v>
      </c>
      <c r="P28" s="80">
        <v>1547</v>
      </c>
      <c r="Q28" s="80">
        <v>6626</v>
      </c>
      <c r="R28" s="80">
        <v>6900</v>
      </c>
      <c r="S28" s="80">
        <v>2946</v>
      </c>
      <c r="T28" s="80">
        <v>8058</v>
      </c>
      <c r="U28" s="80">
        <v>855</v>
      </c>
      <c r="V28" s="80">
        <v>1977</v>
      </c>
      <c r="W28" s="80"/>
      <c r="X28" s="80">
        <v>1339</v>
      </c>
      <c r="Y28" s="80">
        <v>4912</v>
      </c>
      <c r="Z28" s="80">
        <v>2500</v>
      </c>
      <c r="AD28" s="59">
        <v>1523</v>
      </c>
      <c r="AE28" s="58">
        <f t="shared" si="2"/>
        <v>60458</v>
      </c>
      <c r="AF28" s="2">
        <f t="shared" si="0"/>
        <v>39.696651346027579</v>
      </c>
    </row>
    <row r="29" spans="1:32" s="9" customFormat="1" ht="30" hidden="1" customHeight="1" x14ac:dyDescent="0.25">
      <c r="A29" s="12" t="s">
        <v>45</v>
      </c>
      <c r="B29" s="114">
        <f>B28/B20</f>
        <v>0.81474755035801283</v>
      </c>
      <c r="C29" s="16">
        <f t="shared" si="13"/>
        <v>12.837714841720862</v>
      </c>
      <c r="D29" s="109">
        <f t="shared" si="14"/>
        <v>15.756678048408698</v>
      </c>
      <c r="E29" s="110"/>
      <c r="F29" s="48">
        <f t="shared" ref="F29:R29" si="15">F28/F20</f>
        <v>0.73825503355704702</v>
      </c>
      <c r="G29" s="48">
        <f t="shared" si="15"/>
        <v>0.17405063291139242</v>
      </c>
      <c r="H29" s="48">
        <f t="shared" si="15"/>
        <v>0.54727272727272724</v>
      </c>
      <c r="I29" s="48">
        <f t="shared" si="15"/>
        <v>0</v>
      </c>
      <c r="J29" s="48">
        <f t="shared" si="15"/>
        <v>0.59732888146911522</v>
      </c>
      <c r="K29" s="48">
        <f t="shared" si="15"/>
        <v>0.8571428571428571</v>
      </c>
      <c r="L29" s="48">
        <f t="shared" si="15"/>
        <v>1</v>
      </c>
      <c r="M29" s="48">
        <f t="shared" si="15"/>
        <v>0.90578034682080921</v>
      </c>
      <c r="N29" s="48">
        <f t="shared" si="15"/>
        <v>0</v>
      </c>
      <c r="O29" s="48">
        <f t="shared" si="15"/>
        <v>0.67919276270006956</v>
      </c>
      <c r="P29" s="48">
        <f t="shared" si="15"/>
        <v>0.7338709677419355</v>
      </c>
      <c r="Q29" s="48">
        <f t="shared" si="15"/>
        <v>0.9391920623671155</v>
      </c>
      <c r="R29" s="48">
        <f t="shared" si="15"/>
        <v>0.97969615220786599</v>
      </c>
      <c r="S29" s="48">
        <f t="shared" ref="S29:Z29" si="16">S28/S20</f>
        <v>0.65758928571428577</v>
      </c>
      <c r="T29" s="48">
        <f t="shared" si="16"/>
        <v>1</v>
      </c>
      <c r="U29" s="48">
        <f t="shared" si="16"/>
        <v>0.19374575118966689</v>
      </c>
      <c r="V29" s="48">
        <f t="shared" si="16"/>
        <v>0.70607142857142857</v>
      </c>
      <c r="W29" s="48">
        <f t="shared" si="16"/>
        <v>0</v>
      </c>
      <c r="X29" s="48">
        <f t="shared" si="16"/>
        <v>0.21652652005174644</v>
      </c>
      <c r="Y29" s="48">
        <f t="shared" si="16"/>
        <v>0.95156915924060437</v>
      </c>
      <c r="Z29" s="48">
        <f t="shared" si="16"/>
        <v>0.9604302727621975</v>
      </c>
      <c r="AD29" s="59"/>
      <c r="AE29" s="58">
        <f t="shared" si="2"/>
        <v>12.837714841720862</v>
      </c>
      <c r="AF29" s="2" t="e">
        <f t="shared" si="0"/>
        <v>#DIV/0!</v>
      </c>
    </row>
    <row r="30" spans="1:32" s="9" customFormat="1" ht="30" hidden="1" customHeight="1" x14ac:dyDescent="0.25">
      <c r="A30" s="8" t="s">
        <v>210</v>
      </c>
      <c r="B30" s="16">
        <v>81932</v>
      </c>
      <c r="C30" s="16">
        <f t="shared" si="13"/>
        <v>84259</v>
      </c>
      <c r="D30" s="109">
        <f t="shared" si="14"/>
        <v>1.0284016013279305</v>
      </c>
      <c r="E30" s="110">
        <v>21</v>
      </c>
      <c r="F30" s="97">
        <v>631</v>
      </c>
      <c r="G30" s="97">
        <v>1875</v>
      </c>
      <c r="H30" s="97">
        <v>8471</v>
      </c>
      <c r="I30" s="97">
        <v>5090</v>
      </c>
      <c r="J30" s="97">
        <v>4621</v>
      </c>
      <c r="K30" s="97">
        <v>4515</v>
      </c>
      <c r="L30" s="97">
        <v>2838</v>
      </c>
      <c r="M30" s="97">
        <v>4385</v>
      </c>
      <c r="N30" s="97">
        <v>2423</v>
      </c>
      <c r="O30" s="97">
        <v>2773</v>
      </c>
      <c r="P30" s="97">
        <v>2777</v>
      </c>
      <c r="Q30" s="97">
        <v>3720</v>
      </c>
      <c r="R30" s="97">
        <v>4459</v>
      </c>
      <c r="S30" s="97">
        <v>2652</v>
      </c>
      <c r="T30" s="97">
        <v>4348</v>
      </c>
      <c r="U30" s="97">
        <v>4506</v>
      </c>
      <c r="V30" s="97">
        <v>1054</v>
      </c>
      <c r="W30" s="97">
        <v>1557</v>
      </c>
      <c r="X30" s="97">
        <v>8190</v>
      </c>
      <c r="Y30" s="97">
        <v>8783</v>
      </c>
      <c r="Z30" s="97">
        <v>4591</v>
      </c>
      <c r="AD30" s="59"/>
      <c r="AE30" s="58">
        <f t="shared" si="2"/>
        <v>84259</v>
      </c>
      <c r="AF30" s="2" t="e">
        <f t="shared" si="0"/>
        <v>#DIV/0!</v>
      </c>
    </row>
    <row r="31" spans="1:32" s="9" customFormat="1" ht="31.5" hidden="1" customHeight="1" x14ac:dyDescent="0.25">
      <c r="A31" s="10" t="s">
        <v>47</v>
      </c>
      <c r="B31" s="16"/>
      <c r="C31" s="16">
        <f t="shared" si="13"/>
        <v>0</v>
      </c>
      <c r="D31" s="109" t="e">
        <f t="shared" si="14"/>
        <v>#DIV/0!</v>
      </c>
      <c r="E31" s="110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D31" s="59"/>
      <c r="AE31" s="58">
        <f t="shared" si="2"/>
        <v>0</v>
      </c>
      <c r="AF31" s="2" t="e">
        <f t="shared" si="0"/>
        <v>#DIV/0!</v>
      </c>
    </row>
    <row r="32" spans="1:32" s="9" customFormat="1" ht="30" hidden="1" customHeight="1" x14ac:dyDescent="0.25">
      <c r="A32" s="12" t="s">
        <v>41</v>
      </c>
      <c r="B32" s="48">
        <f>B31/B30</f>
        <v>0</v>
      </c>
      <c r="C32" s="16">
        <f t="shared" si="13"/>
        <v>0</v>
      </c>
      <c r="D32" s="109" t="e">
        <f t="shared" si="14"/>
        <v>#DIV/0!</v>
      </c>
      <c r="E32" s="110"/>
      <c r="F32" s="48">
        <f>F31/F30</f>
        <v>0</v>
      </c>
      <c r="G32" s="48">
        <f t="shared" ref="G32:Z32" si="17">G31/G30</f>
        <v>0</v>
      </c>
      <c r="H32" s="48">
        <f t="shared" si="17"/>
        <v>0</v>
      </c>
      <c r="I32" s="48">
        <f t="shared" si="17"/>
        <v>0</v>
      </c>
      <c r="J32" s="48">
        <f t="shared" si="17"/>
        <v>0</v>
      </c>
      <c r="K32" s="48">
        <f t="shared" si="17"/>
        <v>0</v>
      </c>
      <c r="L32" s="48">
        <f t="shared" si="17"/>
        <v>0</v>
      </c>
      <c r="M32" s="48">
        <f t="shared" si="17"/>
        <v>0</v>
      </c>
      <c r="N32" s="48">
        <f t="shared" si="17"/>
        <v>0</v>
      </c>
      <c r="O32" s="48">
        <f t="shared" si="17"/>
        <v>0</v>
      </c>
      <c r="P32" s="48">
        <f t="shared" si="17"/>
        <v>0</v>
      </c>
      <c r="Q32" s="48">
        <f>Q31/R30</f>
        <v>0</v>
      </c>
      <c r="R32" s="48">
        <f>R31/S30</f>
        <v>0</v>
      </c>
      <c r="S32" s="48">
        <f>S31/T30</f>
        <v>0</v>
      </c>
      <c r="T32" s="48">
        <f>T31/U30</f>
        <v>0</v>
      </c>
      <c r="U32" s="48">
        <f t="shared" si="17"/>
        <v>0</v>
      </c>
      <c r="V32" s="48">
        <f t="shared" si="17"/>
        <v>0</v>
      </c>
      <c r="W32" s="48">
        <f t="shared" si="17"/>
        <v>0</v>
      </c>
      <c r="X32" s="48">
        <f t="shared" si="17"/>
        <v>0</v>
      </c>
      <c r="Y32" s="48">
        <f t="shared" si="17"/>
        <v>0</v>
      </c>
      <c r="Z32" s="48">
        <f t="shared" si="17"/>
        <v>0</v>
      </c>
      <c r="AD32" s="59"/>
      <c r="AE32" s="58">
        <f t="shared" si="2"/>
        <v>0</v>
      </c>
      <c r="AF32" s="2" t="e">
        <f t="shared" si="0"/>
        <v>#DIV/0!</v>
      </c>
    </row>
    <row r="33" spans="1:38" s="9" customFormat="1" ht="30" hidden="1" customHeight="1" x14ac:dyDescent="0.25">
      <c r="A33" s="10" t="s">
        <v>48</v>
      </c>
      <c r="B33" s="16">
        <v>39441</v>
      </c>
      <c r="C33" s="16">
        <f t="shared" si="13"/>
        <v>41507</v>
      </c>
      <c r="D33" s="109">
        <f t="shared" si="14"/>
        <v>1.0523820389949545</v>
      </c>
      <c r="E33" s="110">
        <v>20</v>
      </c>
      <c r="F33" s="80">
        <v>612</v>
      </c>
      <c r="G33" s="80">
        <v>930</v>
      </c>
      <c r="H33" s="80">
        <v>7949</v>
      </c>
      <c r="I33" s="80">
        <v>1162</v>
      </c>
      <c r="J33" s="80">
        <v>302</v>
      </c>
      <c r="K33" s="80">
        <v>3850</v>
      </c>
      <c r="L33" s="80">
        <v>1500</v>
      </c>
      <c r="M33" s="80">
        <v>4385</v>
      </c>
      <c r="N33" s="80">
        <v>307</v>
      </c>
      <c r="O33" s="80">
        <v>1481</v>
      </c>
      <c r="P33" s="80">
        <v>770</v>
      </c>
      <c r="Q33" s="80">
        <v>1680</v>
      </c>
      <c r="R33" s="80"/>
      <c r="S33" s="80">
        <v>2170</v>
      </c>
      <c r="T33" s="80">
        <v>2421</v>
      </c>
      <c r="U33" s="80">
        <v>3805</v>
      </c>
      <c r="V33" s="80">
        <v>363</v>
      </c>
      <c r="W33" s="80">
        <v>373</v>
      </c>
      <c r="X33" s="80">
        <v>241</v>
      </c>
      <c r="Y33" s="80">
        <v>5830</v>
      </c>
      <c r="Z33" s="80">
        <v>1376</v>
      </c>
      <c r="AD33" s="59">
        <v>8146</v>
      </c>
      <c r="AE33" s="58">
        <f t="shared" si="2"/>
        <v>33361</v>
      </c>
      <c r="AF33" s="2">
        <f t="shared" si="0"/>
        <v>4.0953842376626568</v>
      </c>
    </row>
    <row r="34" spans="1:38" s="9" customFormat="1" ht="30" hidden="1" customHeight="1" x14ac:dyDescent="0.25">
      <c r="A34" s="10" t="s">
        <v>45</v>
      </c>
      <c r="B34" s="136"/>
      <c r="C34" s="136">
        <f t="shared" ref="C34:Z34" si="18">C33/C30</f>
        <v>0.4926120651799808</v>
      </c>
      <c r="D34" s="109" t="e">
        <f t="shared" si="14"/>
        <v>#DIV/0!</v>
      </c>
      <c r="E34" s="110"/>
      <c r="F34" s="92">
        <f t="shared" si="18"/>
        <v>0.96988906497622818</v>
      </c>
      <c r="G34" s="92">
        <f t="shared" si="18"/>
        <v>0.496</v>
      </c>
      <c r="H34" s="92">
        <f t="shared" si="18"/>
        <v>0.93837799551410694</v>
      </c>
      <c r="I34" s="92">
        <f t="shared" si="18"/>
        <v>0.22829076620825148</v>
      </c>
      <c r="J34" s="92">
        <f t="shared" si="18"/>
        <v>6.5353819519584508E-2</v>
      </c>
      <c r="K34" s="92">
        <f t="shared" si="18"/>
        <v>0.8527131782945736</v>
      </c>
      <c r="L34" s="92">
        <f t="shared" si="18"/>
        <v>0.52854122621564481</v>
      </c>
      <c r="M34" s="92">
        <f t="shared" si="18"/>
        <v>1</v>
      </c>
      <c r="N34" s="92">
        <f t="shared" si="18"/>
        <v>0.12670243499793643</v>
      </c>
      <c r="O34" s="92">
        <f t="shared" si="18"/>
        <v>0.53407861521817523</v>
      </c>
      <c r="P34" s="92">
        <f t="shared" si="18"/>
        <v>0.27727763773856678</v>
      </c>
      <c r="Q34" s="92">
        <f>Q33/R30</f>
        <v>0.37676609105180536</v>
      </c>
      <c r="R34" s="92">
        <f>R33/S30</f>
        <v>0</v>
      </c>
      <c r="S34" s="92">
        <f>S33/T30</f>
        <v>0.49908003679852808</v>
      </c>
      <c r="T34" s="92">
        <f>T33/U30</f>
        <v>0.53728362183754996</v>
      </c>
      <c r="U34" s="92">
        <f t="shared" si="18"/>
        <v>0.84442964935641363</v>
      </c>
      <c r="V34" s="92">
        <f t="shared" si="18"/>
        <v>0.34440227703984821</v>
      </c>
      <c r="W34" s="92">
        <f t="shared" si="18"/>
        <v>0.23956326268464997</v>
      </c>
      <c r="X34" s="92">
        <f t="shared" si="18"/>
        <v>2.9426129426129426E-2</v>
      </c>
      <c r="Y34" s="92">
        <f t="shared" si="18"/>
        <v>0.66378230672890814</v>
      </c>
      <c r="Z34" s="92">
        <f t="shared" si="18"/>
        <v>0.2997168372903507</v>
      </c>
      <c r="AD34" s="59"/>
      <c r="AE34" s="58">
        <f t="shared" si="2"/>
        <v>0.4926120651799808</v>
      </c>
      <c r="AF34" s="2" t="e">
        <f t="shared" si="0"/>
        <v>#DIV/0!</v>
      </c>
    </row>
    <row r="35" spans="1:38" s="9" customFormat="1" ht="30" hidden="1" customHeight="1" x14ac:dyDescent="0.25">
      <c r="A35" s="17" t="s">
        <v>49</v>
      </c>
      <c r="B35" s="16">
        <v>78690</v>
      </c>
      <c r="C35" s="16">
        <f>SUM(F35:Z35)</f>
        <v>62498</v>
      </c>
      <c r="D35" s="109">
        <f t="shared" si="14"/>
        <v>0.79423052484432588</v>
      </c>
      <c r="E35" s="110">
        <v>21</v>
      </c>
      <c r="F35" s="80">
        <v>612</v>
      </c>
      <c r="G35" s="80">
        <v>2036</v>
      </c>
      <c r="H35" s="80">
        <v>8474</v>
      </c>
      <c r="I35" s="80">
        <v>209</v>
      </c>
      <c r="J35" s="80">
        <v>3462</v>
      </c>
      <c r="K35" s="80">
        <v>4500</v>
      </c>
      <c r="L35" s="80">
        <v>1670</v>
      </c>
      <c r="M35" s="80">
        <v>4385</v>
      </c>
      <c r="N35" s="80">
        <v>930</v>
      </c>
      <c r="O35" s="80">
        <v>2448</v>
      </c>
      <c r="P35" s="80">
        <v>2272</v>
      </c>
      <c r="Q35" s="80">
        <v>2850</v>
      </c>
      <c r="R35" s="80">
        <v>4459</v>
      </c>
      <c r="S35" s="80">
        <v>2432</v>
      </c>
      <c r="T35" s="80">
        <v>3401</v>
      </c>
      <c r="U35" s="80">
        <v>2373</v>
      </c>
      <c r="V35" s="80">
        <v>363</v>
      </c>
      <c r="W35" s="80">
        <v>373</v>
      </c>
      <c r="X35" s="80">
        <v>1850</v>
      </c>
      <c r="Y35" s="80">
        <v>8664</v>
      </c>
      <c r="Z35" s="80">
        <v>4735</v>
      </c>
      <c r="AD35" s="59">
        <v>5837</v>
      </c>
      <c r="AE35" s="58">
        <f t="shared" si="2"/>
        <v>56661</v>
      </c>
      <c r="AF35" s="2">
        <f>AE35/AD35</f>
        <v>9.7072126092170627</v>
      </c>
    </row>
    <row r="36" spans="1:38" s="9" customFormat="1" ht="30" hidden="1" customHeight="1" x14ac:dyDescent="0.25">
      <c r="A36" s="12" t="s">
        <v>45</v>
      </c>
      <c r="B36" s="114">
        <f>B35/B30</f>
        <v>0.96043060098618371</v>
      </c>
      <c r="C36" s="114">
        <f>C35/C30</f>
        <v>0.74173678776154472</v>
      </c>
      <c r="D36" s="109">
        <f t="shared" si="14"/>
        <v>0.77229607948759538</v>
      </c>
      <c r="E36" s="110"/>
      <c r="F36" s="48">
        <f>F35/F30</f>
        <v>0.96988906497622818</v>
      </c>
      <c r="G36" s="48">
        <f t="shared" ref="G36:Z36" si="19">G35/G30</f>
        <v>1.0858666666666668</v>
      </c>
      <c r="H36" s="48">
        <f t="shared" si="19"/>
        <v>1.0003541494510684</v>
      </c>
      <c r="I36" s="48">
        <f t="shared" si="19"/>
        <v>4.1060903732809427E-2</v>
      </c>
      <c r="J36" s="48">
        <f t="shared" si="19"/>
        <v>0.74918848734040255</v>
      </c>
      <c r="K36" s="48">
        <f t="shared" si="19"/>
        <v>0.99667774086378735</v>
      </c>
      <c r="L36" s="48">
        <f t="shared" si="19"/>
        <v>0.5884425651867512</v>
      </c>
      <c r="M36" s="48">
        <f t="shared" si="19"/>
        <v>1</v>
      </c>
      <c r="N36" s="48">
        <f t="shared" si="19"/>
        <v>0.38382170862567067</v>
      </c>
      <c r="O36" s="48">
        <f t="shared" si="19"/>
        <v>0.88279841327082587</v>
      </c>
      <c r="P36" s="48">
        <f t="shared" si="19"/>
        <v>0.81814908174288803</v>
      </c>
      <c r="Q36" s="48">
        <f t="shared" si="19"/>
        <v>0.7661290322580645</v>
      </c>
      <c r="R36" s="48">
        <f t="shared" si="19"/>
        <v>1</v>
      </c>
      <c r="S36" s="48">
        <f t="shared" si="19"/>
        <v>0.9170437405731523</v>
      </c>
      <c r="T36" s="48">
        <f t="shared" si="19"/>
        <v>0.78219871205151792</v>
      </c>
      <c r="U36" s="48">
        <f t="shared" si="19"/>
        <v>0.52663115845539277</v>
      </c>
      <c r="V36" s="48">
        <f t="shared" si="19"/>
        <v>0.34440227703984821</v>
      </c>
      <c r="W36" s="48">
        <f t="shared" si="19"/>
        <v>0.23956326268464997</v>
      </c>
      <c r="X36" s="48">
        <f t="shared" si="19"/>
        <v>0.22588522588522589</v>
      </c>
      <c r="Y36" s="48">
        <f t="shared" si="19"/>
        <v>0.98645109871342362</v>
      </c>
      <c r="Z36" s="48">
        <f t="shared" si="19"/>
        <v>1.0313657155303855</v>
      </c>
      <c r="AA36" s="48"/>
      <c r="AB36" s="48"/>
      <c r="AC36" s="55"/>
      <c r="AD36" s="48"/>
      <c r="AE36" s="58">
        <f t="shared" si="2"/>
        <v>0.74173678776154472</v>
      </c>
      <c r="AF36" s="2" t="e">
        <f t="shared" si="0"/>
        <v>#DIV/0!</v>
      </c>
    </row>
    <row r="37" spans="1:38" s="9" customFormat="1" ht="30" hidden="1" customHeight="1" x14ac:dyDescent="0.25">
      <c r="A37" s="15" t="s">
        <v>50</v>
      </c>
      <c r="B37" s="16"/>
      <c r="C37" s="18">
        <f>SUM(F37:Z37)</f>
        <v>0</v>
      </c>
      <c r="D37" s="109" t="e">
        <f t="shared" si="14"/>
        <v>#DIV/0!</v>
      </c>
      <c r="E37" s="110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D37" s="59"/>
      <c r="AE37" s="58">
        <f t="shared" si="2"/>
        <v>0</v>
      </c>
      <c r="AF37" s="2" t="e">
        <f t="shared" si="0"/>
        <v>#DIV/0!</v>
      </c>
    </row>
    <row r="38" spans="1:38" s="9" customFormat="1" ht="30" hidden="1" customHeight="1" x14ac:dyDescent="0.25">
      <c r="A38" s="17" t="s">
        <v>51</v>
      </c>
      <c r="B38" s="16">
        <v>189948</v>
      </c>
      <c r="C38" s="16">
        <f>SUM(F38:Z38)</f>
        <v>160028</v>
      </c>
      <c r="D38" s="109">
        <f t="shared" si="14"/>
        <v>0.842483205930044</v>
      </c>
      <c r="E38" s="110">
        <v>21</v>
      </c>
      <c r="F38" s="80">
        <v>13500</v>
      </c>
      <c r="G38" s="80">
        <v>5200</v>
      </c>
      <c r="H38" s="80">
        <v>16840</v>
      </c>
      <c r="I38" s="80">
        <v>6850</v>
      </c>
      <c r="J38" s="80">
        <v>3777</v>
      </c>
      <c r="K38" s="80">
        <v>4540</v>
      </c>
      <c r="L38" s="80">
        <v>4306</v>
      </c>
      <c r="M38" s="80">
        <v>10238</v>
      </c>
      <c r="N38" s="80">
        <v>3002</v>
      </c>
      <c r="O38" s="80">
        <v>3786</v>
      </c>
      <c r="P38" s="80">
        <v>2574</v>
      </c>
      <c r="Q38" s="80">
        <v>8200</v>
      </c>
      <c r="R38" s="80">
        <v>12344</v>
      </c>
      <c r="S38" s="80">
        <v>5450</v>
      </c>
      <c r="T38" s="80">
        <v>10518</v>
      </c>
      <c r="U38" s="80">
        <v>6413</v>
      </c>
      <c r="V38" s="80">
        <v>6677</v>
      </c>
      <c r="W38" s="80">
        <v>2150</v>
      </c>
      <c r="X38" s="80">
        <v>2900</v>
      </c>
      <c r="Y38" s="80">
        <v>25343</v>
      </c>
      <c r="Z38" s="80">
        <v>5420</v>
      </c>
      <c r="AD38" s="59">
        <v>1757</v>
      </c>
      <c r="AE38" s="58">
        <f t="shared" si="2"/>
        <v>158271</v>
      </c>
      <c r="AF38" s="2">
        <f t="shared" si="0"/>
        <v>90.080250426863969</v>
      </c>
    </row>
    <row r="39" spans="1:38" s="9" customFormat="1" ht="30" hidden="1" customHeight="1" x14ac:dyDescent="0.25">
      <c r="A39" s="12" t="s">
        <v>52</v>
      </c>
      <c r="B39" s="114"/>
      <c r="C39" s="114" t="e">
        <f>C38/C37</f>
        <v>#DIV/0!</v>
      </c>
      <c r="D39" s="109" t="e">
        <f t="shared" si="14"/>
        <v>#DIV/0!</v>
      </c>
      <c r="E39" s="110"/>
      <c r="F39" s="48" t="e">
        <f>F38/F37</f>
        <v>#DIV/0!</v>
      </c>
      <c r="G39" s="48" t="e">
        <f t="shared" ref="G39:Z39" si="20">G38/G37</f>
        <v>#DIV/0!</v>
      </c>
      <c r="H39" s="48" t="e">
        <f t="shared" si="20"/>
        <v>#DIV/0!</v>
      </c>
      <c r="I39" s="48" t="e">
        <f t="shared" si="20"/>
        <v>#DIV/0!</v>
      </c>
      <c r="J39" s="48" t="e">
        <f t="shared" si="20"/>
        <v>#DIV/0!</v>
      </c>
      <c r="K39" s="48" t="e">
        <f t="shared" si="20"/>
        <v>#DIV/0!</v>
      </c>
      <c r="L39" s="48" t="e">
        <f t="shared" si="20"/>
        <v>#DIV/0!</v>
      </c>
      <c r="M39" s="48" t="e">
        <f t="shared" si="20"/>
        <v>#DIV/0!</v>
      </c>
      <c r="N39" s="48" t="e">
        <f t="shared" si="20"/>
        <v>#DIV/0!</v>
      </c>
      <c r="O39" s="48" t="e">
        <f t="shared" si="20"/>
        <v>#DIV/0!</v>
      </c>
      <c r="P39" s="48" t="e">
        <f t="shared" si="20"/>
        <v>#DIV/0!</v>
      </c>
      <c r="Q39" s="48" t="e">
        <f t="shared" si="20"/>
        <v>#DIV/0!</v>
      </c>
      <c r="R39" s="48" t="e">
        <f t="shared" si="20"/>
        <v>#DIV/0!</v>
      </c>
      <c r="S39" s="48" t="e">
        <f t="shared" si="20"/>
        <v>#DIV/0!</v>
      </c>
      <c r="T39" s="48" t="e">
        <f t="shared" si="20"/>
        <v>#DIV/0!</v>
      </c>
      <c r="U39" s="48" t="e">
        <f t="shared" si="20"/>
        <v>#DIV/0!</v>
      </c>
      <c r="V39" s="48" t="e">
        <f t="shared" si="20"/>
        <v>#DIV/0!</v>
      </c>
      <c r="W39" s="48" t="e">
        <f t="shared" si="20"/>
        <v>#DIV/0!</v>
      </c>
      <c r="X39" s="48" t="e">
        <f t="shared" si="20"/>
        <v>#DIV/0!</v>
      </c>
      <c r="Y39" s="48" t="e">
        <f t="shared" si="20"/>
        <v>#DIV/0!</v>
      </c>
      <c r="Z39" s="48" t="e">
        <f t="shared" si="20"/>
        <v>#DIV/0!</v>
      </c>
      <c r="AD39" s="59"/>
      <c r="AE39" s="58" t="e">
        <f t="shared" si="2"/>
        <v>#DIV/0!</v>
      </c>
      <c r="AF39" s="2" t="e">
        <f t="shared" si="0"/>
        <v>#DIV/0!</v>
      </c>
    </row>
    <row r="40" spans="1:38" s="9" customFormat="1" ht="30" hidden="1" customHeight="1" x14ac:dyDescent="0.25">
      <c r="A40" s="39" t="s">
        <v>53</v>
      </c>
      <c r="B40" s="16">
        <v>174978</v>
      </c>
      <c r="C40" s="16">
        <f>SUM(F40:Z40)</f>
        <v>135847</v>
      </c>
      <c r="D40" s="109">
        <f t="shared" si="14"/>
        <v>0.77636617174730538</v>
      </c>
      <c r="E40" s="110">
        <v>20</v>
      </c>
      <c r="F40" s="80">
        <v>10000</v>
      </c>
      <c r="G40" s="80">
        <v>5896</v>
      </c>
      <c r="H40" s="80">
        <v>14375</v>
      </c>
      <c r="I40" s="80">
        <v>6615</v>
      </c>
      <c r="J40" s="80">
        <v>3268</v>
      </c>
      <c r="K40" s="80">
        <v>4110</v>
      </c>
      <c r="L40" s="80">
        <v>3097</v>
      </c>
      <c r="M40" s="80">
        <v>9518</v>
      </c>
      <c r="N40" s="80">
        <v>1471</v>
      </c>
      <c r="O40" s="80">
        <v>3836</v>
      </c>
      <c r="P40" s="80">
        <v>2653</v>
      </c>
      <c r="Q40" s="80">
        <v>6250</v>
      </c>
      <c r="R40" s="80">
        <v>14823</v>
      </c>
      <c r="S40" s="80">
        <v>1399</v>
      </c>
      <c r="T40" s="80">
        <v>10885</v>
      </c>
      <c r="U40" s="80"/>
      <c r="V40" s="80">
        <v>4068</v>
      </c>
      <c r="W40" s="80">
        <v>2150</v>
      </c>
      <c r="X40" s="80">
        <v>2670</v>
      </c>
      <c r="Y40" s="80">
        <v>23343</v>
      </c>
      <c r="Z40" s="80">
        <v>5420</v>
      </c>
      <c r="AD40" s="59">
        <v>261</v>
      </c>
      <c r="AE40" s="58">
        <f t="shared" si="2"/>
        <v>135586</v>
      </c>
      <c r="AF40" s="2">
        <f t="shared" si="0"/>
        <v>519.48659003831415</v>
      </c>
    </row>
    <row r="41" spans="1:38" s="2" customFormat="1" ht="31.5" customHeight="1" x14ac:dyDescent="0.25">
      <c r="A41" s="8" t="s">
        <v>153</v>
      </c>
      <c r="B41" s="16">
        <v>222814</v>
      </c>
      <c r="C41" s="16">
        <f>SUM(F41:Z41)</f>
        <v>220897.8</v>
      </c>
      <c r="D41" s="109">
        <f t="shared" si="14"/>
        <v>0.99140000179521925</v>
      </c>
      <c r="E41" s="110"/>
      <c r="F41" s="89">
        <v>21387</v>
      </c>
      <c r="G41" s="89">
        <v>6370</v>
      </c>
      <c r="H41" s="89">
        <v>14804</v>
      </c>
      <c r="I41" s="89">
        <v>11519</v>
      </c>
      <c r="J41" s="89">
        <v>6216</v>
      </c>
      <c r="K41" s="89">
        <v>14257</v>
      </c>
      <c r="L41" s="89">
        <v>7235</v>
      </c>
      <c r="M41" s="89">
        <v>11166</v>
      </c>
      <c r="N41" s="89">
        <v>10677</v>
      </c>
      <c r="O41" s="89">
        <f>SUM(O45:O50)</f>
        <v>3874.8</v>
      </c>
      <c r="P41" s="89">
        <v>6645</v>
      </c>
      <c r="Q41" s="89">
        <v>10016</v>
      </c>
      <c r="R41" s="89">
        <v>13361</v>
      </c>
      <c r="S41" s="89">
        <v>13059</v>
      </c>
      <c r="T41" s="89">
        <v>11222</v>
      </c>
      <c r="U41" s="89">
        <v>9636</v>
      </c>
      <c r="V41" s="89">
        <v>8357</v>
      </c>
      <c r="W41" s="89">
        <v>4627</v>
      </c>
      <c r="X41" s="89">
        <v>8804</v>
      </c>
      <c r="Y41" s="89">
        <v>18008</v>
      </c>
      <c r="Z41" s="89">
        <v>9657</v>
      </c>
      <c r="AA41" s="13"/>
      <c r="AD41" s="35"/>
      <c r="AE41" s="58">
        <f t="shared" si="2"/>
        <v>220897.8</v>
      </c>
      <c r="AF41" s="2" t="e">
        <f t="shared" si="0"/>
        <v>#DIV/0!</v>
      </c>
    </row>
    <row r="42" spans="1:38" s="2" customFormat="1" ht="30" customHeight="1" x14ac:dyDescent="0.25">
      <c r="A42" s="19" t="s">
        <v>214</v>
      </c>
      <c r="B42" s="16">
        <v>223108</v>
      </c>
      <c r="C42" s="16">
        <f>SUM(F42:Z42)</f>
        <v>197419.90000000002</v>
      </c>
      <c r="D42" s="109">
        <f t="shared" si="14"/>
        <v>0.88486248812234447</v>
      </c>
      <c r="E42" s="25">
        <v>21</v>
      </c>
      <c r="F42" s="25">
        <f>SUM(F45:F50)+90</f>
        <v>14349</v>
      </c>
      <c r="G42" s="25">
        <f>SUM(G45:G50)</f>
        <v>6046</v>
      </c>
      <c r="H42" s="25">
        <f>SUM(H45:H50)+30</f>
        <v>14804</v>
      </c>
      <c r="I42" s="25">
        <f>SUM(I45:I50)</f>
        <v>13346.6</v>
      </c>
      <c r="J42" s="25">
        <f>SUM(J45:J50)</f>
        <v>7522</v>
      </c>
      <c r="K42" s="25">
        <f>SUM(K45:K50)</f>
        <v>11925</v>
      </c>
      <c r="L42" s="25">
        <f>SUM(L45:L50)</f>
        <v>6296</v>
      </c>
      <c r="M42" s="25">
        <f t="shared" ref="M42:N42" si="21">SUM(M45:M50)</f>
        <v>10043</v>
      </c>
      <c r="N42" s="25">
        <f t="shared" si="21"/>
        <v>8638</v>
      </c>
      <c r="O42" s="25">
        <f>SUM(O45:O50)+255.5</f>
        <v>4130.3</v>
      </c>
      <c r="P42" s="25">
        <f>SUM(P45:P50)</f>
        <v>4199</v>
      </c>
      <c r="Q42" s="25">
        <f>SUM(Q45:Q50)</f>
        <v>8706</v>
      </c>
      <c r="R42" s="25">
        <f>SUM(R45:R50)+200</f>
        <v>11108</v>
      </c>
      <c r="S42" s="25">
        <f>SUM(S45:S50)</f>
        <v>10714</v>
      </c>
      <c r="T42" s="25">
        <f>SUM(T45:T50)</f>
        <v>11297</v>
      </c>
      <c r="U42" s="25">
        <f>SUM(U45:U50)</f>
        <v>7668</v>
      </c>
      <c r="V42" s="25">
        <f>SUM(V45:V50)</f>
        <v>7791</v>
      </c>
      <c r="W42" s="25">
        <f>SUM(W45:W50)</f>
        <v>3772</v>
      </c>
      <c r="X42" s="25">
        <f t="shared" ref="X42:Z42" si="22">SUM(X45:X50)</f>
        <v>7988</v>
      </c>
      <c r="Y42" s="25">
        <f t="shared" si="22"/>
        <v>17937</v>
      </c>
      <c r="Z42" s="25">
        <f t="shared" si="22"/>
        <v>9140</v>
      </c>
      <c r="AA42" s="25">
        <f>AA45+AA46+AA50</f>
        <v>0</v>
      </c>
      <c r="AD42" s="35">
        <v>166</v>
      </c>
      <c r="AE42" s="58">
        <f t="shared" si="2"/>
        <v>197253.90000000002</v>
      </c>
      <c r="AF42" s="2">
        <f t="shared" si="0"/>
        <v>1188.2765060240965</v>
      </c>
      <c r="AJ42" s="2">
        <v>87514.7</v>
      </c>
      <c r="AL42" s="66">
        <f>C42+AJ42</f>
        <v>284934.60000000003</v>
      </c>
    </row>
    <row r="43" spans="1:38" s="2" customFormat="1" ht="30" customHeight="1" x14ac:dyDescent="0.25">
      <c r="A43" s="11" t="s">
        <v>179</v>
      </c>
      <c r="B43" s="16">
        <v>13240</v>
      </c>
      <c r="C43" s="16">
        <f>SUM(F43:Z43)</f>
        <v>457</v>
      </c>
      <c r="D43" s="109">
        <f t="shared" si="14"/>
        <v>3.4516616314199396E-2</v>
      </c>
      <c r="E43" s="110"/>
      <c r="F43" s="89"/>
      <c r="G43" s="89"/>
      <c r="H43" s="89"/>
      <c r="I43" s="89"/>
      <c r="J43" s="89"/>
      <c r="K43" s="89"/>
      <c r="L43" s="89"/>
      <c r="M43" s="89">
        <v>457</v>
      </c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13"/>
      <c r="AD43" s="35"/>
      <c r="AE43" s="58">
        <f t="shared" si="2"/>
        <v>457</v>
      </c>
      <c r="AF43" s="2" t="e">
        <f t="shared" si="0"/>
        <v>#DIV/0!</v>
      </c>
    </row>
    <row r="44" spans="1:38" s="2" customFormat="1" ht="30" hidden="1" customHeight="1" x14ac:dyDescent="0.25">
      <c r="A44" s="72" t="s">
        <v>52</v>
      </c>
      <c r="B44" s="111">
        <f>B42/B41</f>
        <v>1.0013194862082275</v>
      </c>
      <c r="C44" s="111">
        <f>C42/C41</f>
        <v>0.89371600803629569</v>
      </c>
      <c r="D44" s="109">
        <f t="shared" si="14"/>
        <v>0.89253831603796896</v>
      </c>
      <c r="E44" s="110"/>
      <c r="F44" s="111">
        <f>F42/F41</f>
        <v>0.67092158788048817</v>
      </c>
      <c r="G44" s="111">
        <f t="shared" ref="G44:Z44" si="23">G42/G41</f>
        <v>0.9491365777080063</v>
      </c>
      <c r="H44" s="111">
        <f t="shared" si="23"/>
        <v>1</v>
      </c>
      <c r="I44" s="111">
        <f t="shared" si="23"/>
        <v>1.158659605868565</v>
      </c>
      <c r="J44" s="111">
        <f t="shared" si="23"/>
        <v>1.21010296010296</v>
      </c>
      <c r="K44" s="111">
        <f t="shared" si="23"/>
        <v>0.83643122676579928</v>
      </c>
      <c r="L44" s="111">
        <f t="shared" si="23"/>
        <v>0.8702142363510712</v>
      </c>
      <c r="M44" s="111">
        <f t="shared" si="23"/>
        <v>0.89942683145262403</v>
      </c>
      <c r="N44" s="111">
        <f t="shared" si="23"/>
        <v>0.80902875339514846</v>
      </c>
      <c r="O44" s="111">
        <f t="shared" si="23"/>
        <v>1.0659388871683699</v>
      </c>
      <c r="P44" s="111">
        <f t="shared" si="23"/>
        <v>0.63190368698269372</v>
      </c>
      <c r="Q44" s="111">
        <f t="shared" si="23"/>
        <v>0.86920926517571884</v>
      </c>
      <c r="R44" s="111">
        <f t="shared" si="23"/>
        <v>0.83137489708854129</v>
      </c>
      <c r="S44" s="111">
        <f t="shared" si="23"/>
        <v>0.82043035454475843</v>
      </c>
      <c r="T44" s="111">
        <f t="shared" si="23"/>
        <v>1.0066833006594189</v>
      </c>
      <c r="U44" s="111">
        <f t="shared" si="23"/>
        <v>0.79576587795765874</v>
      </c>
      <c r="V44" s="111">
        <f t="shared" si="23"/>
        <v>0.93227234653583824</v>
      </c>
      <c r="W44" s="111">
        <f t="shared" si="23"/>
        <v>0.81521504214393781</v>
      </c>
      <c r="X44" s="111">
        <f t="shared" si="23"/>
        <v>0.90731485688323488</v>
      </c>
      <c r="Y44" s="111">
        <f t="shared" si="23"/>
        <v>0.99605730786317193</v>
      </c>
      <c r="Z44" s="111">
        <f t="shared" si="23"/>
        <v>0.9464637050843947</v>
      </c>
      <c r="AA44" s="14"/>
      <c r="AD44" s="35"/>
      <c r="AE44" s="58">
        <f t="shared" si="2"/>
        <v>0.89371600803629569</v>
      </c>
      <c r="AF44" s="2" t="e">
        <f t="shared" si="0"/>
        <v>#DIV/0!</v>
      </c>
      <c r="AL44" s="2">
        <v>301400</v>
      </c>
    </row>
    <row r="45" spans="1:38" s="2" customFormat="1" ht="30" hidden="1" customHeight="1" x14ac:dyDescent="0.25">
      <c r="A45" s="12" t="s">
        <v>152</v>
      </c>
      <c r="B45" s="16">
        <v>96740</v>
      </c>
      <c r="C45" s="16">
        <f>SUM(F45:Z45)</f>
        <v>84487.6</v>
      </c>
      <c r="D45" s="109">
        <f t="shared" si="14"/>
        <v>0.87334711598098003</v>
      </c>
      <c r="E45" s="110">
        <v>21</v>
      </c>
      <c r="F45" s="77">
        <v>13006</v>
      </c>
      <c r="G45" s="77">
        <v>2826</v>
      </c>
      <c r="H45" s="77">
        <v>5587</v>
      </c>
      <c r="I45" s="77">
        <v>4721.6000000000004</v>
      </c>
      <c r="J45" s="77">
        <v>2313</v>
      </c>
      <c r="K45" s="77">
        <v>7002</v>
      </c>
      <c r="L45" s="77">
        <v>3073</v>
      </c>
      <c r="M45" s="77">
        <v>3531</v>
      </c>
      <c r="N45" s="77">
        <v>2860</v>
      </c>
      <c r="O45" s="77">
        <v>1047</v>
      </c>
      <c r="P45" s="77">
        <v>940</v>
      </c>
      <c r="Q45" s="77">
        <v>2818</v>
      </c>
      <c r="R45" s="77">
        <v>5914</v>
      </c>
      <c r="S45" s="77">
        <v>6043</v>
      </c>
      <c r="T45" s="77">
        <v>3526</v>
      </c>
      <c r="U45" s="77">
        <v>1957</v>
      </c>
      <c r="V45" s="77">
        <v>2990</v>
      </c>
      <c r="W45" s="77">
        <v>1069</v>
      </c>
      <c r="X45" s="77">
        <v>1585</v>
      </c>
      <c r="Y45" s="77">
        <v>7689</v>
      </c>
      <c r="Z45" s="77">
        <v>3990</v>
      </c>
      <c r="AA45" s="14"/>
      <c r="AD45" s="35"/>
      <c r="AE45" s="58">
        <f t="shared" si="2"/>
        <v>84487.6</v>
      </c>
      <c r="AF45" s="2" t="e">
        <f t="shared" si="0"/>
        <v>#DIV/0!</v>
      </c>
      <c r="AK45" s="66"/>
      <c r="AL45" s="73">
        <f>AL42/AL44</f>
        <v>0.94537027206370283</v>
      </c>
    </row>
    <row r="46" spans="1:38" s="2" customFormat="1" ht="30" hidden="1" customHeight="1" x14ac:dyDescent="0.25">
      <c r="A46" s="12" t="s">
        <v>54</v>
      </c>
      <c r="B46" s="16">
        <v>97963</v>
      </c>
      <c r="C46" s="16">
        <f>SUM(F46:Z46)</f>
        <v>78221</v>
      </c>
      <c r="D46" s="109">
        <f t="shared" si="14"/>
        <v>0.7984749344140134</v>
      </c>
      <c r="E46" s="110">
        <v>21</v>
      </c>
      <c r="F46" s="80">
        <v>392</v>
      </c>
      <c r="G46" s="80">
        <v>2066</v>
      </c>
      <c r="H46" s="80">
        <v>6975</v>
      </c>
      <c r="I46" s="80">
        <v>7149</v>
      </c>
      <c r="J46" s="80">
        <v>2723</v>
      </c>
      <c r="K46" s="80">
        <v>3788</v>
      </c>
      <c r="L46" s="80">
        <v>2142</v>
      </c>
      <c r="M46" s="80">
        <v>4937</v>
      </c>
      <c r="N46" s="80">
        <v>2992</v>
      </c>
      <c r="O46" s="80">
        <v>1590</v>
      </c>
      <c r="P46" s="80">
        <v>2491</v>
      </c>
      <c r="Q46" s="80">
        <v>3795</v>
      </c>
      <c r="R46" s="80">
        <v>3377</v>
      </c>
      <c r="S46" s="80">
        <v>4121</v>
      </c>
      <c r="T46" s="80">
        <v>5352</v>
      </c>
      <c r="U46" s="80">
        <v>3565</v>
      </c>
      <c r="V46" s="80">
        <v>2827</v>
      </c>
      <c r="W46" s="80">
        <v>2104</v>
      </c>
      <c r="X46" s="80">
        <v>4606</v>
      </c>
      <c r="Y46" s="80">
        <v>6739</v>
      </c>
      <c r="Z46" s="80">
        <v>4490</v>
      </c>
      <c r="AA46" s="14"/>
      <c r="AD46" s="35">
        <v>166</v>
      </c>
      <c r="AE46" s="58">
        <f t="shared" si="2"/>
        <v>78055</v>
      </c>
      <c r="AF46" s="2">
        <f t="shared" si="0"/>
        <v>470.21084337349396</v>
      </c>
      <c r="AH46" s="74"/>
      <c r="AK46" s="66"/>
    </row>
    <row r="47" spans="1:38" s="2" customFormat="1" ht="30" hidden="1" customHeight="1" x14ac:dyDescent="0.25">
      <c r="A47" s="12" t="s">
        <v>55</v>
      </c>
      <c r="B47" s="16">
        <v>1835</v>
      </c>
      <c r="C47" s="16">
        <f t="shared" ref="C47:C49" si="24">SUM(F47:Z47)</f>
        <v>924</v>
      </c>
      <c r="D47" s="109">
        <f t="shared" si="14"/>
        <v>0.50354223433242506</v>
      </c>
      <c r="E47" s="110"/>
      <c r="F47" s="77">
        <v>284</v>
      </c>
      <c r="G47" s="77"/>
      <c r="H47" s="77">
        <v>50</v>
      </c>
      <c r="I47" s="77">
        <v>200</v>
      </c>
      <c r="J47" s="77"/>
      <c r="K47" s="77"/>
      <c r="L47" s="77"/>
      <c r="M47" s="77"/>
      <c r="N47" s="77">
        <v>110</v>
      </c>
      <c r="O47" s="77"/>
      <c r="P47" s="77"/>
      <c r="Q47" s="77"/>
      <c r="R47" s="77"/>
      <c r="S47" s="77"/>
      <c r="T47" s="77">
        <v>225</v>
      </c>
      <c r="U47" s="77"/>
      <c r="V47" s="77">
        <v>55</v>
      </c>
      <c r="W47" s="77"/>
      <c r="X47" s="77"/>
      <c r="Y47" s="77"/>
      <c r="Z47" s="77"/>
      <c r="AA47" s="14"/>
      <c r="AD47" s="35"/>
      <c r="AE47" s="58">
        <f t="shared" si="2"/>
        <v>924</v>
      </c>
      <c r="AF47" s="2" t="e">
        <f t="shared" si="0"/>
        <v>#DIV/0!</v>
      </c>
      <c r="AH47" s="66"/>
    </row>
    <row r="48" spans="1:38" s="2" customFormat="1" ht="30" hidden="1" customHeight="1" x14ac:dyDescent="0.25">
      <c r="A48" s="12" t="s">
        <v>56</v>
      </c>
      <c r="B48" s="16">
        <v>998</v>
      </c>
      <c r="C48" s="16">
        <f t="shared" si="24"/>
        <v>1025</v>
      </c>
      <c r="D48" s="109">
        <f t="shared" si="14"/>
        <v>1.0270541082164328</v>
      </c>
      <c r="E48" s="110">
        <v>2</v>
      </c>
      <c r="F48" s="77">
        <v>224</v>
      </c>
      <c r="G48" s="77">
        <v>24</v>
      </c>
      <c r="H48" s="77">
        <v>154</v>
      </c>
      <c r="I48" s="77">
        <v>50</v>
      </c>
      <c r="J48" s="77"/>
      <c r="K48" s="77"/>
      <c r="L48" s="77"/>
      <c r="M48" s="77"/>
      <c r="N48" s="77"/>
      <c r="O48" s="77"/>
      <c r="P48" s="77"/>
      <c r="Q48" s="77"/>
      <c r="R48" s="77">
        <v>76</v>
      </c>
      <c r="S48" s="77"/>
      <c r="T48" s="77"/>
      <c r="U48" s="77"/>
      <c r="V48" s="77">
        <v>165</v>
      </c>
      <c r="W48" s="77">
        <v>100</v>
      </c>
      <c r="X48" s="77"/>
      <c r="Y48" s="77">
        <v>232</v>
      </c>
      <c r="Z48" s="77"/>
      <c r="AA48" s="14"/>
      <c r="AD48" s="35"/>
      <c r="AE48" s="58">
        <f t="shared" si="2"/>
        <v>1025</v>
      </c>
      <c r="AF48" s="2" t="e">
        <f t="shared" si="0"/>
        <v>#DIV/0!</v>
      </c>
    </row>
    <row r="49" spans="1:32" s="2" customFormat="1" ht="30" hidden="1" customHeight="1" x14ac:dyDescent="0.25">
      <c r="A49" s="12" t="s">
        <v>212</v>
      </c>
      <c r="B49" s="16"/>
      <c r="C49" s="16">
        <f t="shared" si="24"/>
        <v>11322</v>
      </c>
      <c r="D49" s="109"/>
      <c r="E49" s="110">
        <v>18</v>
      </c>
      <c r="F49" s="77">
        <v>100</v>
      </c>
      <c r="G49" s="77">
        <v>395</v>
      </c>
      <c r="H49" s="77">
        <v>1028</v>
      </c>
      <c r="I49" s="77">
        <v>114</v>
      </c>
      <c r="J49" s="77">
        <v>646</v>
      </c>
      <c r="K49" s="77">
        <v>595</v>
      </c>
      <c r="L49" s="77">
        <v>589</v>
      </c>
      <c r="M49" s="77">
        <v>1184</v>
      </c>
      <c r="N49" s="77">
        <v>240</v>
      </c>
      <c r="O49" s="77">
        <v>552</v>
      </c>
      <c r="P49" s="77">
        <v>418</v>
      </c>
      <c r="Q49" s="77">
        <v>1120</v>
      </c>
      <c r="R49" s="77">
        <v>827</v>
      </c>
      <c r="S49" s="77">
        <v>254</v>
      </c>
      <c r="T49" s="77">
        <v>70</v>
      </c>
      <c r="U49" s="77">
        <v>262</v>
      </c>
      <c r="V49" s="77">
        <v>628</v>
      </c>
      <c r="W49" s="77">
        <v>434</v>
      </c>
      <c r="X49" s="77">
        <v>774</v>
      </c>
      <c r="Y49" s="77">
        <v>612</v>
      </c>
      <c r="Z49" s="112">
        <v>480</v>
      </c>
      <c r="AA49" s="14"/>
      <c r="AD49" s="35"/>
      <c r="AE49" s="58"/>
    </row>
    <row r="50" spans="1:32" s="2" customFormat="1" ht="30" hidden="1" customHeight="1" x14ac:dyDescent="0.25">
      <c r="A50" s="12" t="s">
        <v>57</v>
      </c>
      <c r="B50" s="16">
        <v>13150</v>
      </c>
      <c r="C50" s="16">
        <f>SUM(F50:Z50)</f>
        <v>20864.8</v>
      </c>
      <c r="D50" s="109">
        <f t="shared" si="14"/>
        <v>1.58667680608365</v>
      </c>
      <c r="E50" s="110">
        <v>21</v>
      </c>
      <c r="F50" s="80">
        <v>253</v>
      </c>
      <c r="G50" s="80">
        <v>735</v>
      </c>
      <c r="H50" s="80">
        <v>980</v>
      </c>
      <c r="I50" s="80">
        <v>1112</v>
      </c>
      <c r="J50" s="80">
        <v>1840</v>
      </c>
      <c r="K50" s="80">
        <v>540</v>
      </c>
      <c r="L50" s="80">
        <v>492</v>
      </c>
      <c r="M50" s="80">
        <v>391</v>
      </c>
      <c r="N50" s="80">
        <v>2436</v>
      </c>
      <c r="O50" s="80">
        <v>685.8</v>
      </c>
      <c r="P50" s="80">
        <v>350</v>
      </c>
      <c r="Q50" s="80">
        <v>973</v>
      </c>
      <c r="R50" s="80">
        <v>714</v>
      </c>
      <c r="S50" s="80">
        <v>296</v>
      </c>
      <c r="T50" s="80">
        <v>2124</v>
      </c>
      <c r="U50" s="80">
        <v>1884</v>
      </c>
      <c r="V50" s="80">
        <v>1126</v>
      </c>
      <c r="W50" s="80">
        <v>65</v>
      </c>
      <c r="X50" s="80">
        <v>1023</v>
      </c>
      <c r="Y50" s="80">
        <v>2665</v>
      </c>
      <c r="Z50" s="80">
        <v>180</v>
      </c>
      <c r="AA50" s="14"/>
      <c r="AD50" s="35"/>
      <c r="AE50" s="58">
        <f t="shared" si="2"/>
        <v>20864.8</v>
      </c>
      <c r="AF50" s="2" t="e">
        <f t="shared" si="0"/>
        <v>#DIV/0!</v>
      </c>
    </row>
    <row r="51" spans="1:32" s="2" customFormat="1" ht="30" hidden="1" customHeight="1" x14ac:dyDescent="0.25">
      <c r="A51" s="11" t="s">
        <v>58</v>
      </c>
      <c r="B51" s="16"/>
      <c r="C51" s="16">
        <f t="shared" ref="C51:C65" si="25">SUM(F51:Z51)</f>
        <v>0</v>
      </c>
      <c r="D51" s="109" t="e">
        <f t="shared" si="14"/>
        <v>#DIV/0!</v>
      </c>
      <c r="E51" s="110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14"/>
      <c r="AD51" s="35"/>
      <c r="AE51" s="58">
        <f t="shared" si="2"/>
        <v>0</v>
      </c>
      <c r="AF51" s="2" t="e">
        <f t="shared" si="0"/>
        <v>#DIV/0!</v>
      </c>
    </row>
    <row r="52" spans="1:32" s="2" customFormat="1" ht="30" hidden="1" customHeight="1" outlineLevel="1" x14ac:dyDescent="0.25">
      <c r="A52" s="11" t="s">
        <v>154</v>
      </c>
      <c r="B52" s="16">
        <v>23615</v>
      </c>
      <c r="C52" s="16">
        <f>SUM(F52:Z52)</f>
        <v>208897</v>
      </c>
      <c r="D52" s="109">
        <f t="shared" si="14"/>
        <v>8.8459453737031541</v>
      </c>
      <c r="E52" s="110">
        <v>6</v>
      </c>
      <c r="F52" s="77">
        <v>14982</v>
      </c>
      <c r="G52" s="77">
        <v>7828</v>
      </c>
      <c r="H52" s="77">
        <v>13950</v>
      </c>
      <c r="I52" s="77">
        <v>12500</v>
      </c>
      <c r="J52" s="77">
        <v>4932</v>
      </c>
      <c r="K52" s="77">
        <v>9500</v>
      </c>
      <c r="L52" s="77">
        <v>10197</v>
      </c>
      <c r="M52" s="77">
        <v>8377</v>
      </c>
      <c r="N52" s="77">
        <v>11079</v>
      </c>
      <c r="O52" s="77">
        <v>5487</v>
      </c>
      <c r="P52" s="77">
        <v>2075</v>
      </c>
      <c r="Q52" s="77">
        <v>9320</v>
      </c>
      <c r="R52" s="77">
        <v>18882</v>
      </c>
      <c r="S52" s="77">
        <v>10714</v>
      </c>
      <c r="T52" s="77">
        <v>17327</v>
      </c>
      <c r="U52" s="77">
        <v>4347</v>
      </c>
      <c r="V52" s="77">
        <v>6051</v>
      </c>
      <c r="W52" s="77">
        <v>3092</v>
      </c>
      <c r="X52" s="77">
        <v>6947</v>
      </c>
      <c r="Y52" s="77">
        <v>21530</v>
      </c>
      <c r="Z52" s="77">
        <v>9780</v>
      </c>
      <c r="AA52" s="14"/>
      <c r="AD52" s="35"/>
      <c r="AE52" s="58">
        <f t="shared" si="2"/>
        <v>208897</v>
      </c>
      <c r="AF52" s="2" t="e">
        <f t="shared" si="0"/>
        <v>#DIV/0!</v>
      </c>
    </row>
    <row r="53" spans="1:32" s="2" customFormat="1" ht="30" hidden="1" customHeight="1" outlineLevel="1" x14ac:dyDescent="0.25">
      <c r="A53" s="11" t="s">
        <v>155</v>
      </c>
      <c r="B53" s="16">
        <v>180488</v>
      </c>
      <c r="C53" s="16">
        <f>SUM(F53:Z53)</f>
        <v>170344</v>
      </c>
      <c r="D53" s="109">
        <f t="shared" si="14"/>
        <v>0.94379681751695399</v>
      </c>
      <c r="E53" s="110">
        <v>4</v>
      </c>
      <c r="F53" s="77">
        <v>14982</v>
      </c>
      <c r="G53" s="77">
        <v>7828</v>
      </c>
      <c r="H53" s="77">
        <v>13950</v>
      </c>
      <c r="I53" s="77"/>
      <c r="J53" s="77">
        <v>2050</v>
      </c>
      <c r="K53" s="77">
        <v>10120</v>
      </c>
      <c r="L53" s="77">
        <v>10197</v>
      </c>
      <c r="M53" s="77">
        <v>8377</v>
      </c>
      <c r="N53" s="77">
        <v>11079</v>
      </c>
      <c r="O53" s="77"/>
      <c r="P53" s="77">
        <v>1935</v>
      </c>
      <c r="Q53" s="77">
        <v>9320</v>
      </c>
      <c r="R53" s="77">
        <v>18882</v>
      </c>
      <c r="S53" s="77">
        <v>10714</v>
      </c>
      <c r="T53" s="77">
        <v>6504</v>
      </c>
      <c r="U53" s="77">
        <v>2080</v>
      </c>
      <c r="V53" s="77">
        <v>6310</v>
      </c>
      <c r="W53" s="77">
        <v>3092</v>
      </c>
      <c r="X53" s="77">
        <v>6947</v>
      </c>
      <c r="Y53" s="77">
        <v>21530</v>
      </c>
      <c r="Z53" s="77">
        <v>4447</v>
      </c>
      <c r="AA53" s="14"/>
      <c r="AD53" s="35"/>
      <c r="AE53" s="58">
        <f t="shared" si="2"/>
        <v>170344</v>
      </c>
      <c r="AF53" s="2" t="e">
        <f t="shared" si="0"/>
        <v>#DIV/0!</v>
      </c>
    </row>
    <row r="54" spans="1:32" s="2" customFormat="1" ht="30" hidden="1" customHeight="1" x14ac:dyDescent="0.25">
      <c r="A54" s="8" t="s">
        <v>59</v>
      </c>
      <c r="B54" s="16"/>
      <c r="C54" s="113">
        <v>5693</v>
      </c>
      <c r="D54" s="109" t="e">
        <f t="shared" si="14"/>
        <v>#DIV/0!</v>
      </c>
      <c r="E54" s="110"/>
      <c r="F54" s="78">
        <v>188</v>
      </c>
      <c r="G54" s="78">
        <v>112</v>
      </c>
      <c r="H54" s="78">
        <v>767</v>
      </c>
      <c r="I54" s="78">
        <v>350</v>
      </c>
      <c r="J54" s="78">
        <v>53</v>
      </c>
      <c r="K54" s="78">
        <v>143</v>
      </c>
      <c r="L54" s="78">
        <v>546</v>
      </c>
      <c r="M54" s="78">
        <v>767</v>
      </c>
      <c r="N54" s="78">
        <v>244</v>
      </c>
      <c r="O54" s="78">
        <v>23</v>
      </c>
      <c r="P54" s="78">
        <v>219</v>
      </c>
      <c r="Q54" s="78">
        <v>315</v>
      </c>
      <c r="R54" s="78">
        <v>13</v>
      </c>
      <c r="S54" s="78">
        <v>452</v>
      </c>
      <c r="T54" s="78">
        <v>157</v>
      </c>
      <c r="U54" s="78">
        <v>61</v>
      </c>
      <c r="V54" s="78">
        <v>83</v>
      </c>
      <c r="W54" s="78">
        <v>41</v>
      </c>
      <c r="X54" s="78">
        <v>253</v>
      </c>
      <c r="Y54" s="78">
        <v>371</v>
      </c>
      <c r="Z54" s="78">
        <v>535</v>
      </c>
      <c r="AA54" s="13"/>
      <c r="AD54" s="35"/>
      <c r="AE54" s="58">
        <f t="shared" si="2"/>
        <v>5693</v>
      </c>
      <c r="AF54" s="2" t="e">
        <f t="shared" si="0"/>
        <v>#DIV/0!</v>
      </c>
    </row>
    <row r="55" spans="1:32" s="2" customFormat="1" ht="30" customHeight="1" x14ac:dyDescent="0.25">
      <c r="A55" s="19" t="s">
        <v>60</v>
      </c>
      <c r="B55" s="16">
        <v>5161</v>
      </c>
      <c r="C55" s="16">
        <f t="shared" si="25"/>
        <v>4483</v>
      </c>
      <c r="D55" s="109">
        <f t="shared" si="14"/>
        <v>0.86863011044371241</v>
      </c>
      <c r="E55" s="110">
        <v>8</v>
      </c>
      <c r="F55" s="77">
        <v>66.5</v>
      </c>
      <c r="G55" s="77">
        <v>77</v>
      </c>
      <c r="H55" s="77">
        <v>650</v>
      </c>
      <c r="I55" s="77">
        <v>313</v>
      </c>
      <c r="J55" s="77"/>
      <c r="K55" s="77">
        <v>141</v>
      </c>
      <c r="L55" s="77">
        <v>430</v>
      </c>
      <c r="M55" s="77">
        <v>649</v>
      </c>
      <c r="N55" s="77">
        <v>244</v>
      </c>
      <c r="O55" s="77">
        <v>68</v>
      </c>
      <c r="P55" s="77">
        <v>207.5</v>
      </c>
      <c r="Q55" s="77">
        <v>293</v>
      </c>
      <c r="R55" s="77">
        <v>13</v>
      </c>
      <c r="S55" s="77">
        <v>470</v>
      </c>
      <c r="T55" s="77">
        <v>119.5</v>
      </c>
      <c r="U55" s="77">
        <v>23</v>
      </c>
      <c r="V55" s="77">
        <v>66</v>
      </c>
      <c r="W55" s="77">
        <v>30</v>
      </c>
      <c r="X55" s="77">
        <v>253</v>
      </c>
      <c r="Y55" s="77">
        <v>368</v>
      </c>
      <c r="Z55" s="77">
        <v>1.5</v>
      </c>
      <c r="AA55" s="13"/>
      <c r="AD55" s="35"/>
      <c r="AE55" s="58">
        <f t="shared" si="2"/>
        <v>4483</v>
      </c>
      <c r="AF55" s="2" t="e">
        <f t="shared" si="0"/>
        <v>#DIV/0!</v>
      </c>
    </row>
    <row r="56" spans="1:32" s="2" customFormat="1" ht="30" customHeight="1" x14ac:dyDescent="0.25">
      <c r="A56" s="12" t="s">
        <v>52</v>
      </c>
      <c r="B56" s="111" t="e">
        <f>B55/B54</f>
        <v>#DIV/0!</v>
      </c>
      <c r="C56" s="109">
        <f>C55/C54</f>
        <v>0.78745828210082558</v>
      </c>
      <c r="D56" s="109"/>
      <c r="E56" s="110"/>
      <c r="F56" s="79">
        <f t="shared" ref="F56:Y56" si="26">F55/F54</f>
        <v>0.35372340425531917</v>
      </c>
      <c r="G56" s="79">
        <f t="shared" si="26"/>
        <v>0.6875</v>
      </c>
      <c r="H56" s="79">
        <f t="shared" si="26"/>
        <v>0.84745762711864403</v>
      </c>
      <c r="I56" s="79">
        <f t="shared" si="26"/>
        <v>0.89428571428571424</v>
      </c>
      <c r="J56" s="79">
        <f t="shared" si="26"/>
        <v>0</v>
      </c>
      <c r="K56" s="79">
        <f t="shared" si="26"/>
        <v>0.98601398601398604</v>
      </c>
      <c r="L56" s="79">
        <f t="shared" si="26"/>
        <v>0.78754578754578752</v>
      </c>
      <c r="M56" s="79">
        <f t="shared" si="26"/>
        <v>0.84615384615384615</v>
      </c>
      <c r="N56" s="79">
        <f t="shared" si="26"/>
        <v>1</v>
      </c>
      <c r="O56" s="79">
        <f t="shared" si="26"/>
        <v>2.9565217391304346</v>
      </c>
      <c r="P56" s="79">
        <f t="shared" si="26"/>
        <v>0.94748858447488582</v>
      </c>
      <c r="Q56" s="79">
        <f t="shared" si="26"/>
        <v>0.93015873015873018</v>
      </c>
      <c r="R56" s="79">
        <f t="shared" si="26"/>
        <v>1</v>
      </c>
      <c r="S56" s="79">
        <f t="shared" si="26"/>
        <v>1.0398230088495575</v>
      </c>
      <c r="T56" s="79">
        <f t="shared" si="26"/>
        <v>0.76114649681528668</v>
      </c>
      <c r="U56" s="79">
        <f t="shared" si="26"/>
        <v>0.37704918032786883</v>
      </c>
      <c r="V56" s="79">
        <f t="shared" si="26"/>
        <v>0.79518072289156627</v>
      </c>
      <c r="W56" s="79">
        <f t="shared" si="26"/>
        <v>0.73170731707317072</v>
      </c>
      <c r="X56" s="79">
        <f t="shared" si="26"/>
        <v>1</v>
      </c>
      <c r="Y56" s="79">
        <f t="shared" si="26"/>
        <v>0.99191374663072773</v>
      </c>
      <c r="Z56" s="79"/>
      <c r="AA56" s="14"/>
      <c r="AD56" s="35"/>
      <c r="AE56" s="58">
        <f t="shared" si="2"/>
        <v>0.78745828210082558</v>
      </c>
      <c r="AF56" s="2" t="e">
        <f t="shared" si="0"/>
        <v>#DIV/0!</v>
      </c>
    </row>
    <row r="57" spans="1:32" s="2" customFormat="1" ht="30" hidden="1" customHeight="1" outlineLevel="1" x14ac:dyDescent="0.25">
      <c r="A57" s="11" t="s">
        <v>61</v>
      </c>
      <c r="B57" s="16"/>
      <c r="C57" s="16">
        <f t="shared" si="25"/>
        <v>0</v>
      </c>
      <c r="D57" s="109" t="e">
        <f>C57/B57</f>
        <v>#DIV/0!</v>
      </c>
      <c r="E57" s="110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14"/>
      <c r="AD57" s="35"/>
      <c r="AE57" s="58">
        <f t="shared" si="2"/>
        <v>0</v>
      </c>
      <c r="AF57" s="2" t="e">
        <f t="shared" si="0"/>
        <v>#DIV/0!</v>
      </c>
    </row>
    <row r="58" spans="1:32" s="2" customFormat="1" ht="30" hidden="1" customHeight="1" x14ac:dyDescent="0.25">
      <c r="A58" s="8" t="s">
        <v>147</v>
      </c>
      <c r="B58" s="16"/>
      <c r="C58" s="113">
        <v>874</v>
      </c>
      <c r="D58" s="109" t="e">
        <f>C58/B58</f>
        <v>#DIV/0!</v>
      </c>
      <c r="E58" s="110"/>
      <c r="F58" s="78">
        <v>25</v>
      </c>
      <c r="G58" s="78">
        <v>68</v>
      </c>
      <c r="H58" s="78">
        <v>115</v>
      </c>
      <c r="I58" s="78">
        <v>0.5</v>
      </c>
      <c r="J58" s="78">
        <v>11</v>
      </c>
      <c r="K58" s="78">
        <v>10</v>
      </c>
      <c r="L58" s="78">
        <v>126</v>
      </c>
      <c r="M58" s="78">
        <v>53</v>
      </c>
      <c r="N58" s="78">
        <v>50</v>
      </c>
      <c r="O58" s="78">
        <v>4</v>
      </c>
      <c r="P58" s="78">
        <v>54</v>
      </c>
      <c r="Q58" s="78">
        <v>103</v>
      </c>
      <c r="R58" s="78"/>
      <c r="S58" s="78">
        <v>1</v>
      </c>
      <c r="T58" s="78">
        <v>31</v>
      </c>
      <c r="U58" s="78">
        <v>9</v>
      </c>
      <c r="V58" s="78"/>
      <c r="W58" s="78"/>
      <c r="X58" s="78">
        <v>95</v>
      </c>
      <c r="Y58" s="78">
        <v>95</v>
      </c>
      <c r="Z58" s="78">
        <v>1</v>
      </c>
      <c r="AA58" s="13"/>
      <c r="AD58" s="35"/>
      <c r="AE58" s="58">
        <f t="shared" si="2"/>
        <v>874</v>
      </c>
      <c r="AF58" s="2" t="e">
        <f t="shared" si="0"/>
        <v>#DIV/0!</v>
      </c>
    </row>
    <row r="59" spans="1:32" s="2" customFormat="1" ht="26.25" customHeight="1" x14ac:dyDescent="0.25">
      <c r="A59" s="19" t="s">
        <v>148</v>
      </c>
      <c r="B59" s="18">
        <v>842</v>
      </c>
      <c r="C59" s="18">
        <f t="shared" si="25"/>
        <v>876.7</v>
      </c>
      <c r="D59" s="109">
        <f>C59/B59</f>
        <v>1.0412114014251781</v>
      </c>
      <c r="E59" s="110">
        <v>8</v>
      </c>
      <c r="F59" s="80">
        <v>17</v>
      </c>
      <c r="G59" s="80">
        <v>52</v>
      </c>
      <c r="H59" s="95">
        <v>95</v>
      </c>
      <c r="I59" s="80"/>
      <c r="J59" s="80">
        <v>56</v>
      </c>
      <c r="K59" s="80">
        <v>35</v>
      </c>
      <c r="L59" s="80">
        <v>138</v>
      </c>
      <c r="M59" s="80">
        <v>69</v>
      </c>
      <c r="N59" s="80">
        <v>56</v>
      </c>
      <c r="O59" s="102">
        <v>5</v>
      </c>
      <c r="P59" s="80">
        <v>34.200000000000003</v>
      </c>
      <c r="Q59" s="80">
        <v>100</v>
      </c>
      <c r="R59" s="80"/>
      <c r="S59" s="80">
        <v>6</v>
      </c>
      <c r="T59" s="80">
        <v>10</v>
      </c>
      <c r="U59" s="80">
        <v>26</v>
      </c>
      <c r="V59" s="80"/>
      <c r="W59" s="80"/>
      <c r="X59" s="80">
        <v>65</v>
      </c>
      <c r="Y59" s="80">
        <v>110</v>
      </c>
      <c r="Z59" s="80">
        <v>2.5</v>
      </c>
      <c r="AA59" s="13"/>
      <c r="AD59" s="35"/>
      <c r="AE59" s="58">
        <f t="shared" si="2"/>
        <v>876.7</v>
      </c>
      <c r="AF59" s="2" t="e">
        <f t="shared" si="0"/>
        <v>#DIV/0!</v>
      </c>
    </row>
    <row r="60" spans="1:32" s="2" customFormat="1" ht="26.25" customHeight="1" x14ac:dyDescent="0.25">
      <c r="A60" s="12" t="s">
        <v>52</v>
      </c>
      <c r="B60" s="114" t="e">
        <f>B59/B58</f>
        <v>#DIV/0!</v>
      </c>
      <c r="C60" s="114">
        <f>C59/C58</f>
        <v>1.0030892448512587</v>
      </c>
      <c r="D60" s="109"/>
      <c r="E60" s="110"/>
      <c r="F60" s="48">
        <f>F59/F58</f>
        <v>0.68</v>
      </c>
      <c r="G60" s="48">
        <f t="shared" ref="G60:Z60" si="27">G59/G58</f>
        <v>0.76470588235294112</v>
      </c>
      <c r="H60" s="48">
        <f t="shared" si="27"/>
        <v>0.82608695652173914</v>
      </c>
      <c r="I60" s="48"/>
      <c r="J60" s="48">
        <f t="shared" si="27"/>
        <v>5.0909090909090908</v>
      </c>
      <c r="K60" s="48">
        <f t="shared" si="27"/>
        <v>3.5</v>
      </c>
      <c r="L60" s="48">
        <f t="shared" si="27"/>
        <v>1.0952380952380953</v>
      </c>
      <c r="M60" s="48">
        <f t="shared" si="27"/>
        <v>1.3018867924528301</v>
      </c>
      <c r="N60" s="48">
        <f t="shared" si="27"/>
        <v>1.1200000000000001</v>
      </c>
      <c r="O60" s="48">
        <f t="shared" si="27"/>
        <v>1.25</v>
      </c>
      <c r="P60" s="48">
        <f t="shared" si="27"/>
        <v>0.63333333333333341</v>
      </c>
      <c r="Q60" s="48">
        <f t="shared" si="27"/>
        <v>0.970873786407767</v>
      </c>
      <c r="R60" s="48"/>
      <c r="S60" s="48">
        <f t="shared" si="27"/>
        <v>6</v>
      </c>
      <c r="T60" s="48">
        <f t="shared" si="27"/>
        <v>0.32258064516129031</v>
      </c>
      <c r="U60" s="48">
        <f t="shared" si="27"/>
        <v>2.8888888888888888</v>
      </c>
      <c r="V60" s="48"/>
      <c r="W60" s="48"/>
      <c r="X60" s="48">
        <f t="shared" si="27"/>
        <v>0.68421052631578949</v>
      </c>
      <c r="Y60" s="48">
        <f t="shared" si="27"/>
        <v>1.1578947368421053</v>
      </c>
      <c r="Z60" s="48">
        <f t="shared" si="27"/>
        <v>2.5</v>
      </c>
      <c r="AA60" s="13"/>
      <c r="AD60" s="35"/>
      <c r="AE60" s="58">
        <f t="shared" si="2"/>
        <v>1.0030892448512587</v>
      </c>
      <c r="AF60" s="2" t="e">
        <f t="shared" si="0"/>
        <v>#DIV/0!</v>
      </c>
    </row>
    <row r="61" spans="1:32" s="2" customFormat="1" ht="30" hidden="1" customHeight="1" x14ac:dyDescent="0.25">
      <c r="A61" s="10" t="s">
        <v>181</v>
      </c>
      <c r="B61" s="18">
        <v>621</v>
      </c>
      <c r="C61" s="18">
        <f t="shared" si="25"/>
        <v>673</v>
      </c>
      <c r="D61" s="109">
        <f t="shared" ref="D61:D74" si="28">C61/B61</f>
        <v>1.0837359098228663</v>
      </c>
      <c r="E61" s="110">
        <v>5</v>
      </c>
      <c r="F61" s="80"/>
      <c r="G61" s="80"/>
      <c r="H61" s="80">
        <v>605</v>
      </c>
      <c r="I61" s="102"/>
      <c r="J61" s="80">
        <v>30</v>
      </c>
      <c r="K61" s="80">
        <v>10</v>
      </c>
      <c r="L61" s="80"/>
      <c r="M61" s="80"/>
      <c r="N61" s="102"/>
      <c r="O61" s="80"/>
      <c r="P61" s="80"/>
      <c r="Q61" s="80"/>
      <c r="R61" s="80"/>
      <c r="S61" s="80">
        <v>1</v>
      </c>
      <c r="T61" s="80"/>
      <c r="U61" s="80"/>
      <c r="V61" s="80">
        <v>11</v>
      </c>
      <c r="W61" s="80"/>
      <c r="X61" s="80"/>
      <c r="Y61" s="80">
        <v>11</v>
      </c>
      <c r="Z61" s="80">
        <v>5</v>
      </c>
      <c r="AA61" s="13"/>
      <c r="AD61" s="35"/>
      <c r="AE61" s="58">
        <f t="shared" si="2"/>
        <v>673</v>
      </c>
      <c r="AF61" s="2" t="e">
        <f t="shared" si="0"/>
        <v>#DIV/0!</v>
      </c>
    </row>
    <row r="62" spans="1:32" s="2" customFormat="1" ht="30" hidden="1" customHeight="1" x14ac:dyDescent="0.25">
      <c r="A62" s="10" t="s">
        <v>52</v>
      </c>
      <c r="B62" s="111"/>
      <c r="C62" s="18">
        <f t="shared" si="25"/>
        <v>0</v>
      </c>
      <c r="D62" s="109" t="e">
        <f t="shared" si="28"/>
        <v>#DIV/0!</v>
      </c>
      <c r="E62" s="110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14"/>
      <c r="AD62" s="35"/>
      <c r="AE62" s="58">
        <f t="shared" si="2"/>
        <v>0</v>
      </c>
      <c r="AF62" s="2" t="e">
        <f t="shared" si="0"/>
        <v>#DIV/0!</v>
      </c>
    </row>
    <row r="63" spans="1:32" s="2" customFormat="1" ht="30" customHeight="1" x14ac:dyDescent="0.25">
      <c r="A63" s="72" t="s">
        <v>182</v>
      </c>
      <c r="B63" s="18">
        <v>31782</v>
      </c>
      <c r="C63" s="18">
        <f>SUM(F63:Z63)</f>
        <v>42590.5</v>
      </c>
      <c r="D63" s="109">
        <f t="shared" si="28"/>
        <v>1.3400824365993329</v>
      </c>
      <c r="E63" s="110">
        <v>18</v>
      </c>
      <c r="F63" s="75">
        <f>F65+F66+F67+F69+F72+F73+F74</f>
        <v>8571</v>
      </c>
      <c r="G63" s="75">
        <f>G65+G66+G67+G69+G72+G73+G74+103.5</f>
        <v>1172.5</v>
      </c>
      <c r="H63" s="75">
        <f>H65+H66+H67+H69+H72+H73+H74</f>
        <v>1330</v>
      </c>
      <c r="I63" s="75">
        <f>I65+I66+I67+I69+I72+I73+I74+90</f>
        <v>1999</v>
      </c>
      <c r="J63" s="75">
        <f>J65+J66+J67+J69+J72+J73+J74</f>
        <v>1120</v>
      </c>
      <c r="K63" s="75">
        <f>K65+K66+K67+K69+K72+K73+K74+159+110</f>
        <v>5489</v>
      </c>
      <c r="L63" s="75">
        <f>L65+L66+L67+L69+L72+L73+L74</f>
        <v>506</v>
      </c>
      <c r="M63" s="75">
        <f>M65+M66+M67+M69+M72+M73+M74+97</f>
        <v>1882</v>
      </c>
      <c r="N63" s="75">
        <f>N65+N66+N67+N69+N72+N73+N74+44</f>
        <v>805</v>
      </c>
      <c r="O63" s="75">
        <f>O65+O66+O67+O69+O72+O73+O74</f>
        <v>720</v>
      </c>
      <c r="P63" s="75">
        <f>P65+P66+P67+P69+P72+P73+P74</f>
        <v>1947</v>
      </c>
      <c r="Q63" s="75">
        <f>Q65+Q66+Q67+Q69+Q72+Q73+Q74</f>
        <v>523</v>
      </c>
      <c r="R63" s="75">
        <f>R65+R66+R67+R69+R72+R73+R74+70</f>
        <v>4036</v>
      </c>
      <c r="S63" s="75">
        <f>S65+S66+S67+S69+S72+S73+S74+54</f>
        <v>2177</v>
      </c>
      <c r="T63" s="75">
        <f>T65+T66+T67+T69+T72+T73+T74</f>
        <v>1318</v>
      </c>
      <c r="U63" s="75">
        <f>U65+U66+U67+U69+U72+U73+U74+104</f>
        <v>1044</v>
      </c>
      <c r="V63" s="75">
        <f>V65+V66+V67+V69+V72+V73+V74</f>
        <v>2926</v>
      </c>
      <c r="W63" s="75">
        <f>W65+W66+W67+W69+W72+W73+W74</f>
        <v>522</v>
      </c>
      <c r="X63" s="75">
        <f>X65+X66+X67+X69+X72+X73+X74</f>
        <v>1251</v>
      </c>
      <c r="Y63" s="75">
        <f>Y65+Y66+Y67+Y69+Y72+Y73+Y74</f>
        <v>2495</v>
      </c>
      <c r="Z63" s="75">
        <f>Z65+Z66+Z67+Z69+Z72+Z73+Z74</f>
        <v>757</v>
      </c>
      <c r="AA63" s="75">
        <f t="shared" ref="AA63" si="29">AA66+AA67+AA73+AA74+AA65</f>
        <v>0</v>
      </c>
      <c r="AD63" s="35"/>
      <c r="AE63" s="58">
        <f t="shared" si="2"/>
        <v>42590.5</v>
      </c>
      <c r="AF63" s="2" t="e">
        <f t="shared" si="0"/>
        <v>#DIV/0!</v>
      </c>
    </row>
    <row r="64" spans="1:32" s="2" customFormat="1" ht="30" customHeight="1" x14ac:dyDescent="0.25">
      <c r="A64" s="72" t="s">
        <v>183</v>
      </c>
      <c r="B64" s="18">
        <v>35499</v>
      </c>
      <c r="C64" s="18">
        <f>SUM(F64:Z64)</f>
        <v>53300.4</v>
      </c>
      <c r="D64" s="109">
        <f t="shared" si="28"/>
        <v>1.5014620130144511</v>
      </c>
      <c r="E64" s="110">
        <v>18</v>
      </c>
      <c r="F64" s="77">
        <v>5926</v>
      </c>
      <c r="G64" s="77">
        <f>G68+G70+G71+G75+49</f>
        <v>762</v>
      </c>
      <c r="H64" s="77">
        <f t="shared" ref="H64:Z64" si="30">H68+H70+H71+H75</f>
        <v>6261</v>
      </c>
      <c r="I64" s="77">
        <f t="shared" si="30"/>
        <v>2567</v>
      </c>
      <c r="J64" s="77">
        <f t="shared" si="30"/>
        <v>1362.6</v>
      </c>
      <c r="K64" s="77">
        <v>2177</v>
      </c>
      <c r="L64" s="77">
        <f t="shared" si="30"/>
        <v>3719</v>
      </c>
      <c r="M64" s="77">
        <f t="shared" si="30"/>
        <v>2980</v>
      </c>
      <c r="N64" s="77">
        <f t="shared" si="30"/>
        <v>1976</v>
      </c>
      <c r="O64" s="77">
        <f t="shared" si="30"/>
        <v>1479</v>
      </c>
      <c r="P64" s="77">
        <f t="shared" si="30"/>
        <v>1652</v>
      </c>
      <c r="Q64" s="77">
        <f t="shared" si="30"/>
        <v>2318</v>
      </c>
      <c r="R64" s="77">
        <f t="shared" si="30"/>
        <v>2154</v>
      </c>
      <c r="S64" s="77">
        <f t="shared" si="30"/>
        <v>2168.3000000000002</v>
      </c>
      <c r="T64" s="77">
        <f t="shared" si="30"/>
        <v>1673</v>
      </c>
      <c r="U64" s="77">
        <f t="shared" si="30"/>
        <v>2943</v>
      </c>
      <c r="V64" s="77">
        <f t="shared" si="30"/>
        <v>915</v>
      </c>
      <c r="W64" s="77">
        <f t="shared" si="30"/>
        <v>932</v>
      </c>
      <c r="X64" s="77">
        <f t="shared" si="30"/>
        <v>1338</v>
      </c>
      <c r="Y64" s="77">
        <f t="shared" si="30"/>
        <v>5211.5</v>
      </c>
      <c r="Z64" s="77">
        <f t="shared" si="30"/>
        <v>2786</v>
      </c>
      <c r="AA64" s="14"/>
      <c r="AD64" s="35"/>
      <c r="AE64" s="58">
        <f t="shared" si="2"/>
        <v>53300.4</v>
      </c>
      <c r="AF64" s="2" t="e">
        <f t="shared" si="0"/>
        <v>#DIV/0!</v>
      </c>
    </row>
    <row r="65" spans="1:35" s="2" customFormat="1" ht="30" hidden="1" customHeight="1" x14ac:dyDescent="0.25">
      <c r="A65" s="12" t="s">
        <v>62</v>
      </c>
      <c r="B65" s="16">
        <v>940</v>
      </c>
      <c r="C65" s="18">
        <f t="shared" si="25"/>
        <v>890</v>
      </c>
      <c r="D65" s="109">
        <f t="shared" si="28"/>
        <v>0.94680851063829785</v>
      </c>
      <c r="E65" s="110">
        <v>2</v>
      </c>
      <c r="F65" s="77"/>
      <c r="G65" s="77"/>
      <c r="H65" s="77">
        <v>590</v>
      </c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>
        <v>300</v>
      </c>
      <c r="Z65" s="77"/>
      <c r="AA65" s="13"/>
      <c r="AD65" s="35"/>
      <c r="AE65" s="58">
        <f t="shared" si="2"/>
        <v>890</v>
      </c>
      <c r="AF65" s="2" t="e">
        <f t="shared" si="0"/>
        <v>#DIV/0!</v>
      </c>
      <c r="AI65" s="76"/>
    </row>
    <row r="66" spans="1:35" s="2" customFormat="1" ht="30" hidden="1" customHeight="1" x14ac:dyDescent="0.25">
      <c r="A66" s="12" t="s">
        <v>63</v>
      </c>
      <c r="B66" s="18">
        <v>14631</v>
      </c>
      <c r="C66" s="16">
        <f t="shared" ref="C66:C77" si="31">SUM(F66:Z66)</f>
        <v>27871</v>
      </c>
      <c r="D66" s="109">
        <f t="shared" si="28"/>
        <v>1.9049278928302917</v>
      </c>
      <c r="E66" s="110">
        <v>15</v>
      </c>
      <c r="F66" s="139">
        <v>7584</v>
      </c>
      <c r="G66" s="81">
        <v>832</v>
      </c>
      <c r="H66" s="81">
        <v>250</v>
      </c>
      <c r="I66" s="81">
        <v>640</v>
      </c>
      <c r="J66" s="81">
        <v>285</v>
      </c>
      <c r="K66" s="81">
        <v>4292</v>
      </c>
      <c r="L66" s="81">
        <v>296</v>
      </c>
      <c r="M66" s="81">
        <v>1235</v>
      </c>
      <c r="N66" s="81"/>
      <c r="O66" s="81">
        <v>20</v>
      </c>
      <c r="P66" s="81">
        <v>1773</v>
      </c>
      <c r="Q66" s="81">
        <v>363</v>
      </c>
      <c r="R66" s="81">
        <v>3211</v>
      </c>
      <c r="S66" s="81">
        <v>1963</v>
      </c>
      <c r="T66" s="81">
        <v>1149</v>
      </c>
      <c r="U66" s="81">
        <v>434</v>
      </c>
      <c r="V66" s="81">
        <v>50</v>
      </c>
      <c r="W66" s="81">
        <v>507</v>
      </c>
      <c r="X66" s="81">
        <v>1129</v>
      </c>
      <c r="Y66" s="81">
        <v>1668</v>
      </c>
      <c r="Z66" s="81">
        <v>190</v>
      </c>
      <c r="AA66" s="14"/>
      <c r="AD66" s="35"/>
      <c r="AE66" s="58">
        <f t="shared" si="2"/>
        <v>27871</v>
      </c>
      <c r="AF66" s="2" t="e">
        <f t="shared" si="0"/>
        <v>#DIV/0!</v>
      </c>
    </row>
    <row r="67" spans="1:35" s="2" customFormat="1" ht="33" hidden="1" customHeight="1" x14ac:dyDescent="0.25">
      <c r="A67" s="12" t="s">
        <v>64</v>
      </c>
      <c r="B67" s="16">
        <v>7785</v>
      </c>
      <c r="C67" s="16">
        <f t="shared" si="31"/>
        <v>5124</v>
      </c>
      <c r="D67" s="109">
        <f t="shared" si="28"/>
        <v>0.65818882466281314</v>
      </c>
      <c r="E67" s="110">
        <v>13</v>
      </c>
      <c r="F67" s="81">
        <v>40</v>
      </c>
      <c r="G67" s="81">
        <v>217</v>
      </c>
      <c r="H67" s="81">
        <v>150</v>
      </c>
      <c r="I67" s="81">
        <v>739</v>
      </c>
      <c r="J67" s="81">
        <v>546</v>
      </c>
      <c r="K67" s="81">
        <v>868</v>
      </c>
      <c r="L67" s="81">
        <v>185</v>
      </c>
      <c r="M67" s="81">
        <v>210</v>
      </c>
      <c r="N67" s="81">
        <v>761</v>
      </c>
      <c r="O67" s="81">
        <v>308</v>
      </c>
      <c r="P67" s="81">
        <v>78</v>
      </c>
      <c r="Q67" s="81">
        <v>40</v>
      </c>
      <c r="R67" s="81">
        <v>305</v>
      </c>
      <c r="S67" s="81">
        <v>20</v>
      </c>
      <c r="T67" s="81"/>
      <c r="U67" s="81">
        <v>360</v>
      </c>
      <c r="V67" s="81"/>
      <c r="W67" s="81">
        <v>15</v>
      </c>
      <c r="X67" s="81">
        <v>100</v>
      </c>
      <c r="Y67" s="81">
        <v>182</v>
      </c>
      <c r="Z67" s="81"/>
      <c r="AA67" s="14"/>
      <c r="AD67" s="35"/>
      <c r="AE67" s="58">
        <f t="shared" si="2"/>
        <v>5124</v>
      </c>
      <c r="AF67" s="2" t="e">
        <f t="shared" si="0"/>
        <v>#DIV/0!</v>
      </c>
    </row>
    <row r="68" spans="1:35" s="2" customFormat="1" ht="30" hidden="1" customHeight="1" x14ac:dyDescent="0.25">
      <c r="A68" s="12" t="s">
        <v>65</v>
      </c>
      <c r="B68" s="16">
        <v>13642</v>
      </c>
      <c r="C68" s="16">
        <f t="shared" si="31"/>
        <v>16679.5</v>
      </c>
      <c r="D68" s="109">
        <f t="shared" si="28"/>
        <v>1.2226579680398768</v>
      </c>
      <c r="E68" s="110">
        <v>9</v>
      </c>
      <c r="F68" s="81"/>
      <c r="G68" s="81">
        <v>402</v>
      </c>
      <c r="H68" s="81">
        <v>950</v>
      </c>
      <c r="I68" s="81">
        <v>1096</v>
      </c>
      <c r="J68" s="81">
        <v>541</v>
      </c>
      <c r="K68" s="81">
        <v>420</v>
      </c>
      <c r="L68" s="81">
        <v>300</v>
      </c>
      <c r="M68" s="81">
        <v>1299</v>
      </c>
      <c r="N68" s="81">
        <v>1077</v>
      </c>
      <c r="O68" s="81">
        <v>715</v>
      </c>
      <c r="P68" s="81">
        <v>693</v>
      </c>
      <c r="Q68" s="81">
        <v>1331</v>
      </c>
      <c r="R68" s="81">
        <v>299</v>
      </c>
      <c r="S68" s="81">
        <v>181</v>
      </c>
      <c r="T68" s="81">
        <v>655</v>
      </c>
      <c r="U68" s="140">
        <v>2314</v>
      </c>
      <c r="V68" s="81">
        <v>480</v>
      </c>
      <c r="W68" s="81">
        <v>811</v>
      </c>
      <c r="X68" s="81">
        <v>649</v>
      </c>
      <c r="Y68" s="81">
        <v>1324.5</v>
      </c>
      <c r="Z68" s="81">
        <v>1142</v>
      </c>
      <c r="AA68" s="14"/>
      <c r="AD68" s="35"/>
      <c r="AE68" s="58">
        <f t="shared" si="2"/>
        <v>16679.5</v>
      </c>
      <c r="AF68" s="2" t="e">
        <f t="shared" si="0"/>
        <v>#DIV/0!</v>
      </c>
    </row>
    <row r="69" spans="1:35" s="2" customFormat="1" ht="30" hidden="1" customHeight="1" x14ac:dyDescent="0.25">
      <c r="A69" s="12" t="s">
        <v>66</v>
      </c>
      <c r="B69" s="16">
        <v>5615</v>
      </c>
      <c r="C69" s="16">
        <f t="shared" si="31"/>
        <v>4219</v>
      </c>
      <c r="D69" s="109">
        <f t="shared" si="28"/>
        <v>0.75138023152270705</v>
      </c>
      <c r="E69" s="110">
        <v>3</v>
      </c>
      <c r="F69" s="81"/>
      <c r="G69" s="81"/>
      <c r="H69" s="81">
        <v>340</v>
      </c>
      <c r="I69" s="81"/>
      <c r="J69" s="81"/>
      <c r="K69" s="81"/>
      <c r="L69" s="81"/>
      <c r="M69" s="81">
        <v>340</v>
      </c>
      <c r="N69" s="81"/>
      <c r="O69" s="81">
        <v>200</v>
      </c>
      <c r="P69" s="81">
        <v>96</v>
      </c>
      <c r="Q69" s="81"/>
      <c r="R69" s="81"/>
      <c r="S69" s="81"/>
      <c r="T69" s="81"/>
      <c r="U69" s="81"/>
      <c r="V69" s="81">
        <v>2526</v>
      </c>
      <c r="W69" s="81"/>
      <c r="X69" s="81"/>
      <c r="Y69" s="81">
        <v>150</v>
      </c>
      <c r="Z69" s="81">
        <v>567</v>
      </c>
      <c r="AA69" s="14"/>
      <c r="AD69" s="35"/>
      <c r="AE69" s="58">
        <f t="shared" si="2"/>
        <v>4219</v>
      </c>
      <c r="AF69" s="2" t="e">
        <f t="shared" si="0"/>
        <v>#DIV/0!</v>
      </c>
    </row>
    <row r="70" spans="1:35" s="2" customFormat="1" ht="30" hidden="1" customHeight="1" x14ac:dyDescent="0.25">
      <c r="A70" s="12" t="s">
        <v>67</v>
      </c>
      <c r="B70" s="16">
        <v>15143</v>
      </c>
      <c r="C70" s="16">
        <f t="shared" si="31"/>
        <v>20060</v>
      </c>
      <c r="D70" s="109">
        <f t="shared" si="28"/>
        <v>1.3247044839199631</v>
      </c>
      <c r="E70" s="110">
        <v>18</v>
      </c>
      <c r="F70" s="81"/>
      <c r="G70" s="81">
        <v>149</v>
      </c>
      <c r="H70" s="81">
        <v>4061</v>
      </c>
      <c r="I70" s="81">
        <v>984</v>
      </c>
      <c r="J70" s="81">
        <v>388</v>
      </c>
      <c r="K70" s="81">
        <v>1352</v>
      </c>
      <c r="L70" s="81">
        <v>403</v>
      </c>
      <c r="M70" s="81">
        <v>1435</v>
      </c>
      <c r="N70" s="81">
        <v>167</v>
      </c>
      <c r="O70" s="81">
        <v>661</v>
      </c>
      <c r="P70" s="81">
        <v>610</v>
      </c>
      <c r="Q70" s="81">
        <v>433</v>
      </c>
      <c r="R70" s="81">
        <v>1592</v>
      </c>
      <c r="S70" s="81">
        <v>1603</v>
      </c>
      <c r="T70" s="81">
        <v>643</v>
      </c>
      <c r="U70" s="81">
        <v>352</v>
      </c>
      <c r="V70" s="81">
        <v>281</v>
      </c>
      <c r="W70" s="81">
        <v>121</v>
      </c>
      <c r="X70" s="81">
        <v>156</v>
      </c>
      <c r="Y70" s="81">
        <v>3490</v>
      </c>
      <c r="Z70" s="81">
        <v>1179</v>
      </c>
      <c r="AA70" s="14"/>
      <c r="AD70" s="35"/>
      <c r="AE70" s="58">
        <f t="shared" si="2"/>
        <v>20060</v>
      </c>
      <c r="AF70" s="2" t="e">
        <f t="shared" si="0"/>
        <v>#DIV/0!</v>
      </c>
    </row>
    <row r="71" spans="1:35" s="2" customFormat="1" ht="30" hidden="1" customHeight="1" x14ac:dyDescent="0.25">
      <c r="A71" s="12" t="s">
        <v>68</v>
      </c>
      <c r="B71" s="16">
        <v>6376</v>
      </c>
      <c r="C71" s="16">
        <f t="shared" si="31"/>
        <v>10630.6</v>
      </c>
      <c r="D71" s="109">
        <f t="shared" si="28"/>
        <v>1.6672835633626097</v>
      </c>
      <c r="E71" s="110">
        <v>16</v>
      </c>
      <c r="F71" s="81">
        <v>46.7</v>
      </c>
      <c r="G71" s="81">
        <v>162</v>
      </c>
      <c r="H71" s="81">
        <v>1250</v>
      </c>
      <c r="I71" s="81">
        <v>487</v>
      </c>
      <c r="J71" s="81">
        <v>433.6</v>
      </c>
      <c r="K71" s="81">
        <v>405</v>
      </c>
      <c r="L71" s="81">
        <v>3016</v>
      </c>
      <c r="M71" s="81">
        <v>246</v>
      </c>
      <c r="N71" s="81">
        <v>732</v>
      </c>
      <c r="O71" s="81">
        <v>103</v>
      </c>
      <c r="P71" s="81">
        <v>349</v>
      </c>
      <c r="Q71" s="82">
        <v>554</v>
      </c>
      <c r="R71" s="81">
        <v>263</v>
      </c>
      <c r="S71" s="81">
        <v>384.3</v>
      </c>
      <c r="T71" s="81">
        <v>375</v>
      </c>
      <c r="U71" s="81">
        <v>277</v>
      </c>
      <c r="V71" s="81">
        <v>154</v>
      </c>
      <c r="W71" s="81"/>
      <c r="X71" s="81">
        <v>533</v>
      </c>
      <c r="Y71" s="81">
        <v>395</v>
      </c>
      <c r="Z71" s="81">
        <v>465</v>
      </c>
      <c r="AA71" s="14"/>
      <c r="AD71" s="35"/>
      <c r="AE71" s="58">
        <f t="shared" ref="AE71:AE74" si="32">C71-AD71</f>
        <v>10630.6</v>
      </c>
      <c r="AF71" s="2" t="e">
        <f t="shared" ref="AF71:AF74" si="33">AE71/AD71</f>
        <v>#DIV/0!</v>
      </c>
    </row>
    <row r="72" spans="1:35" s="2" customFormat="1" ht="30" hidden="1" customHeight="1" x14ac:dyDescent="0.25">
      <c r="A72" s="12" t="s">
        <v>69</v>
      </c>
      <c r="B72" s="16">
        <v>1231</v>
      </c>
      <c r="C72" s="16">
        <f t="shared" si="31"/>
        <v>1366</v>
      </c>
      <c r="D72" s="109">
        <f t="shared" si="28"/>
        <v>1.1096669374492283</v>
      </c>
      <c r="E72" s="110"/>
      <c r="F72" s="81">
        <v>647</v>
      </c>
      <c r="G72" s="81">
        <v>20</v>
      </c>
      <c r="H72" s="81"/>
      <c r="I72" s="81"/>
      <c r="J72" s="81"/>
      <c r="K72" s="81"/>
      <c r="L72" s="81">
        <v>25</v>
      </c>
      <c r="M72" s="81"/>
      <c r="N72" s="81"/>
      <c r="O72" s="81">
        <v>150</v>
      </c>
      <c r="P72" s="81"/>
      <c r="Q72" s="83"/>
      <c r="R72" s="83"/>
      <c r="S72" s="84">
        <v>20</v>
      </c>
      <c r="T72" s="81">
        <v>145</v>
      </c>
      <c r="U72" s="81">
        <v>9</v>
      </c>
      <c r="V72" s="81">
        <v>350</v>
      </c>
      <c r="W72" s="81"/>
      <c r="X72" s="81"/>
      <c r="Y72" s="81"/>
      <c r="Z72" s="81"/>
      <c r="AA72" s="14"/>
      <c r="AD72" s="35"/>
      <c r="AE72" s="58">
        <f t="shared" si="32"/>
        <v>1366</v>
      </c>
      <c r="AF72" s="2" t="e">
        <f t="shared" si="33"/>
        <v>#DIV/0!</v>
      </c>
    </row>
    <row r="73" spans="1:35" s="2" customFormat="1" ht="30" hidden="1" customHeight="1" x14ac:dyDescent="0.25">
      <c r="A73" s="12" t="s">
        <v>70</v>
      </c>
      <c r="B73" s="16">
        <v>891</v>
      </c>
      <c r="C73" s="16">
        <f t="shared" si="31"/>
        <v>1689</v>
      </c>
      <c r="D73" s="109">
        <f t="shared" si="28"/>
        <v>1.8956228956228955</v>
      </c>
      <c r="E73" s="110">
        <v>5</v>
      </c>
      <c r="F73" s="81">
        <v>300</v>
      </c>
      <c r="G73" s="81"/>
      <c r="H73" s="16"/>
      <c r="I73" s="49">
        <v>157</v>
      </c>
      <c r="J73" s="49">
        <v>289</v>
      </c>
      <c r="K73" s="81">
        <v>60</v>
      </c>
      <c r="L73" s="81"/>
      <c r="M73" s="81"/>
      <c r="N73" s="81"/>
      <c r="O73" s="81">
        <v>42</v>
      </c>
      <c r="P73" s="81"/>
      <c r="Q73" s="83">
        <v>0</v>
      </c>
      <c r="R73" s="83">
        <v>450</v>
      </c>
      <c r="S73" s="81">
        <v>120</v>
      </c>
      <c r="T73" s="81">
        <v>24</v>
      </c>
      <c r="U73" s="81">
        <v>90</v>
      </c>
      <c r="V73" s="81"/>
      <c r="W73" s="81"/>
      <c r="X73" s="81">
        <v>22</v>
      </c>
      <c r="Y73" s="81">
        <v>135</v>
      </c>
      <c r="Z73" s="81"/>
      <c r="AA73" s="14"/>
      <c r="AD73" s="35"/>
      <c r="AE73" s="58">
        <f t="shared" si="32"/>
        <v>1689</v>
      </c>
      <c r="AF73" s="2" t="e">
        <f t="shared" si="33"/>
        <v>#DIV/0!</v>
      </c>
    </row>
    <row r="74" spans="1:35" s="2" customFormat="1" ht="30" hidden="1" customHeight="1" x14ac:dyDescent="0.25">
      <c r="A74" s="12" t="s">
        <v>71</v>
      </c>
      <c r="B74" s="16">
        <v>593</v>
      </c>
      <c r="C74" s="16">
        <f t="shared" si="31"/>
        <v>600</v>
      </c>
      <c r="D74" s="109">
        <f t="shared" si="28"/>
        <v>1.0118043844856661</v>
      </c>
      <c r="E74" s="110">
        <v>2</v>
      </c>
      <c r="F74" s="81"/>
      <c r="G74" s="81"/>
      <c r="H74" s="81"/>
      <c r="I74" s="81">
        <v>373</v>
      </c>
      <c r="J74" s="81"/>
      <c r="K74" s="81"/>
      <c r="L74" s="81"/>
      <c r="M74" s="81"/>
      <c r="N74" s="81"/>
      <c r="O74" s="81"/>
      <c r="P74" s="81"/>
      <c r="Q74" s="83">
        <v>120</v>
      </c>
      <c r="R74" s="83"/>
      <c r="S74" s="81"/>
      <c r="T74" s="81"/>
      <c r="U74" s="81">
        <v>47</v>
      </c>
      <c r="V74" s="81"/>
      <c r="W74" s="81"/>
      <c r="X74" s="81"/>
      <c r="Y74" s="81">
        <v>60</v>
      </c>
      <c r="Z74" s="81"/>
      <c r="AA74" s="14"/>
      <c r="AD74" s="35"/>
      <c r="AE74" s="58">
        <f t="shared" si="32"/>
        <v>600</v>
      </c>
      <c r="AF74" s="2" t="e">
        <f t="shared" si="33"/>
        <v>#DIV/0!</v>
      </c>
    </row>
    <row r="75" spans="1:35" s="2" customFormat="1" ht="30" hidden="1" customHeight="1" x14ac:dyDescent="0.25">
      <c r="A75" s="12" t="s">
        <v>72</v>
      </c>
      <c r="B75" s="16"/>
      <c r="C75" s="16">
        <f t="shared" si="31"/>
        <v>2</v>
      </c>
      <c r="D75" s="109"/>
      <c r="E75" s="110">
        <v>1</v>
      </c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3"/>
      <c r="R75" s="83"/>
      <c r="S75" s="81"/>
      <c r="T75" s="81"/>
      <c r="U75" s="81"/>
      <c r="V75" s="81"/>
      <c r="W75" s="81"/>
      <c r="X75" s="81"/>
      <c r="Y75" s="81">
        <v>2</v>
      </c>
      <c r="Z75" s="81"/>
      <c r="AA75" s="14"/>
      <c r="AD75" s="35">
        <v>29.4</v>
      </c>
      <c r="AE75" s="35"/>
    </row>
    <row r="76" spans="1:35" s="2" customFormat="1" ht="30" hidden="1" customHeight="1" x14ac:dyDescent="0.25">
      <c r="A76" s="12" t="s">
        <v>73</v>
      </c>
      <c r="B76" s="16">
        <v>133</v>
      </c>
      <c r="C76" s="16">
        <f t="shared" si="31"/>
        <v>138.9</v>
      </c>
      <c r="D76" s="109">
        <f t="shared" ref="D76:D83" si="34">C76/B76</f>
        <v>1.044360902255639</v>
      </c>
      <c r="E76" s="110">
        <v>5</v>
      </c>
      <c r="F76" s="81"/>
      <c r="G76" s="81"/>
      <c r="H76" s="81"/>
      <c r="I76" s="81">
        <v>20</v>
      </c>
      <c r="J76" s="81"/>
      <c r="K76" s="81"/>
      <c r="L76" s="81"/>
      <c r="M76" s="81"/>
      <c r="N76" s="81"/>
      <c r="O76" s="81"/>
      <c r="P76" s="81">
        <v>4</v>
      </c>
      <c r="Q76" s="83"/>
      <c r="R76" s="83"/>
      <c r="S76" s="81">
        <v>40</v>
      </c>
      <c r="T76" s="85">
        <v>17.7</v>
      </c>
      <c r="U76" s="84">
        <v>3.2</v>
      </c>
      <c r="V76" s="81"/>
      <c r="W76" s="81"/>
      <c r="X76" s="81">
        <v>54</v>
      </c>
      <c r="Y76" s="81"/>
      <c r="Z76" s="81"/>
      <c r="AA76" s="14"/>
      <c r="AD76" s="35">
        <v>122.9</v>
      </c>
      <c r="AE76" s="35"/>
    </row>
    <row r="77" spans="1:35" ht="30" hidden="1" customHeight="1" x14ac:dyDescent="0.25">
      <c r="A77" s="8" t="s">
        <v>74</v>
      </c>
      <c r="B77" s="16"/>
      <c r="C77" s="16">
        <f t="shared" si="31"/>
        <v>54</v>
      </c>
      <c r="D77" s="109" t="e">
        <f t="shared" si="34"/>
        <v>#DIV/0!</v>
      </c>
      <c r="E77" s="110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3"/>
      <c r="R77" s="83"/>
      <c r="S77" s="81"/>
      <c r="T77" s="81"/>
      <c r="U77" s="84"/>
      <c r="V77" s="81"/>
      <c r="W77" s="81"/>
      <c r="X77" s="81">
        <v>54</v>
      </c>
      <c r="Y77" s="81"/>
      <c r="Z77" s="81"/>
      <c r="AD77" s="28">
        <v>0</v>
      </c>
    </row>
    <row r="78" spans="1:35" ht="30" customHeight="1" x14ac:dyDescent="0.25">
      <c r="A78" s="19" t="s">
        <v>75</v>
      </c>
      <c r="B78" s="16">
        <v>133</v>
      </c>
      <c r="C78" s="16">
        <f>SUM(F78:Z78)</f>
        <v>138</v>
      </c>
      <c r="D78" s="109">
        <f t="shared" si="34"/>
        <v>1.0375939849624061</v>
      </c>
      <c r="E78" s="110">
        <v>4</v>
      </c>
      <c r="F78" s="81"/>
      <c r="G78" s="81"/>
      <c r="H78" s="81"/>
      <c r="I78" s="81">
        <v>20</v>
      </c>
      <c r="J78" s="81"/>
      <c r="K78" s="81"/>
      <c r="L78" s="81"/>
      <c r="M78" s="81"/>
      <c r="N78" s="81"/>
      <c r="O78" s="81"/>
      <c r="P78" s="81">
        <v>4</v>
      </c>
      <c r="Q78" s="83"/>
      <c r="R78" s="83"/>
      <c r="S78" s="81">
        <v>40</v>
      </c>
      <c r="T78" s="81">
        <v>16.8</v>
      </c>
      <c r="U78" s="84">
        <v>3.2</v>
      </c>
      <c r="V78" s="81"/>
      <c r="W78" s="81"/>
      <c r="X78" s="81">
        <v>54</v>
      </c>
      <c r="Y78" s="81"/>
      <c r="Z78" s="81"/>
      <c r="AD78" s="28">
        <v>122.9</v>
      </c>
    </row>
    <row r="79" spans="1:35" ht="30" hidden="1" customHeight="1" x14ac:dyDescent="0.25">
      <c r="A79" s="10" t="s">
        <v>52</v>
      </c>
      <c r="B79" s="111"/>
      <c r="C79" s="16">
        <f>SUM(F79:Z79)</f>
        <v>0</v>
      </c>
      <c r="D79" s="109" t="e">
        <f t="shared" si="34"/>
        <v>#DIV/0!</v>
      </c>
      <c r="E79" s="110">
        <v>4</v>
      </c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86"/>
      <c r="R79" s="79"/>
      <c r="S79" s="79"/>
      <c r="T79" s="79"/>
      <c r="U79" s="79"/>
      <c r="V79" s="79"/>
      <c r="W79" s="79"/>
      <c r="X79" s="79"/>
      <c r="Y79" s="79"/>
      <c r="Z79" s="79"/>
      <c r="AD79" s="28">
        <v>0</v>
      </c>
    </row>
    <row r="80" spans="1:35" ht="30" hidden="1" customHeight="1" x14ac:dyDescent="0.25">
      <c r="A80" s="10" t="s">
        <v>76</v>
      </c>
      <c r="B80" s="111"/>
      <c r="C80" s="16">
        <f>SUM(F80:Z80)</f>
        <v>0</v>
      </c>
      <c r="D80" s="109" t="e">
        <f t="shared" si="34"/>
        <v>#DIV/0!</v>
      </c>
      <c r="E80" s="110">
        <v>4</v>
      </c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D80" s="28">
        <v>0</v>
      </c>
    </row>
    <row r="81" spans="1:31" ht="30" hidden="1" customHeight="1" x14ac:dyDescent="0.25">
      <c r="A81" s="10"/>
      <c r="B81" s="111"/>
      <c r="C81" s="49"/>
      <c r="D81" s="109" t="e">
        <f t="shared" si="34"/>
        <v>#DIV/0!</v>
      </c>
      <c r="E81" s="110">
        <v>4</v>
      </c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</row>
    <row r="82" spans="1:31" s="4" customFormat="1" ht="30" hidden="1" customHeight="1" x14ac:dyDescent="0.25">
      <c r="A82" s="37" t="s">
        <v>77</v>
      </c>
      <c r="B82" s="115"/>
      <c r="C82" s="115">
        <f>SUM(F82:Z82)</f>
        <v>0</v>
      </c>
      <c r="D82" s="109" t="e">
        <f t="shared" si="34"/>
        <v>#DIV/0!</v>
      </c>
      <c r="E82" s="110">
        <v>4</v>
      </c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D82" s="53">
        <v>0</v>
      </c>
      <c r="AE82" s="53"/>
    </row>
    <row r="83" spans="1:31" ht="30" hidden="1" customHeight="1" x14ac:dyDescent="0.25">
      <c r="A83" s="10"/>
      <c r="B83" s="111"/>
      <c r="C83" s="49"/>
      <c r="D83" s="109" t="e">
        <f t="shared" si="34"/>
        <v>#DIV/0!</v>
      </c>
      <c r="E83" s="110">
        <v>4</v>
      </c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</row>
    <row r="84" spans="1:31" ht="24" hidden="1" customHeight="1" x14ac:dyDescent="0.25">
      <c r="A84" s="10"/>
      <c r="B84" s="111"/>
      <c r="C84" s="116"/>
      <c r="D84" s="109"/>
      <c r="E84" s="110">
        <v>4</v>
      </c>
      <c r="F84" s="88"/>
      <c r="G84" s="88"/>
      <c r="H84" s="88"/>
      <c r="I84" s="88"/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88"/>
      <c r="U84" s="88"/>
      <c r="V84" s="88"/>
      <c r="W84" s="88"/>
      <c r="X84" s="88"/>
      <c r="Y84" s="88"/>
      <c r="Z84" s="88"/>
    </row>
    <row r="85" spans="1:31" ht="30" hidden="1" customHeight="1" x14ac:dyDescent="0.25">
      <c r="A85" s="10"/>
      <c r="B85" s="111"/>
      <c r="C85" s="16">
        <f t="shared" ref="C85:C148" si="35">SUM(F85:Z85)</f>
        <v>0</v>
      </c>
      <c r="D85" s="109" t="e">
        <f>C85/B85</f>
        <v>#DIV/0!</v>
      </c>
      <c r="E85" s="109"/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</row>
    <row r="86" spans="1:31" s="20" customFormat="1" ht="30" hidden="1" customHeight="1" x14ac:dyDescent="0.25">
      <c r="A86" s="10" t="s">
        <v>78</v>
      </c>
      <c r="B86" s="117"/>
      <c r="C86" s="16">
        <f t="shared" si="35"/>
        <v>0</v>
      </c>
      <c r="D86" s="109"/>
      <c r="E86" s="109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  <c r="AD86" s="61"/>
      <c r="AE86" s="61"/>
    </row>
    <row r="87" spans="1:31" ht="30" hidden="1" customHeight="1" x14ac:dyDescent="0.25">
      <c r="A87" s="10" t="s">
        <v>79</v>
      </c>
      <c r="B87" s="77"/>
      <c r="C87" s="16">
        <f t="shared" si="35"/>
        <v>0</v>
      </c>
      <c r="D87" s="109" t="e">
        <f>C87/B87</f>
        <v>#DIV/0!</v>
      </c>
      <c r="E87" s="118"/>
      <c r="F87" s="77"/>
      <c r="G87" s="77"/>
      <c r="H87" s="77"/>
      <c r="I87" s="77"/>
      <c r="J87" s="77"/>
      <c r="K87" s="77"/>
      <c r="L87" s="77"/>
      <c r="M87" s="77"/>
      <c r="N87" s="77"/>
      <c r="O87" s="108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</row>
    <row r="88" spans="1:31" ht="30" hidden="1" customHeight="1" x14ac:dyDescent="0.25">
      <c r="A88" s="21" t="s">
        <v>80</v>
      </c>
      <c r="B88" s="119"/>
      <c r="C88" s="16">
        <f t="shared" si="35"/>
        <v>0</v>
      </c>
      <c r="D88" s="109" t="e">
        <f>C88/B88</f>
        <v>#DIV/0!</v>
      </c>
      <c r="E88" s="12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</row>
    <row r="89" spans="1:31" ht="30" hidden="1" customHeight="1" x14ac:dyDescent="0.25">
      <c r="A89" s="10" t="s">
        <v>81</v>
      </c>
      <c r="B89" s="117"/>
      <c r="C89" s="16">
        <f t="shared" si="35"/>
        <v>0</v>
      </c>
      <c r="D89" s="109"/>
      <c r="E89" s="12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</row>
    <row r="90" spans="1:31" ht="30" hidden="1" customHeight="1" x14ac:dyDescent="0.25">
      <c r="A90" s="10" t="s">
        <v>82</v>
      </c>
      <c r="B90" s="92"/>
      <c r="C90" s="16">
        <f t="shared" si="35"/>
        <v>0</v>
      </c>
      <c r="D90" s="109" t="e">
        <f>C90/B90</f>
        <v>#DIV/0!</v>
      </c>
      <c r="E90" s="12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</row>
    <row r="91" spans="1:31" ht="30" hidden="1" customHeight="1" x14ac:dyDescent="0.25">
      <c r="A91" s="21" t="s">
        <v>162</v>
      </c>
      <c r="B91" s="91"/>
      <c r="C91" s="16">
        <f t="shared" si="35"/>
        <v>0</v>
      </c>
      <c r="D91" s="121"/>
      <c r="E91" s="121"/>
      <c r="F91" s="91"/>
      <c r="G91" s="91"/>
      <c r="H91" s="91"/>
      <c r="I91" s="91"/>
      <c r="J91" s="91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91"/>
      <c r="X91" s="91"/>
      <c r="Y91" s="91"/>
      <c r="Z91" s="91"/>
    </row>
    <row r="92" spans="1:31" s="9" customFormat="1" ht="30" hidden="1" customHeight="1" outlineLevel="1" x14ac:dyDescent="0.2">
      <c r="A92" s="22" t="s">
        <v>83</v>
      </c>
      <c r="B92" s="16"/>
      <c r="C92" s="16">
        <f t="shared" si="35"/>
        <v>0</v>
      </c>
      <c r="D92" s="109"/>
      <c r="E92" s="10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89"/>
      <c r="Z92" s="89"/>
      <c r="AD92" s="59"/>
      <c r="AE92" s="59"/>
    </row>
    <row r="93" spans="1:31" s="9" customFormat="1" ht="30" hidden="1" customHeight="1" outlineLevel="1" x14ac:dyDescent="0.2">
      <c r="A93" s="22" t="s">
        <v>88</v>
      </c>
      <c r="B93" s="49"/>
      <c r="C93" s="16">
        <f t="shared" si="35"/>
        <v>0</v>
      </c>
      <c r="D93" s="109"/>
      <c r="E93" s="109"/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89"/>
      <c r="AD93" s="59"/>
      <c r="AE93" s="59"/>
    </row>
    <row r="94" spans="1:31" s="9" customFormat="1" ht="30" hidden="1" customHeight="1" outlineLevel="1" x14ac:dyDescent="0.2">
      <c r="A94" s="22" t="s">
        <v>144</v>
      </c>
      <c r="B94" s="49"/>
      <c r="C94" s="16">
        <f t="shared" si="35"/>
        <v>0</v>
      </c>
      <c r="D94" s="109"/>
      <c r="E94" s="10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D94" s="59"/>
      <c r="AE94" s="59"/>
    </row>
    <row r="95" spans="1:31" s="9" customFormat="1" ht="30" hidden="1" customHeight="1" outlineLevel="1" x14ac:dyDescent="0.2">
      <c r="A95" s="22" t="s">
        <v>145</v>
      </c>
      <c r="B95" s="49"/>
      <c r="C95" s="16">
        <f t="shared" si="35"/>
        <v>0</v>
      </c>
      <c r="D95" s="109"/>
      <c r="E95" s="109"/>
      <c r="F95" s="89"/>
      <c r="G95" s="89"/>
      <c r="H95" s="89"/>
      <c r="I95" s="89"/>
      <c r="J95" s="89"/>
      <c r="K95" s="89"/>
      <c r="L95" s="89"/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89"/>
      <c r="Z95" s="89"/>
      <c r="AD95" s="59"/>
      <c r="AE95" s="59"/>
    </row>
    <row r="96" spans="1:31" s="23" customFormat="1" ht="34.9" hidden="1" customHeight="1" outlineLevel="1" x14ac:dyDescent="0.2">
      <c r="A96" s="10" t="s">
        <v>84</v>
      </c>
      <c r="B96" s="49"/>
      <c r="C96" s="16">
        <f t="shared" si="35"/>
        <v>0</v>
      </c>
      <c r="D96" s="109"/>
      <c r="E96" s="10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/>
      <c r="AD96" s="62"/>
      <c r="AE96" s="62"/>
    </row>
    <row r="97" spans="1:31" s="23" customFormat="1" ht="33" hidden="1" customHeight="1" outlineLevel="1" x14ac:dyDescent="0.2">
      <c r="A97" s="10" t="s">
        <v>85</v>
      </c>
      <c r="B97" s="49"/>
      <c r="C97" s="16">
        <f t="shared" si="35"/>
        <v>0</v>
      </c>
      <c r="D97" s="109"/>
      <c r="E97" s="109"/>
      <c r="F97" s="89"/>
      <c r="G97" s="89"/>
      <c r="H97" s="89"/>
      <c r="I97" s="89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89"/>
      <c r="Y97" s="89"/>
      <c r="Z97" s="89"/>
      <c r="AD97" s="62"/>
      <c r="AE97" s="62"/>
    </row>
    <row r="98" spans="1:31" s="9" customFormat="1" ht="34.15" customHeight="1" outlineLevel="1" x14ac:dyDescent="0.2">
      <c r="A98" s="8" t="s">
        <v>86</v>
      </c>
      <c r="B98" s="18">
        <v>301407</v>
      </c>
      <c r="C98" s="16">
        <f t="shared" si="35"/>
        <v>0</v>
      </c>
      <c r="D98" s="109">
        <f>C98/B98</f>
        <v>0</v>
      </c>
      <c r="E98" s="109"/>
      <c r="F98" s="89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89"/>
      <c r="Y98" s="89"/>
      <c r="Z98" s="89"/>
      <c r="AD98" s="59"/>
      <c r="AE98" s="59"/>
    </row>
    <row r="99" spans="1:31" s="9" customFormat="1" ht="30" customHeight="1" x14ac:dyDescent="0.2">
      <c r="A99" s="19" t="s">
        <v>87</v>
      </c>
      <c r="B99" s="16">
        <v>298518</v>
      </c>
      <c r="C99" s="16">
        <f t="shared" si="35"/>
        <v>310</v>
      </c>
      <c r="D99" s="109">
        <f>C99/B99</f>
        <v>1.0384633422440188E-3</v>
      </c>
      <c r="E99" s="109"/>
      <c r="F99" s="49">
        <v>120</v>
      </c>
      <c r="G99" s="49"/>
      <c r="H99" s="49"/>
      <c r="I99" s="49"/>
      <c r="J99" s="49"/>
      <c r="K99" s="49"/>
      <c r="L99" s="49"/>
      <c r="M99" s="49"/>
      <c r="N99" s="49">
        <v>110</v>
      </c>
      <c r="O99" s="49"/>
      <c r="P99" s="49"/>
      <c r="Q99" s="49"/>
      <c r="R99" s="49"/>
      <c r="S99" s="49"/>
      <c r="T99" s="49">
        <v>10</v>
      </c>
      <c r="U99" s="49"/>
      <c r="V99" s="49"/>
      <c r="W99" s="49"/>
      <c r="X99" s="49"/>
      <c r="Y99" s="49">
        <v>70</v>
      </c>
      <c r="Z99" s="49"/>
      <c r="AA99" s="36"/>
      <c r="AD99" s="59"/>
      <c r="AE99" s="59"/>
    </row>
    <row r="100" spans="1:31" s="9" customFormat="1" ht="30" hidden="1" customHeight="1" x14ac:dyDescent="0.2">
      <c r="A100" s="8" t="s">
        <v>198</v>
      </c>
      <c r="B100" s="16"/>
      <c r="C100" s="16">
        <f t="shared" si="35"/>
        <v>0</v>
      </c>
      <c r="D100" s="109"/>
      <c r="E100" s="10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D100" s="59"/>
      <c r="AE100" s="59"/>
    </row>
    <row r="101" spans="1:31" s="9" customFormat="1" ht="30" hidden="1" customHeight="1" x14ac:dyDescent="0.2">
      <c r="A101" s="10" t="s">
        <v>168</v>
      </c>
      <c r="B101" s="92">
        <f>B99/B98</f>
        <v>0.99041495386636669</v>
      </c>
      <c r="C101" s="16" t="e">
        <f t="shared" si="35"/>
        <v>#DIV/0!</v>
      </c>
      <c r="D101" s="109" t="e">
        <f>C101/B101</f>
        <v>#DIV/0!</v>
      </c>
      <c r="E101" s="109"/>
      <c r="F101" s="92" t="e">
        <f>F99/F100</f>
        <v>#DIV/0!</v>
      </c>
      <c r="G101" s="92" t="e">
        <f t="shared" ref="G101:Z101" si="36">G99/G100</f>
        <v>#DIV/0!</v>
      </c>
      <c r="H101" s="92" t="e">
        <f t="shared" si="36"/>
        <v>#DIV/0!</v>
      </c>
      <c r="I101" s="92" t="e">
        <f t="shared" si="36"/>
        <v>#DIV/0!</v>
      </c>
      <c r="J101" s="92" t="e">
        <f t="shared" si="36"/>
        <v>#DIV/0!</v>
      </c>
      <c r="K101" s="92" t="e">
        <f t="shared" si="36"/>
        <v>#DIV/0!</v>
      </c>
      <c r="L101" s="92" t="e">
        <f t="shared" si="36"/>
        <v>#DIV/0!</v>
      </c>
      <c r="M101" s="92" t="e">
        <f t="shared" si="36"/>
        <v>#DIV/0!</v>
      </c>
      <c r="N101" s="92" t="e">
        <f>N99/N100</f>
        <v>#DIV/0!</v>
      </c>
      <c r="O101" s="92" t="e">
        <f t="shared" si="36"/>
        <v>#DIV/0!</v>
      </c>
      <c r="P101" s="92" t="e">
        <f t="shared" si="36"/>
        <v>#DIV/0!</v>
      </c>
      <c r="Q101" s="92" t="e">
        <f t="shared" si="36"/>
        <v>#DIV/0!</v>
      </c>
      <c r="R101" s="92" t="e">
        <f t="shared" si="36"/>
        <v>#DIV/0!</v>
      </c>
      <c r="S101" s="92" t="e">
        <f t="shared" si="36"/>
        <v>#DIV/0!</v>
      </c>
      <c r="T101" s="92" t="e">
        <f t="shared" si="36"/>
        <v>#DIV/0!</v>
      </c>
      <c r="U101" s="92" t="e">
        <f t="shared" si="36"/>
        <v>#DIV/0!</v>
      </c>
      <c r="V101" s="92" t="e">
        <f t="shared" si="36"/>
        <v>#DIV/0!</v>
      </c>
      <c r="W101" s="92" t="e">
        <f t="shared" si="36"/>
        <v>#DIV/0!</v>
      </c>
      <c r="X101" s="92" t="e">
        <f t="shared" si="36"/>
        <v>#DIV/0!</v>
      </c>
      <c r="Y101" s="92" t="e">
        <f>Y99/Y100</f>
        <v>#DIV/0!</v>
      </c>
      <c r="Z101" s="92" t="e">
        <f t="shared" si="36"/>
        <v>#DIV/0!</v>
      </c>
      <c r="AD101" s="59"/>
      <c r="AE101" s="59"/>
    </row>
    <row r="102" spans="1:31" s="9" customFormat="1" ht="31.9" hidden="1" customHeight="1" x14ac:dyDescent="0.2">
      <c r="A102" s="10" t="s">
        <v>92</v>
      </c>
      <c r="B102" s="80">
        <f>B98-B99</f>
        <v>2889</v>
      </c>
      <c r="C102" s="16">
        <f t="shared" si="35"/>
        <v>-310</v>
      </c>
      <c r="D102" s="109">
        <f>C102/B102</f>
        <v>-0.10730356524749048</v>
      </c>
      <c r="E102" s="109"/>
      <c r="F102" s="49">
        <f>F100-F99</f>
        <v>-120</v>
      </c>
      <c r="G102" s="49">
        <f t="shared" ref="G102:M102" si="37">G100-G99</f>
        <v>0</v>
      </c>
      <c r="H102" s="49">
        <f t="shared" si="37"/>
        <v>0</v>
      </c>
      <c r="I102" s="49">
        <f>I100-I99</f>
        <v>0</v>
      </c>
      <c r="J102" s="49">
        <f>J100-J99</f>
        <v>0</v>
      </c>
      <c r="K102" s="49">
        <f t="shared" si="37"/>
        <v>0</v>
      </c>
      <c r="L102" s="49">
        <f t="shared" si="37"/>
        <v>0</v>
      </c>
      <c r="M102" s="49">
        <f t="shared" si="37"/>
        <v>0</v>
      </c>
      <c r="N102" s="49">
        <f>N100-N99</f>
        <v>-110</v>
      </c>
      <c r="O102" s="49">
        <f>O100-O99</f>
        <v>0</v>
      </c>
      <c r="P102" s="49">
        <f t="shared" ref="P102:Z102" si="38">P100-P99</f>
        <v>0</v>
      </c>
      <c r="Q102" s="49">
        <f t="shared" si="38"/>
        <v>0</v>
      </c>
      <c r="R102" s="49">
        <f>R100-R99</f>
        <v>0</v>
      </c>
      <c r="S102" s="49">
        <f t="shared" si="38"/>
        <v>0</v>
      </c>
      <c r="T102" s="49">
        <f t="shared" si="38"/>
        <v>-10</v>
      </c>
      <c r="U102" s="49">
        <f t="shared" si="38"/>
        <v>0</v>
      </c>
      <c r="V102" s="49">
        <f t="shared" si="38"/>
        <v>0</v>
      </c>
      <c r="W102" s="49">
        <f t="shared" si="38"/>
        <v>0</v>
      </c>
      <c r="X102" s="49">
        <f>X100-X99</f>
        <v>0</v>
      </c>
      <c r="Y102" s="49">
        <f t="shared" si="38"/>
        <v>-70</v>
      </c>
      <c r="Z102" s="49">
        <f t="shared" si="38"/>
        <v>0</v>
      </c>
      <c r="AA102" s="36"/>
      <c r="AD102" s="59"/>
      <c r="AE102" s="59"/>
    </row>
    <row r="103" spans="1:31" s="9" customFormat="1" ht="30" customHeight="1" x14ac:dyDescent="0.2">
      <c r="A103" s="8" t="s">
        <v>88</v>
      </c>
      <c r="B103" s="49">
        <v>167595</v>
      </c>
      <c r="C103" s="16">
        <f t="shared" si="35"/>
        <v>0</v>
      </c>
      <c r="D103" s="109">
        <f>C103/B103</f>
        <v>0</v>
      </c>
      <c r="E103" s="109"/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D103" s="59"/>
      <c r="AE103" s="59"/>
    </row>
    <row r="104" spans="1:31" s="9" customFormat="1" ht="30" hidden="1" customHeight="1" x14ac:dyDescent="0.2">
      <c r="A104" s="8" t="s">
        <v>89</v>
      </c>
      <c r="B104" s="49">
        <v>9935</v>
      </c>
      <c r="C104" s="16">
        <f t="shared" si="35"/>
        <v>0</v>
      </c>
      <c r="D104" s="109">
        <f>C104/B104</f>
        <v>0</v>
      </c>
      <c r="E104" s="10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89"/>
      <c r="Z104" s="89"/>
      <c r="AD104" s="59"/>
      <c r="AE104" s="59"/>
    </row>
    <row r="105" spans="1:31" s="9" customFormat="1" ht="30" hidden="1" customHeight="1" x14ac:dyDescent="0.2">
      <c r="A105" s="8" t="s">
        <v>90</v>
      </c>
      <c r="B105" s="49">
        <v>94835</v>
      </c>
      <c r="C105" s="16">
        <f t="shared" si="35"/>
        <v>0</v>
      </c>
      <c r="D105" s="109">
        <f>C105/B105</f>
        <v>0</v>
      </c>
      <c r="E105" s="10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  <c r="AD105" s="59"/>
      <c r="AE105" s="59"/>
    </row>
    <row r="106" spans="1:31" s="9" customFormat="1" ht="30" hidden="1" customHeight="1" x14ac:dyDescent="0.2">
      <c r="A106" s="8" t="s">
        <v>91</v>
      </c>
      <c r="B106" s="49"/>
      <c r="C106" s="16">
        <f t="shared" si="35"/>
        <v>0</v>
      </c>
      <c r="D106" s="109"/>
      <c r="E106" s="109"/>
      <c r="F106" s="122"/>
      <c r="G106" s="122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D106" s="59"/>
      <c r="AE106" s="59"/>
    </row>
    <row r="107" spans="1:31" s="9" customFormat="1" ht="30" hidden="1" customHeight="1" x14ac:dyDescent="0.2">
      <c r="A107" s="8" t="s">
        <v>202</v>
      </c>
      <c r="B107" s="49"/>
      <c r="C107" s="16">
        <f t="shared" si="35"/>
        <v>0</v>
      </c>
      <c r="D107" s="109"/>
      <c r="E107" s="109"/>
      <c r="F107" s="123"/>
      <c r="G107" s="123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D107" s="59"/>
      <c r="AE107" s="59"/>
    </row>
    <row r="108" spans="1:31" s="9" customFormat="1" ht="30" customHeight="1" x14ac:dyDescent="0.2">
      <c r="A108" s="19" t="s">
        <v>93</v>
      </c>
      <c r="B108" s="18">
        <v>298518</v>
      </c>
      <c r="C108" s="16">
        <f t="shared" si="35"/>
        <v>240</v>
      </c>
      <c r="D108" s="109">
        <f t="shared" ref="D108:D133" si="39">C108/B108</f>
        <v>8.0397161980182098E-4</v>
      </c>
      <c r="E108" s="109"/>
      <c r="F108" s="49">
        <v>120</v>
      </c>
      <c r="G108" s="49"/>
      <c r="H108" s="49"/>
      <c r="I108" s="49"/>
      <c r="J108" s="49"/>
      <c r="K108" s="49"/>
      <c r="L108" s="49"/>
      <c r="M108" s="49"/>
      <c r="N108" s="49">
        <v>110</v>
      </c>
      <c r="O108" s="49"/>
      <c r="P108" s="49"/>
      <c r="Q108" s="49"/>
      <c r="R108" s="49"/>
      <c r="S108" s="49"/>
      <c r="T108" s="49">
        <v>10</v>
      </c>
      <c r="U108" s="49"/>
      <c r="V108" s="49"/>
      <c r="W108" s="49"/>
      <c r="X108" s="49"/>
      <c r="Y108" s="49"/>
      <c r="Z108" s="49"/>
      <c r="AA108" s="36"/>
      <c r="AD108" s="59"/>
      <c r="AE108" s="59"/>
    </row>
    <row r="109" spans="1:31" s="9" customFormat="1" ht="31.15" hidden="1" customHeight="1" x14ac:dyDescent="0.2">
      <c r="A109" s="10" t="s">
        <v>168</v>
      </c>
      <c r="B109" s="92">
        <f>B108/B98</f>
        <v>0.99041495386636669</v>
      </c>
      <c r="C109" s="16" t="e">
        <f t="shared" si="35"/>
        <v>#DIV/0!</v>
      </c>
      <c r="D109" s="109" t="e">
        <f t="shared" si="39"/>
        <v>#DIV/0!</v>
      </c>
      <c r="E109" s="109"/>
      <c r="F109" s="92" t="e">
        <f t="shared" ref="F109" si="40">F108/F98</f>
        <v>#DIV/0!</v>
      </c>
      <c r="G109" s="92" t="e">
        <f>G108/G98</f>
        <v>#DIV/0!</v>
      </c>
      <c r="H109" s="92" t="e">
        <f t="shared" ref="H109:Z109" si="41">H108/H98</f>
        <v>#DIV/0!</v>
      </c>
      <c r="I109" s="92" t="e">
        <f t="shared" si="41"/>
        <v>#DIV/0!</v>
      </c>
      <c r="J109" s="92" t="e">
        <f t="shared" si="41"/>
        <v>#DIV/0!</v>
      </c>
      <c r="K109" s="92" t="e">
        <f t="shared" si="41"/>
        <v>#DIV/0!</v>
      </c>
      <c r="L109" s="92" t="e">
        <f t="shared" si="41"/>
        <v>#DIV/0!</v>
      </c>
      <c r="M109" s="92" t="e">
        <f t="shared" si="41"/>
        <v>#DIV/0!</v>
      </c>
      <c r="N109" s="92">
        <f>N100/N99</f>
        <v>0</v>
      </c>
      <c r="O109" s="92" t="e">
        <f>O108/O98</f>
        <v>#DIV/0!</v>
      </c>
      <c r="P109" s="92" t="e">
        <f t="shared" si="41"/>
        <v>#DIV/0!</v>
      </c>
      <c r="Q109" s="92" t="e">
        <f t="shared" si="41"/>
        <v>#DIV/0!</v>
      </c>
      <c r="R109" s="92" t="e">
        <f t="shared" si="41"/>
        <v>#DIV/0!</v>
      </c>
      <c r="S109" s="92" t="e">
        <f t="shared" si="41"/>
        <v>#DIV/0!</v>
      </c>
      <c r="T109" s="92" t="e">
        <f t="shared" si="41"/>
        <v>#DIV/0!</v>
      </c>
      <c r="U109" s="92" t="e">
        <f t="shared" si="41"/>
        <v>#DIV/0!</v>
      </c>
      <c r="V109" s="92" t="e">
        <f t="shared" si="41"/>
        <v>#DIV/0!</v>
      </c>
      <c r="W109" s="92" t="e">
        <f t="shared" si="41"/>
        <v>#DIV/0!</v>
      </c>
      <c r="X109" s="92" t="e">
        <f t="shared" si="41"/>
        <v>#DIV/0!</v>
      </c>
      <c r="Y109" s="92" t="e">
        <f t="shared" si="41"/>
        <v>#DIV/0!</v>
      </c>
      <c r="Z109" s="92" t="e">
        <f t="shared" si="41"/>
        <v>#DIV/0!</v>
      </c>
      <c r="AD109" s="59"/>
      <c r="AE109" s="59"/>
    </row>
    <row r="110" spans="1:31" s="9" customFormat="1" ht="30" customHeight="1" x14ac:dyDescent="0.2">
      <c r="A110" s="8" t="s">
        <v>190</v>
      </c>
      <c r="B110" s="49">
        <v>167595</v>
      </c>
      <c r="C110" s="16">
        <f t="shared" si="35"/>
        <v>240</v>
      </c>
      <c r="D110" s="109">
        <f t="shared" si="39"/>
        <v>1.4320236283898685E-3</v>
      </c>
      <c r="E110" s="109"/>
      <c r="F110" s="89">
        <v>120</v>
      </c>
      <c r="G110" s="89"/>
      <c r="H110" s="89"/>
      <c r="I110" s="89"/>
      <c r="J110" s="89"/>
      <c r="K110" s="89"/>
      <c r="L110" s="89"/>
      <c r="M110" s="89"/>
      <c r="N110" s="89">
        <v>110</v>
      </c>
      <c r="O110" s="89"/>
      <c r="P110" s="89"/>
      <c r="Q110" s="89"/>
      <c r="R110" s="89"/>
      <c r="S110" s="89"/>
      <c r="T110" s="89">
        <v>10</v>
      </c>
      <c r="U110" s="89"/>
      <c r="V110" s="89"/>
      <c r="W110" s="89"/>
      <c r="X110" s="89"/>
      <c r="Y110" s="89"/>
      <c r="Z110" s="89"/>
      <c r="AD110" s="59"/>
      <c r="AE110" s="59"/>
    </row>
    <row r="111" spans="1:31" s="9" customFormat="1" ht="30" hidden="1" customHeight="1" x14ac:dyDescent="0.2">
      <c r="A111" s="8" t="s">
        <v>89</v>
      </c>
      <c r="B111" s="49">
        <v>9935</v>
      </c>
      <c r="C111" s="16">
        <f t="shared" si="35"/>
        <v>0</v>
      </c>
      <c r="D111" s="109">
        <f t="shared" si="39"/>
        <v>0</v>
      </c>
      <c r="E111" s="109"/>
      <c r="F111" s="89"/>
      <c r="G111" s="89"/>
      <c r="H111" s="89"/>
      <c r="I111" s="89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89"/>
      <c r="Z111" s="89"/>
      <c r="AD111" s="59"/>
      <c r="AE111" s="59"/>
    </row>
    <row r="112" spans="1:31" s="9" customFormat="1" ht="30" hidden="1" customHeight="1" x14ac:dyDescent="0.2">
      <c r="A112" s="8" t="s">
        <v>90</v>
      </c>
      <c r="B112" s="49">
        <v>94835</v>
      </c>
      <c r="C112" s="16">
        <f t="shared" si="35"/>
        <v>0</v>
      </c>
      <c r="D112" s="109">
        <f t="shared" si="39"/>
        <v>0</v>
      </c>
      <c r="E112" s="109"/>
      <c r="F112" s="89"/>
      <c r="G112" s="89"/>
      <c r="H112" s="89"/>
      <c r="I112" s="89"/>
      <c r="J112" s="89"/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89"/>
      <c r="V112" s="89"/>
      <c r="W112" s="89"/>
      <c r="X112" s="89"/>
      <c r="Y112" s="89"/>
      <c r="Z112" s="89"/>
      <c r="AD112" s="59"/>
      <c r="AE112" s="59"/>
    </row>
    <row r="113" spans="1:31" s="9" customFormat="1" ht="30" hidden="1" customHeight="1" x14ac:dyDescent="0.2">
      <c r="A113" s="8" t="s">
        <v>91</v>
      </c>
      <c r="B113" s="49">
        <v>154</v>
      </c>
      <c r="C113" s="16">
        <f t="shared" si="35"/>
        <v>0</v>
      </c>
      <c r="D113" s="109">
        <f t="shared" si="39"/>
        <v>0</v>
      </c>
      <c r="E113" s="109"/>
      <c r="F113" s="122"/>
      <c r="G113" s="122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D113" s="59"/>
      <c r="AE113" s="59"/>
    </row>
    <row r="114" spans="1:31" s="23" customFormat="1" ht="48" hidden="1" customHeight="1" x14ac:dyDescent="0.2">
      <c r="A114" s="10" t="s">
        <v>177</v>
      </c>
      <c r="B114" s="49"/>
      <c r="C114" s="16">
        <f t="shared" si="35"/>
        <v>0</v>
      </c>
      <c r="D114" s="109" t="e">
        <f t="shared" si="39"/>
        <v>#DIV/0!</v>
      </c>
      <c r="E114" s="10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D114" s="62"/>
      <c r="AE114" s="62"/>
    </row>
    <row r="115" spans="1:31" s="23" customFormat="1" ht="30" hidden="1" customHeight="1" x14ac:dyDescent="0.2">
      <c r="A115" s="8" t="s">
        <v>202</v>
      </c>
      <c r="B115" s="49">
        <v>1368</v>
      </c>
      <c r="C115" s="16">
        <f t="shared" si="35"/>
        <v>0</v>
      </c>
      <c r="D115" s="109">
        <f t="shared" si="39"/>
        <v>0</v>
      </c>
      <c r="E115" s="10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D115" s="62"/>
      <c r="AE115" s="62"/>
    </row>
    <row r="116" spans="1:31" s="9" customFormat="1" ht="30" customHeight="1" x14ac:dyDescent="0.2">
      <c r="A116" s="19" t="s">
        <v>178</v>
      </c>
      <c r="B116" s="18">
        <v>582036</v>
      </c>
      <c r="C116" s="16">
        <f t="shared" si="35"/>
        <v>774.5</v>
      </c>
      <c r="D116" s="109">
        <f t="shared" si="39"/>
        <v>1.330673704032053E-3</v>
      </c>
      <c r="E116" s="109"/>
      <c r="F116" s="49">
        <v>324</v>
      </c>
      <c r="G116" s="49"/>
      <c r="H116" s="49"/>
      <c r="I116" s="49"/>
      <c r="J116" s="49"/>
      <c r="K116" s="49"/>
      <c r="L116" s="49"/>
      <c r="M116" s="49"/>
      <c r="N116" s="49">
        <v>450</v>
      </c>
      <c r="O116" s="49"/>
      <c r="P116" s="49"/>
      <c r="Q116" s="49"/>
      <c r="R116" s="49"/>
      <c r="S116" s="49"/>
      <c r="T116" s="143">
        <v>0.5</v>
      </c>
      <c r="U116" s="49"/>
      <c r="V116" s="49"/>
      <c r="W116" s="49"/>
      <c r="X116" s="49"/>
      <c r="Y116" s="49"/>
      <c r="Z116" s="49"/>
      <c r="AD116" s="59"/>
      <c r="AE116" s="59"/>
    </row>
    <row r="117" spans="1:31" s="9" customFormat="1" ht="27" hidden="1" customHeight="1" x14ac:dyDescent="0.2">
      <c r="A117" s="10" t="s">
        <v>52</v>
      </c>
      <c r="B117" s="48" t="e">
        <f>B116/B114</f>
        <v>#DIV/0!</v>
      </c>
      <c r="C117" s="16" t="e">
        <f t="shared" si="35"/>
        <v>#DIV/0!</v>
      </c>
      <c r="D117" s="109" t="e">
        <f t="shared" si="39"/>
        <v>#DIV/0!</v>
      </c>
      <c r="E117" s="109"/>
      <c r="F117" s="48" t="e">
        <f t="shared" ref="F117:Z117" si="42">F116/F114</f>
        <v>#DIV/0!</v>
      </c>
      <c r="G117" s="48" t="e">
        <f t="shared" si="42"/>
        <v>#DIV/0!</v>
      </c>
      <c r="H117" s="49" t="e">
        <f t="shared" si="42"/>
        <v>#DIV/0!</v>
      </c>
      <c r="I117" s="49" t="e">
        <f t="shared" si="42"/>
        <v>#DIV/0!</v>
      </c>
      <c r="J117" s="49" t="e">
        <f t="shared" si="42"/>
        <v>#DIV/0!</v>
      </c>
      <c r="K117" s="49" t="e">
        <f t="shared" si="42"/>
        <v>#DIV/0!</v>
      </c>
      <c r="L117" s="49" t="e">
        <f t="shared" si="42"/>
        <v>#DIV/0!</v>
      </c>
      <c r="M117" s="49" t="e">
        <f t="shared" si="42"/>
        <v>#DIV/0!</v>
      </c>
      <c r="N117" s="49" t="e">
        <f t="shared" si="42"/>
        <v>#DIV/0!</v>
      </c>
      <c r="O117" s="49" t="e">
        <f t="shared" si="42"/>
        <v>#DIV/0!</v>
      </c>
      <c r="P117" s="49" t="e">
        <f t="shared" si="42"/>
        <v>#DIV/0!</v>
      </c>
      <c r="Q117" s="49" t="e">
        <f t="shared" si="42"/>
        <v>#DIV/0!</v>
      </c>
      <c r="R117" s="49" t="e">
        <f t="shared" si="42"/>
        <v>#DIV/0!</v>
      </c>
      <c r="S117" s="49" t="e">
        <f t="shared" si="42"/>
        <v>#DIV/0!</v>
      </c>
      <c r="T117" s="49" t="e">
        <f t="shared" si="42"/>
        <v>#DIV/0!</v>
      </c>
      <c r="U117" s="49" t="e">
        <f t="shared" si="42"/>
        <v>#DIV/0!</v>
      </c>
      <c r="V117" s="49" t="e">
        <f t="shared" si="42"/>
        <v>#DIV/0!</v>
      </c>
      <c r="W117" s="49" t="e">
        <f t="shared" si="42"/>
        <v>#DIV/0!</v>
      </c>
      <c r="X117" s="49" t="e">
        <f t="shared" si="42"/>
        <v>#DIV/0!</v>
      </c>
      <c r="Y117" s="49" t="e">
        <f t="shared" si="42"/>
        <v>#DIV/0!</v>
      </c>
      <c r="Z117" s="49" t="e">
        <f t="shared" si="42"/>
        <v>#DIV/0!</v>
      </c>
      <c r="AD117" s="59"/>
      <c r="AE117" s="59"/>
    </row>
    <row r="118" spans="1:31" s="9" customFormat="1" ht="30" customHeight="1" x14ac:dyDescent="0.2">
      <c r="A118" s="8" t="s">
        <v>88</v>
      </c>
      <c r="B118" s="80">
        <v>339356</v>
      </c>
      <c r="C118" s="16">
        <f t="shared" si="35"/>
        <v>774.5</v>
      </c>
      <c r="D118" s="109">
        <f t="shared" si="39"/>
        <v>2.2822640530887916E-3</v>
      </c>
      <c r="E118" s="109"/>
      <c r="F118" s="89">
        <v>324</v>
      </c>
      <c r="G118" s="89"/>
      <c r="H118" s="89"/>
      <c r="I118" s="89"/>
      <c r="J118" s="89"/>
      <c r="K118" s="89"/>
      <c r="L118" s="89"/>
      <c r="M118" s="89"/>
      <c r="N118" s="89">
        <v>450</v>
      </c>
      <c r="O118" s="89"/>
      <c r="P118" s="89"/>
      <c r="Q118" s="89"/>
      <c r="R118" s="89"/>
      <c r="S118" s="89"/>
      <c r="T118" s="94">
        <v>0.5</v>
      </c>
      <c r="U118" s="89"/>
      <c r="V118" s="89"/>
      <c r="W118" s="89"/>
      <c r="X118" s="89"/>
      <c r="Y118" s="89"/>
      <c r="Z118" s="89"/>
      <c r="AD118" s="59"/>
      <c r="AE118" s="59"/>
    </row>
    <row r="119" spans="1:31" s="9" customFormat="1" ht="30" hidden="1" customHeight="1" x14ac:dyDescent="0.2">
      <c r="A119" s="8" t="s">
        <v>89</v>
      </c>
      <c r="B119" s="80">
        <v>19109</v>
      </c>
      <c r="C119" s="16">
        <f t="shared" si="35"/>
        <v>0</v>
      </c>
      <c r="D119" s="109">
        <f t="shared" si="39"/>
        <v>0</v>
      </c>
      <c r="E119" s="109"/>
      <c r="F119" s="89"/>
      <c r="G119" s="89"/>
      <c r="H119" s="89"/>
      <c r="I119" s="89"/>
      <c r="J119" s="89"/>
      <c r="K119" s="89"/>
      <c r="L119" s="89"/>
      <c r="M119" s="89"/>
      <c r="N119" s="89"/>
      <c r="O119" s="89"/>
      <c r="P119" s="89"/>
      <c r="Q119" s="89"/>
      <c r="R119" s="89"/>
      <c r="S119" s="89"/>
      <c r="T119" s="89"/>
      <c r="U119" s="89"/>
      <c r="V119" s="89"/>
      <c r="W119" s="89"/>
      <c r="X119" s="89"/>
      <c r="Y119" s="89"/>
      <c r="Z119" s="89"/>
      <c r="AD119" s="59"/>
      <c r="AE119" s="59"/>
    </row>
    <row r="120" spans="1:31" s="9" customFormat="1" ht="31.15" hidden="1" customHeight="1" x14ac:dyDescent="0.2">
      <c r="A120" s="8" t="s">
        <v>90</v>
      </c>
      <c r="B120" s="80">
        <v>179619</v>
      </c>
      <c r="C120" s="16">
        <f t="shared" si="35"/>
        <v>0</v>
      </c>
      <c r="D120" s="109">
        <f t="shared" si="39"/>
        <v>0</v>
      </c>
      <c r="E120" s="109"/>
      <c r="F120" s="89"/>
      <c r="G120" s="89"/>
      <c r="H120" s="89"/>
      <c r="I120" s="89"/>
      <c r="J120" s="89"/>
      <c r="K120" s="89"/>
      <c r="L120" s="89"/>
      <c r="M120" s="89"/>
      <c r="N120" s="89"/>
      <c r="O120" s="89"/>
      <c r="P120" s="89"/>
      <c r="Q120" s="89"/>
      <c r="R120" s="89"/>
      <c r="S120" s="89"/>
      <c r="T120" s="89"/>
      <c r="U120" s="89"/>
      <c r="V120" s="89"/>
      <c r="W120" s="89"/>
      <c r="X120" s="89"/>
      <c r="Y120" s="89"/>
      <c r="Z120" s="89"/>
      <c r="AD120" s="59"/>
      <c r="AE120" s="59"/>
    </row>
    <row r="121" spans="1:31" s="9" customFormat="1" ht="31.15" hidden="1" customHeight="1" x14ac:dyDescent="0.2">
      <c r="A121" s="8" t="s">
        <v>91</v>
      </c>
      <c r="B121" s="49">
        <v>240</v>
      </c>
      <c r="C121" s="16">
        <f t="shared" si="35"/>
        <v>0</v>
      </c>
      <c r="D121" s="109">
        <f t="shared" si="39"/>
        <v>0</v>
      </c>
      <c r="E121" s="109"/>
      <c r="F121" s="122"/>
      <c r="G121" s="122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D121" s="59"/>
      <c r="AE121" s="59"/>
    </row>
    <row r="122" spans="1:31" s="9" customFormat="1" ht="31.15" hidden="1" customHeight="1" x14ac:dyDescent="0.2">
      <c r="A122" s="8" t="s">
        <v>202</v>
      </c>
      <c r="B122" s="49">
        <v>11367</v>
      </c>
      <c r="C122" s="16">
        <f t="shared" si="35"/>
        <v>0</v>
      </c>
      <c r="D122" s="109">
        <f t="shared" si="39"/>
        <v>0</v>
      </c>
      <c r="E122" s="109"/>
      <c r="F122" s="123"/>
      <c r="G122" s="123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D122" s="59"/>
      <c r="AE122" s="59"/>
    </row>
    <row r="123" spans="1:31" s="9" customFormat="1" ht="31.15" customHeight="1" x14ac:dyDescent="0.2">
      <c r="A123" s="19" t="s">
        <v>94</v>
      </c>
      <c r="B123" s="124">
        <v>34.057614616204049</v>
      </c>
      <c r="C123" s="124">
        <f>C116/C108*10</f>
        <v>32.270833333333336</v>
      </c>
      <c r="D123" s="109">
        <f t="shared" si="39"/>
        <v>0.94753651120297211</v>
      </c>
      <c r="E123" s="109"/>
      <c r="F123" s="93">
        <f t="shared" ref="F123:H123" si="43">F116/F108*10</f>
        <v>27</v>
      </c>
      <c r="G123" s="93" t="e">
        <f t="shared" si="43"/>
        <v>#DIV/0!</v>
      </c>
      <c r="H123" s="93" t="e">
        <f t="shared" si="43"/>
        <v>#DIV/0!</v>
      </c>
      <c r="I123" s="93" t="e">
        <f t="shared" ref="I123:K123" si="44">I116/I108*10</f>
        <v>#DIV/0!</v>
      </c>
      <c r="J123" s="93" t="e">
        <f t="shared" si="44"/>
        <v>#DIV/0!</v>
      </c>
      <c r="K123" s="93" t="e">
        <f t="shared" si="44"/>
        <v>#DIV/0!</v>
      </c>
      <c r="L123" s="93" t="e">
        <f t="shared" ref="L123" si="45">L116/L108*10</f>
        <v>#DIV/0!</v>
      </c>
      <c r="M123" s="93" t="e">
        <f>M116/M108*10</f>
        <v>#DIV/0!</v>
      </c>
      <c r="N123" s="93">
        <f t="shared" ref="N123:T123" si="46">N116/N108*10</f>
        <v>40.909090909090907</v>
      </c>
      <c r="O123" s="93" t="e">
        <f t="shared" si="46"/>
        <v>#DIV/0!</v>
      </c>
      <c r="P123" s="93" t="e">
        <f t="shared" si="46"/>
        <v>#DIV/0!</v>
      </c>
      <c r="Q123" s="93" t="e">
        <f t="shared" si="46"/>
        <v>#DIV/0!</v>
      </c>
      <c r="R123" s="93" t="e">
        <f t="shared" si="46"/>
        <v>#DIV/0!</v>
      </c>
      <c r="S123" s="93" t="e">
        <f t="shared" si="46"/>
        <v>#DIV/0!</v>
      </c>
      <c r="T123" s="93">
        <f t="shared" si="46"/>
        <v>0.5</v>
      </c>
      <c r="U123" s="93" t="e">
        <f t="shared" ref="U123" si="47">U116/U108*10</f>
        <v>#DIV/0!</v>
      </c>
      <c r="V123" s="93" t="e">
        <f t="shared" ref="V123:Z123" si="48">V116/V108*10</f>
        <v>#DIV/0!</v>
      </c>
      <c r="W123" s="93" t="e">
        <f t="shared" si="48"/>
        <v>#DIV/0!</v>
      </c>
      <c r="X123" s="93" t="e">
        <f t="shared" si="48"/>
        <v>#DIV/0!</v>
      </c>
      <c r="Y123" s="93" t="e">
        <f>Y116/Y108*10</f>
        <v>#DIV/0!</v>
      </c>
      <c r="Z123" s="93" t="e">
        <f t="shared" si="48"/>
        <v>#DIV/0!</v>
      </c>
      <c r="AD123" s="59"/>
      <c r="AE123" s="59"/>
    </row>
    <row r="124" spans="1:31" s="9" customFormat="1" ht="30" customHeight="1" x14ac:dyDescent="0.2">
      <c r="A124" s="8" t="s">
        <v>88</v>
      </c>
      <c r="B124" s="102">
        <v>34.702771016775245</v>
      </c>
      <c r="C124" s="16" t="e">
        <f t="shared" si="35"/>
        <v>#DIV/0!</v>
      </c>
      <c r="D124" s="109" t="e">
        <f t="shared" si="39"/>
        <v>#DIV/0!</v>
      </c>
      <c r="E124" s="109"/>
      <c r="F124" s="94">
        <f>F118/F110*10</f>
        <v>27</v>
      </c>
      <c r="G124" s="94" t="e">
        <f t="shared" ref="G124" si="49">G118/G110*10</f>
        <v>#DIV/0!</v>
      </c>
      <c r="H124" s="94" t="e">
        <f>H118/H110*10</f>
        <v>#DIV/0!</v>
      </c>
      <c r="I124" s="94" t="e">
        <f t="shared" ref="I124:Z124" si="50">I118/I110*10</f>
        <v>#DIV/0!</v>
      </c>
      <c r="J124" s="94" t="e">
        <f t="shared" si="50"/>
        <v>#DIV/0!</v>
      </c>
      <c r="K124" s="94" t="e">
        <f t="shared" si="50"/>
        <v>#DIV/0!</v>
      </c>
      <c r="L124" s="94" t="e">
        <f t="shared" si="50"/>
        <v>#DIV/0!</v>
      </c>
      <c r="M124" s="94" t="e">
        <f t="shared" si="50"/>
        <v>#DIV/0!</v>
      </c>
      <c r="N124" s="94">
        <f t="shared" si="50"/>
        <v>40.909090909090907</v>
      </c>
      <c r="O124" s="94" t="e">
        <f t="shared" si="50"/>
        <v>#DIV/0!</v>
      </c>
      <c r="P124" s="94" t="e">
        <f t="shared" si="50"/>
        <v>#DIV/0!</v>
      </c>
      <c r="Q124" s="94" t="e">
        <f t="shared" si="50"/>
        <v>#DIV/0!</v>
      </c>
      <c r="R124" s="94" t="e">
        <f t="shared" si="50"/>
        <v>#DIV/0!</v>
      </c>
      <c r="S124" s="94" t="e">
        <f t="shared" si="50"/>
        <v>#DIV/0!</v>
      </c>
      <c r="T124" s="94">
        <f t="shared" si="50"/>
        <v>0.5</v>
      </c>
      <c r="U124" s="94" t="e">
        <f t="shared" si="50"/>
        <v>#DIV/0!</v>
      </c>
      <c r="V124" s="94" t="e">
        <f t="shared" si="50"/>
        <v>#DIV/0!</v>
      </c>
      <c r="W124" s="94" t="e">
        <f t="shared" si="50"/>
        <v>#DIV/0!</v>
      </c>
      <c r="X124" s="94" t="e">
        <f t="shared" si="50"/>
        <v>#DIV/0!</v>
      </c>
      <c r="Y124" s="94" t="e">
        <f t="shared" si="50"/>
        <v>#DIV/0!</v>
      </c>
      <c r="Z124" s="94" t="e">
        <f t="shared" si="50"/>
        <v>#DIV/0!</v>
      </c>
      <c r="AD124" s="59"/>
      <c r="AE124" s="59"/>
    </row>
    <row r="125" spans="1:31" s="9" customFormat="1" ht="30" hidden="1" customHeight="1" x14ac:dyDescent="0.2">
      <c r="A125" s="8" t="s">
        <v>89</v>
      </c>
      <c r="B125" s="102">
        <v>30.863058823529414</v>
      </c>
      <c r="C125" s="16" t="e">
        <f t="shared" si="35"/>
        <v>#DIV/0!</v>
      </c>
      <c r="D125" s="109" t="e">
        <f t="shared" si="39"/>
        <v>#DIV/0!</v>
      </c>
      <c r="E125" s="109"/>
      <c r="F125" s="95" t="e">
        <f t="shared" ref="F125:G125" si="51">F119/F111*10</f>
        <v>#DIV/0!</v>
      </c>
      <c r="G125" s="95" t="e">
        <f t="shared" si="51"/>
        <v>#DIV/0!</v>
      </c>
      <c r="H125" s="95" t="e">
        <f>H119/H111*10</f>
        <v>#DIV/0!</v>
      </c>
      <c r="I125" s="95" t="e">
        <f t="shared" ref="I125:Z125" si="52">I119/I111*10</f>
        <v>#DIV/0!</v>
      </c>
      <c r="J125" s="95" t="e">
        <f t="shared" si="52"/>
        <v>#DIV/0!</v>
      </c>
      <c r="K125" s="95" t="e">
        <f t="shared" si="52"/>
        <v>#DIV/0!</v>
      </c>
      <c r="L125" s="95" t="e">
        <f t="shared" si="52"/>
        <v>#DIV/0!</v>
      </c>
      <c r="M125" s="95" t="e">
        <f t="shared" si="52"/>
        <v>#DIV/0!</v>
      </c>
      <c r="N125" s="95" t="e">
        <f t="shared" si="52"/>
        <v>#DIV/0!</v>
      </c>
      <c r="O125" s="95" t="e">
        <f t="shared" si="52"/>
        <v>#DIV/0!</v>
      </c>
      <c r="P125" s="95" t="e">
        <f t="shared" si="52"/>
        <v>#DIV/0!</v>
      </c>
      <c r="Q125" s="95" t="e">
        <f t="shared" si="52"/>
        <v>#DIV/0!</v>
      </c>
      <c r="R125" s="95" t="e">
        <f t="shared" si="52"/>
        <v>#DIV/0!</v>
      </c>
      <c r="S125" s="95" t="e">
        <f t="shared" si="52"/>
        <v>#DIV/0!</v>
      </c>
      <c r="T125" s="95" t="e">
        <f t="shared" si="52"/>
        <v>#DIV/0!</v>
      </c>
      <c r="U125" s="95" t="e">
        <f t="shared" si="52"/>
        <v>#DIV/0!</v>
      </c>
      <c r="V125" s="95" t="e">
        <f t="shared" si="52"/>
        <v>#DIV/0!</v>
      </c>
      <c r="W125" s="95" t="e">
        <f t="shared" si="52"/>
        <v>#DIV/0!</v>
      </c>
      <c r="X125" s="95" t="e">
        <f t="shared" si="52"/>
        <v>#DIV/0!</v>
      </c>
      <c r="Y125" s="95" t="e">
        <f t="shared" si="52"/>
        <v>#DIV/0!</v>
      </c>
      <c r="Z125" s="95" t="e">
        <f t="shared" si="52"/>
        <v>#DIV/0!</v>
      </c>
      <c r="AD125" s="59"/>
      <c r="AE125" s="59"/>
    </row>
    <row r="126" spans="1:31" s="9" customFormat="1" ht="30" hidden="1" customHeight="1" x14ac:dyDescent="0.2">
      <c r="A126" s="8" t="s">
        <v>90</v>
      </c>
      <c r="B126" s="102">
        <v>32.571312939600311</v>
      </c>
      <c r="C126" s="16" t="e">
        <f t="shared" si="35"/>
        <v>#DIV/0!</v>
      </c>
      <c r="D126" s="109" t="e">
        <f t="shared" si="39"/>
        <v>#DIV/0!</v>
      </c>
      <c r="E126" s="109"/>
      <c r="F126" s="95" t="e">
        <f t="shared" ref="F126:G126" si="53">F120/F112*10</f>
        <v>#DIV/0!</v>
      </c>
      <c r="G126" s="95" t="e">
        <f t="shared" si="53"/>
        <v>#DIV/0!</v>
      </c>
      <c r="H126" s="95" t="e">
        <f t="shared" ref="H126" si="54">H120/H112*10</f>
        <v>#DIV/0!</v>
      </c>
      <c r="I126" s="95" t="e">
        <f t="shared" ref="I126:Z126" si="55">I120/I112*10</f>
        <v>#DIV/0!</v>
      </c>
      <c r="J126" s="95" t="e">
        <f t="shared" si="55"/>
        <v>#DIV/0!</v>
      </c>
      <c r="K126" s="95" t="e">
        <f t="shared" si="55"/>
        <v>#DIV/0!</v>
      </c>
      <c r="L126" s="95" t="e">
        <f t="shared" si="55"/>
        <v>#DIV/0!</v>
      </c>
      <c r="M126" s="95" t="e">
        <f t="shared" si="55"/>
        <v>#DIV/0!</v>
      </c>
      <c r="N126" s="95" t="e">
        <f t="shared" si="55"/>
        <v>#DIV/0!</v>
      </c>
      <c r="O126" s="95" t="e">
        <f t="shared" si="55"/>
        <v>#DIV/0!</v>
      </c>
      <c r="P126" s="95" t="e">
        <f t="shared" si="55"/>
        <v>#DIV/0!</v>
      </c>
      <c r="Q126" s="95" t="e">
        <f t="shared" si="55"/>
        <v>#DIV/0!</v>
      </c>
      <c r="R126" s="95" t="e">
        <f t="shared" si="55"/>
        <v>#DIV/0!</v>
      </c>
      <c r="S126" s="95" t="e">
        <f t="shared" si="55"/>
        <v>#DIV/0!</v>
      </c>
      <c r="T126" s="95" t="e">
        <f t="shared" si="55"/>
        <v>#DIV/0!</v>
      </c>
      <c r="U126" s="95" t="e">
        <f t="shared" si="55"/>
        <v>#DIV/0!</v>
      </c>
      <c r="V126" s="95" t="e">
        <f t="shared" si="55"/>
        <v>#DIV/0!</v>
      </c>
      <c r="W126" s="95" t="e">
        <f t="shared" si="55"/>
        <v>#DIV/0!</v>
      </c>
      <c r="X126" s="95" t="e">
        <f t="shared" si="55"/>
        <v>#DIV/0!</v>
      </c>
      <c r="Y126" s="95" t="e">
        <f t="shared" si="55"/>
        <v>#DIV/0!</v>
      </c>
      <c r="Z126" s="95" t="e">
        <f t="shared" si="55"/>
        <v>#DIV/0!</v>
      </c>
      <c r="AD126" s="59"/>
      <c r="AE126" s="59"/>
    </row>
    <row r="127" spans="1:31" s="9" customFormat="1" ht="30" hidden="1" customHeight="1" x14ac:dyDescent="0.2">
      <c r="A127" s="8" t="s">
        <v>91</v>
      </c>
      <c r="B127" s="102">
        <v>39.882096069869</v>
      </c>
      <c r="C127" s="16" t="e">
        <f t="shared" si="35"/>
        <v>#DIV/0!</v>
      </c>
      <c r="D127" s="109" t="e">
        <f t="shared" si="39"/>
        <v>#DIV/0!</v>
      </c>
      <c r="E127" s="109"/>
      <c r="F127" s="49" t="e">
        <f t="shared" ref="F127:G127" si="56">F121/F113*10</f>
        <v>#DIV/0!</v>
      </c>
      <c r="G127" s="49" t="e">
        <f t="shared" si="56"/>
        <v>#DIV/0!</v>
      </c>
      <c r="H127" s="49" t="e">
        <f t="shared" ref="H127:Z127" si="57">H121/H113*10</f>
        <v>#DIV/0!</v>
      </c>
      <c r="I127" s="49" t="e">
        <f t="shared" si="57"/>
        <v>#DIV/0!</v>
      </c>
      <c r="J127" s="49" t="e">
        <f t="shared" si="57"/>
        <v>#DIV/0!</v>
      </c>
      <c r="K127" s="49" t="e">
        <f t="shared" si="57"/>
        <v>#DIV/0!</v>
      </c>
      <c r="L127" s="49" t="e">
        <f t="shared" si="57"/>
        <v>#DIV/0!</v>
      </c>
      <c r="M127" s="49" t="e">
        <f t="shared" si="57"/>
        <v>#DIV/0!</v>
      </c>
      <c r="N127" s="49" t="e">
        <f t="shared" si="57"/>
        <v>#DIV/0!</v>
      </c>
      <c r="O127" s="49" t="e">
        <f t="shared" si="57"/>
        <v>#DIV/0!</v>
      </c>
      <c r="P127" s="49" t="e">
        <f t="shared" si="57"/>
        <v>#DIV/0!</v>
      </c>
      <c r="Q127" s="49" t="e">
        <f t="shared" si="57"/>
        <v>#DIV/0!</v>
      </c>
      <c r="R127" s="49" t="e">
        <f t="shared" si="57"/>
        <v>#DIV/0!</v>
      </c>
      <c r="S127" s="49" t="e">
        <f t="shared" si="57"/>
        <v>#DIV/0!</v>
      </c>
      <c r="T127" s="49" t="e">
        <f t="shared" si="57"/>
        <v>#DIV/0!</v>
      </c>
      <c r="U127" s="49" t="e">
        <f t="shared" si="57"/>
        <v>#DIV/0!</v>
      </c>
      <c r="V127" s="49" t="e">
        <f t="shared" si="57"/>
        <v>#DIV/0!</v>
      </c>
      <c r="W127" s="49" t="e">
        <f t="shared" si="57"/>
        <v>#DIV/0!</v>
      </c>
      <c r="X127" s="49" t="e">
        <f t="shared" si="57"/>
        <v>#DIV/0!</v>
      </c>
      <c r="Y127" s="49" t="e">
        <f t="shared" si="57"/>
        <v>#DIV/0!</v>
      </c>
      <c r="Z127" s="49" t="e">
        <f t="shared" si="57"/>
        <v>#DIV/0!</v>
      </c>
      <c r="AD127" s="59"/>
      <c r="AE127" s="59"/>
    </row>
    <row r="128" spans="1:31" s="9" customFormat="1" ht="30" hidden="1" customHeight="1" x14ac:dyDescent="0.2">
      <c r="A128" s="8" t="s">
        <v>201</v>
      </c>
      <c r="B128" s="102">
        <v>60.117302052785924</v>
      </c>
      <c r="C128" s="16" t="e">
        <f t="shared" si="35"/>
        <v>#DIV/0!</v>
      </c>
      <c r="D128" s="109" t="e">
        <f t="shared" si="39"/>
        <v>#DIV/0!</v>
      </c>
      <c r="E128" s="109"/>
      <c r="F128" s="49" t="e">
        <f t="shared" ref="F128:G128" si="58">F122/F115*10</f>
        <v>#DIV/0!</v>
      </c>
      <c r="G128" s="49" t="e">
        <f t="shared" si="58"/>
        <v>#DIV/0!</v>
      </c>
      <c r="H128" s="49" t="e">
        <f>H122/H115*10</f>
        <v>#DIV/0!</v>
      </c>
      <c r="I128" s="49" t="e">
        <f t="shared" ref="I128:Z128" si="59">I122/I115*10</f>
        <v>#DIV/0!</v>
      </c>
      <c r="J128" s="49" t="e">
        <f t="shared" si="59"/>
        <v>#DIV/0!</v>
      </c>
      <c r="K128" s="49" t="e">
        <f t="shared" si="59"/>
        <v>#DIV/0!</v>
      </c>
      <c r="L128" s="49" t="e">
        <f t="shared" si="59"/>
        <v>#DIV/0!</v>
      </c>
      <c r="M128" s="49" t="e">
        <f t="shared" si="59"/>
        <v>#DIV/0!</v>
      </c>
      <c r="N128" s="49" t="e">
        <f t="shared" si="59"/>
        <v>#DIV/0!</v>
      </c>
      <c r="O128" s="49" t="e">
        <f t="shared" si="59"/>
        <v>#DIV/0!</v>
      </c>
      <c r="P128" s="49" t="e">
        <f t="shared" si="59"/>
        <v>#DIV/0!</v>
      </c>
      <c r="Q128" s="49" t="e">
        <f t="shared" si="59"/>
        <v>#DIV/0!</v>
      </c>
      <c r="R128" s="49" t="e">
        <f t="shared" si="59"/>
        <v>#DIV/0!</v>
      </c>
      <c r="S128" s="49" t="e">
        <f t="shared" si="59"/>
        <v>#DIV/0!</v>
      </c>
      <c r="T128" s="49" t="e">
        <f t="shared" si="59"/>
        <v>#DIV/0!</v>
      </c>
      <c r="U128" s="49" t="e">
        <f t="shared" si="59"/>
        <v>#DIV/0!</v>
      </c>
      <c r="V128" s="49" t="e">
        <f t="shared" si="59"/>
        <v>#DIV/0!</v>
      </c>
      <c r="W128" s="49" t="e">
        <f t="shared" si="59"/>
        <v>#DIV/0!</v>
      </c>
      <c r="X128" s="49" t="e">
        <f t="shared" si="59"/>
        <v>#DIV/0!</v>
      </c>
      <c r="Y128" s="49" t="e">
        <f t="shared" si="59"/>
        <v>#DIV/0!</v>
      </c>
      <c r="Z128" s="49" t="e">
        <f t="shared" si="59"/>
        <v>#DIV/0!</v>
      </c>
      <c r="AD128" s="59"/>
      <c r="AE128" s="59"/>
    </row>
    <row r="129" spans="1:31" s="9" customFormat="1" ht="30" customHeight="1" x14ac:dyDescent="0.2">
      <c r="A129" s="24" t="s">
        <v>140</v>
      </c>
      <c r="B129" s="125">
        <v>288582</v>
      </c>
      <c r="C129" s="16">
        <f t="shared" si="35"/>
        <v>22979</v>
      </c>
      <c r="D129" s="109">
        <f t="shared" si="39"/>
        <v>7.9627280980795759E-2</v>
      </c>
      <c r="E129" s="10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>
        <v>22979</v>
      </c>
      <c r="Z129" s="49"/>
      <c r="AD129" s="59"/>
      <c r="AE129" s="59"/>
    </row>
    <row r="130" spans="1:31" s="9" customFormat="1" ht="30" customHeight="1" x14ac:dyDescent="0.2">
      <c r="A130" s="24" t="s">
        <v>95</v>
      </c>
      <c r="B130" s="25">
        <v>4968</v>
      </c>
      <c r="C130" s="16">
        <f t="shared" si="35"/>
        <v>-11369.5</v>
      </c>
      <c r="D130" s="109">
        <f t="shared" si="39"/>
        <v>-2.2885466988727856</v>
      </c>
      <c r="E130" s="109"/>
      <c r="F130" s="96">
        <f t="shared" ref="F130:Z130" si="60">(F108-F129)/2</f>
        <v>60</v>
      </c>
      <c r="G130" s="96">
        <f t="shared" si="60"/>
        <v>0</v>
      </c>
      <c r="H130" s="96">
        <f t="shared" si="60"/>
        <v>0</v>
      </c>
      <c r="I130" s="96">
        <f>(I108-I129)/2</f>
        <v>0</v>
      </c>
      <c r="J130" s="96">
        <f>(J108-J129)/2</f>
        <v>0</v>
      </c>
      <c r="K130" s="96">
        <f t="shared" si="60"/>
        <v>0</v>
      </c>
      <c r="L130" s="96">
        <f t="shared" si="60"/>
        <v>0</v>
      </c>
      <c r="M130" s="96">
        <f t="shared" si="60"/>
        <v>0</v>
      </c>
      <c r="N130" s="96">
        <f t="shared" si="60"/>
        <v>55</v>
      </c>
      <c r="O130" s="96">
        <f t="shared" si="60"/>
        <v>0</v>
      </c>
      <c r="P130" s="96">
        <f t="shared" si="60"/>
        <v>0</v>
      </c>
      <c r="Q130" s="96">
        <f t="shared" si="60"/>
        <v>0</v>
      </c>
      <c r="R130" s="96">
        <f t="shared" si="60"/>
        <v>0</v>
      </c>
      <c r="S130" s="96">
        <f>(S108-S129)/2</f>
        <v>0</v>
      </c>
      <c r="T130" s="96">
        <f t="shared" si="60"/>
        <v>5</v>
      </c>
      <c r="U130" s="96">
        <f t="shared" si="60"/>
        <v>0</v>
      </c>
      <c r="V130" s="96">
        <f t="shared" si="60"/>
        <v>0</v>
      </c>
      <c r="W130" s="96">
        <f t="shared" si="60"/>
        <v>0</v>
      </c>
      <c r="X130" s="96">
        <f t="shared" si="60"/>
        <v>0</v>
      </c>
      <c r="Y130" s="96">
        <f t="shared" si="60"/>
        <v>-11489.5</v>
      </c>
      <c r="Z130" s="96">
        <f t="shared" si="60"/>
        <v>0</v>
      </c>
      <c r="AD130" s="59"/>
      <c r="AE130" s="59"/>
    </row>
    <row r="131" spans="1:31" s="9" customFormat="1" ht="30" customHeight="1" x14ac:dyDescent="0.2">
      <c r="A131" s="19" t="s">
        <v>96</v>
      </c>
      <c r="B131" s="18">
        <v>317</v>
      </c>
      <c r="C131" s="16">
        <f t="shared" si="35"/>
        <v>52</v>
      </c>
      <c r="D131" s="109">
        <f t="shared" si="39"/>
        <v>0.16403785488958991</v>
      </c>
      <c r="E131" s="109"/>
      <c r="F131" s="122"/>
      <c r="G131" s="122"/>
      <c r="H131" s="49"/>
      <c r="I131" s="49"/>
      <c r="J131" s="49"/>
      <c r="K131" s="49"/>
      <c r="L131" s="49"/>
      <c r="M131" s="49"/>
      <c r="N131" s="49">
        <v>7</v>
      </c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>
        <v>45</v>
      </c>
      <c r="Z131" s="49"/>
      <c r="AD131" s="59"/>
      <c r="AE131" s="59"/>
    </row>
    <row r="132" spans="1:31" s="9" customFormat="1" ht="30" customHeight="1" x14ac:dyDescent="0.2">
      <c r="A132" s="19" t="s">
        <v>97</v>
      </c>
      <c r="B132" s="102"/>
      <c r="C132" s="16">
        <f t="shared" si="35"/>
        <v>0</v>
      </c>
      <c r="D132" s="109" t="e">
        <f t="shared" si="39"/>
        <v>#DIV/0!</v>
      </c>
      <c r="E132" s="109"/>
      <c r="F132" s="102"/>
      <c r="G132" s="102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D132" s="59"/>
      <c r="AE132" s="59"/>
    </row>
    <row r="133" spans="1:31" s="9" customFormat="1" ht="30" hidden="1" customHeight="1" x14ac:dyDescent="0.2">
      <c r="A133" s="8" t="s">
        <v>98</v>
      </c>
      <c r="B133" s="18">
        <v>4863</v>
      </c>
      <c r="C133" s="16">
        <f t="shared" si="35"/>
        <v>5700</v>
      </c>
      <c r="D133" s="109">
        <f t="shared" si="39"/>
        <v>1.1721159777914867</v>
      </c>
      <c r="E133" s="109"/>
      <c r="F133" s="96">
        <v>157</v>
      </c>
      <c r="G133" s="96">
        <v>162</v>
      </c>
      <c r="H133" s="96">
        <v>803</v>
      </c>
      <c r="I133" s="96">
        <v>367</v>
      </c>
      <c r="J133" s="96">
        <v>10</v>
      </c>
      <c r="K133" s="96">
        <v>144</v>
      </c>
      <c r="L133" s="96">
        <v>608</v>
      </c>
      <c r="M133" s="96">
        <v>739</v>
      </c>
      <c r="N133" s="96">
        <v>243</v>
      </c>
      <c r="O133" s="96">
        <v>30</v>
      </c>
      <c r="P133" s="96">
        <v>280</v>
      </c>
      <c r="Q133" s="96">
        <v>339</v>
      </c>
      <c r="R133" s="96">
        <v>12</v>
      </c>
      <c r="S133" s="96">
        <v>679</v>
      </c>
      <c r="T133" s="96">
        <v>189</v>
      </c>
      <c r="U133" s="96">
        <v>59</v>
      </c>
      <c r="V133" s="96">
        <v>115</v>
      </c>
      <c r="W133" s="96">
        <v>30</v>
      </c>
      <c r="X133" s="96">
        <v>351</v>
      </c>
      <c r="Y133" s="96">
        <v>383</v>
      </c>
      <c r="Z133" s="96"/>
      <c r="AD133" s="59"/>
      <c r="AE133" s="59"/>
    </row>
    <row r="134" spans="1:31" s="9" customFormat="1" ht="27" hidden="1" customHeight="1" x14ac:dyDescent="0.2">
      <c r="A134" s="10" t="s">
        <v>99</v>
      </c>
      <c r="B134" s="16"/>
      <c r="C134" s="16">
        <f t="shared" si="35"/>
        <v>629.5</v>
      </c>
      <c r="D134" s="109"/>
      <c r="E134" s="109"/>
      <c r="F134" s="96"/>
      <c r="G134" s="96">
        <v>108</v>
      </c>
      <c r="H134" s="49">
        <v>21</v>
      </c>
      <c r="I134" s="49">
        <v>34</v>
      </c>
      <c r="J134" s="49"/>
      <c r="K134" s="49"/>
      <c r="L134" s="49">
        <v>98</v>
      </c>
      <c r="M134" s="49"/>
      <c r="N134" s="49">
        <v>26</v>
      </c>
      <c r="O134" s="49"/>
      <c r="P134" s="49">
        <v>86</v>
      </c>
      <c r="Q134" s="49">
        <v>107</v>
      </c>
      <c r="R134" s="49"/>
      <c r="S134" s="49"/>
      <c r="T134" s="49">
        <v>35</v>
      </c>
      <c r="U134" s="49">
        <f>9+4</f>
        <v>13</v>
      </c>
      <c r="V134" s="49"/>
      <c r="W134" s="49">
        <v>6.5</v>
      </c>
      <c r="X134" s="49">
        <f>52+43</f>
        <v>95</v>
      </c>
      <c r="Y134" s="49"/>
      <c r="Z134" s="49"/>
      <c r="AD134" s="59"/>
      <c r="AE134" s="59"/>
    </row>
    <row r="135" spans="1:31" s="9" customFormat="1" ht="31.9" hidden="1" customHeight="1" outlineLevel="1" x14ac:dyDescent="0.2">
      <c r="A135" s="10" t="s">
        <v>100</v>
      </c>
      <c r="B135" s="18">
        <v>4894</v>
      </c>
      <c r="C135" s="16">
        <f t="shared" si="35"/>
        <v>5178</v>
      </c>
      <c r="D135" s="109">
        <f>C135/B135</f>
        <v>1.0580302411115652</v>
      </c>
      <c r="E135" s="109"/>
      <c r="F135" s="96">
        <v>158</v>
      </c>
      <c r="G135" s="96">
        <f t="shared" ref="G135:Z135" si="61">G133-G134</f>
        <v>54</v>
      </c>
      <c r="H135" s="96">
        <f t="shared" si="61"/>
        <v>782</v>
      </c>
      <c r="I135" s="96">
        <f>377-I134</f>
        <v>343</v>
      </c>
      <c r="J135" s="96">
        <f t="shared" si="61"/>
        <v>10</v>
      </c>
      <c r="K135" s="96">
        <f t="shared" si="61"/>
        <v>144</v>
      </c>
      <c r="L135" s="96">
        <v>604.5</v>
      </c>
      <c r="M135" s="96">
        <f t="shared" si="61"/>
        <v>739</v>
      </c>
      <c r="N135" s="96">
        <f t="shared" si="61"/>
        <v>217</v>
      </c>
      <c r="O135" s="96">
        <f t="shared" si="61"/>
        <v>30</v>
      </c>
      <c r="P135" s="96">
        <v>194</v>
      </c>
      <c r="Q135" s="96">
        <f t="shared" si="61"/>
        <v>232</v>
      </c>
      <c r="R135" s="96">
        <v>14</v>
      </c>
      <c r="S135" s="96">
        <f t="shared" si="61"/>
        <v>679</v>
      </c>
      <c r="T135" s="96">
        <f t="shared" si="61"/>
        <v>154</v>
      </c>
      <c r="U135" s="96">
        <f>U133-U134</f>
        <v>46</v>
      </c>
      <c r="V135" s="96">
        <f t="shared" si="61"/>
        <v>115</v>
      </c>
      <c r="W135" s="96">
        <f>W133-W134</f>
        <v>23.5</v>
      </c>
      <c r="X135" s="96">
        <f>X133-X134</f>
        <v>256</v>
      </c>
      <c r="Y135" s="96">
        <f t="shared" si="61"/>
        <v>383</v>
      </c>
      <c r="Z135" s="96">
        <f t="shared" si="61"/>
        <v>0</v>
      </c>
      <c r="AA135" s="36"/>
      <c r="AD135" s="59"/>
      <c r="AE135" s="59"/>
    </row>
    <row r="136" spans="1:31" s="9" customFormat="1" ht="30" hidden="1" customHeight="1" outlineLevel="1" x14ac:dyDescent="0.2">
      <c r="A136" s="24" t="s">
        <v>101</v>
      </c>
      <c r="B136" s="16">
        <v>4894</v>
      </c>
      <c r="C136" s="16">
        <f t="shared" si="35"/>
        <v>5060</v>
      </c>
      <c r="D136" s="109">
        <f>C136/B136</f>
        <v>1.0339190845933797</v>
      </c>
      <c r="E136" s="109"/>
      <c r="F136" s="49">
        <v>158</v>
      </c>
      <c r="G136" s="49">
        <v>54</v>
      </c>
      <c r="H136" s="49">
        <v>782</v>
      </c>
      <c r="I136" s="49">
        <v>343</v>
      </c>
      <c r="J136" s="49">
        <v>10</v>
      </c>
      <c r="K136" s="49">
        <v>144</v>
      </c>
      <c r="L136" s="49">
        <v>506.5</v>
      </c>
      <c r="M136" s="49">
        <v>739</v>
      </c>
      <c r="N136" s="49">
        <v>217</v>
      </c>
      <c r="O136" s="49">
        <v>30</v>
      </c>
      <c r="P136" s="49">
        <v>194</v>
      </c>
      <c r="Q136" s="49">
        <v>232</v>
      </c>
      <c r="R136" s="49">
        <v>14</v>
      </c>
      <c r="S136" s="49">
        <v>659</v>
      </c>
      <c r="T136" s="49">
        <v>154</v>
      </c>
      <c r="U136" s="49">
        <v>46</v>
      </c>
      <c r="V136" s="49">
        <v>115</v>
      </c>
      <c r="W136" s="49">
        <v>23.5</v>
      </c>
      <c r="X136" s="49">
        <v>256</v>
      </c>
      <c r="Y136" s="49">
        <v>383</v>
      </c>
      <c r="Z136" s="49"/>
      <c r="AD136" s="59"/>
      <c r="AE136" s="59"/>
    </row>
    <row r="137" spans="1:31" s="9" customFormat="1" ht="27.75" hidden="1" customHeight="1" x14ac:dyDescent="0.2">
      <c r="A137" s="10" t="s">
        <v>172</v>
      </c>
      <c r="B137" s="111">
        <f>B136/B135</f>
        <v>1</v>
      </c>
      <c r="C137" s="16">
        <f t="shared" si="35"/>
        <v>19.808427466558495</v>
      </c>
      <c r="D137" s="109">
        <f>C137/B137</f>
        <v>19.808427466558495</v>
      </c>
      <c r="E137" s="109"/>
      <c r="F137" s="79">
        <f>F136/F135</f>
        <v>1</v>
      </c>
      <c r="G137" s="79">
        <f t="shared" ref="G137:Y137" si="62">G136/G135</f>
        <v>1</v>
      </c>
      <c r="H137" s="79">
        <f t="shared" si="62"/>
        <v>1</v>
      </c>
      <c r="I137" s="79">
        <f t="shared" si="62"/>
        <v>1</v>
      </c>
      <c r="J137" s="79">
        <f t="shared" si="62"/>
        <v>1</v>
      </c>
      <c r="K137" s="79">
        <f t="shared" si="62"/>
        <v>1</v>
      </c>
      <c r="L137" s="79">
        <f t="shared" si="62"/>
        <v>0.83788254755996694</v>
      </c>
      <c r="M137" s="79">
        <f t="shared" si="62"/>
        <v>1</v>
      </c>
      <c r="N137" s="79">
        <f t="shared" si="62"/>
        <v>1</v>
      </c>
      <c r="O137" s="79">
        <f t="shared" si="62"/>
        <v>1</v>
      </c>
      <c r="P137" s="79">
        <f t="shared" si="62"/>
        <v>1</v>
      </c>
      <c r="Q137" s="79">
        <f t="shared" si="62"/>
        <v>1</v>
      </c>
      <c r="R137" s="79">
        <f t="shared" si="62"/>
        <v>1</v>
      </c>
      <c r="S137" s="79">
        <f t="shared" si="62"/>
        <v>0.97054491899852724</v>
      </c>
      <c r="T137" s="79">
        <f t="shared" si="62"/>
        <v>1</v>
      </c>
      <c r="U137" s="79">
        <f t="shared" si="62"/>
        <v>1</v>
      </c>
      <c r="V137" s="79">
        <f t="shared" si="62"/>
        <v>1</v>
      </c>
      <c r="W137" s="79">
        <f t="shared" si="62"/>
        <v>1</v>
      </c>
      <c r="X137" s="79">
        <f t="shared" si="62"/>
        <v>1</v>
      </c>
      <c r="Y137" s="79">
        <f t="shared" si="62"/>
        <v>1</v>
      </c>
      <c r="Z137" s="79"/>
      <c r="AD137" s="59"/>
      <c r="AE137" s="59"/>
    </row>
    <row r="138" spans="1:31" s="9" customFormat="1" ht="27.75" hidden="1" customHeight="1" x14ac:dyDescent="0.2">
      <c r="A138" s="10" t="s">
        <v>92</v>
      </c>
      <c r="B138" s="97">
        <f>B135-B136</f>
        <v>0</v>
      </c>
      <c r="C138" s="16">
        <f t="shared" si="35"/>
        <v>20</v>
      </c>
      <c r="D138" s="109"/>
      <c r="E138" s="109"/>
      <c r="F138" s="97">
        <f>F135-F136</f>
        <v>0</v>
      </c>
      <c r="G138" s="97">
        <f t="shared" ref="G138:Z138" si="63">G135-G136</f>
        <v>0</v>
      </c>
      <c r="H138" s="97">
        <f t="shared" si="63"/>
        <v>0</v>
      </c>
      <c r="I138" s="97">
        <f t="shared" si="63"/>
        <v>0</v>
      </c>
      <c r="J138" s="97">
        <f t="shared" si="63"/>
        <v>0</v>
      </c>
      <c r="K138" s="97">
        <f t="shared" si="63"/>
        <v>0</v>
      </c>
      <c r="L138" s="97">
        <f>L135-L136-L134</f>
        <v>0</v>
      </c>
      <c r="M138" s="97">
        <f t="shared" si="63"/>
        <v>0</v>
      </c>
      <c r="N138" s="97">
        <f t="shared" si="63"/>
        <v>0</v>
      </c>
      <c r="O138" s="97">
        <f t="shared" si="63"/>
        <v>0</v>
      </c>
      <c r="P138" s="97">
        <f>P135-P136</f>
        <v>0</v>
      </c>
      <c r="Q138" s="97">
        <f t="shared" si="63"/>
        <v>0</v>
      </c>
      <c r="R138" s="97">
        <f t="shared" si="63"/>
        <v>0</v>
      </c>
      <c r="S138" s="97">
        <f>S135-S136</f>
        <v>20</v>
      </c>
      <c r="T138" s="97">
        <f t="shared" si="63"/>
        <v>0</v>
      </c>
      <c r="U138" s="97">
        <f>U135-U136</f>
        <v>0</v>
      </c>
      <c r="V138" s="97">
        <f t="shared" si="63"/>
        <v>0</v>
      </c>
      <c r="W138" s="97">
        <f>W135-W136</f>
        <v>0</v>
      </c>
      <c r="X138" s="97">
        <f t="shared" si="63"/>
        <v>0</v>
      </c>
      <c r="Y138" s="97">
        <f t="shared" si="63"/>
        <v>0</v>
      </c>
      <c r="Z138" s="97">
        <f t="shared" si="63"/>
        <v>0</v>
      </c>
      <c r="AA138" s="36"/>
      <c r="AD138" s="59"/>
      <c r="AE138" s="59"/>
    </row>
    <row r="139" spans="1:31" s="9" customFormat="1" ht="27.75" hidden="1" customHeight="1" x14ac:dyDescent="0.2">
      <c r="A139" s="10" t="s">
        <v>175</v>
      </c>
      <c r="B139" s="49"/>
      <c r="C139" s="16">
        <f t="shared" si="35"/>
        <v>0</v>
      </c>
      <c r="D139" s="104" t="e">
        <f>C139/B139</f>
        <v>#DIV/0!</v>
      </c>
      <c r="E139" s="104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D139" s="59"/>
      <c r="AE139" s="59"/>
    </row>
    <row r="140" spans="1:31" s="9" customFormat="1" ht="30" hidden="1" customHeight="1" x14ac:dyDescent="0.2">
      <c r="A140" s="19" t="s">
        <v>102</v>
      </c>
      <c r="B140" s="16">
        <v>95653</v>
      </c>
      <c r="C140" s="16">
        <f t="shared" si="35"/>
        <v>122635.5</v>
      </c>
      <c r="D140" s="109">
        <f>C140/B140</f>
        <v>1.2820873365184573</v>
      </c>
      <c r="E140" s="109"/>
      <c r="F140" s="49">
        <v>2838</v>
      </c>
      <c r="G140" s="49">
        <v>977</v>
      </c>
      <c r="H140" s="49">
        <v>22137</v>
      </c>
      <c r="I140" s="49">
        <v>8582</v>
      </c>
      <c r="J140" s="49">
        <v>180</v>
      </c>
      <c r="K140" s="49">
        <v>3427</v>
      </c>
      <c r="L140" s="49">
        <v>12032</v>
      </c>
      <c r="M140" s="49">
        <v>20130</v>
      </c>
      <c r="N140" s="49">
        <v>4389</v>
      </c>
      <c r="O140" s="49">
        <v>594</v>
      </c>
      <c r="P140" s="49">
        <v>3291</v>
      </c>
      <c r="Q140" s="49">
        <v>5331</v>
      </c>
      <c r="R140" s="49">
        <v>324</v>
      </c>
      <c r="S140" s="49">
        <v>14498</v>
      </c>
      <c r="T140" s="49">
        <v>3449</v>
      </c>
      <c r="U140" s="49">
        <v>927.5</v>
      </c>
      <c r="V140" s="49">
        <v>2311</v>
      </c>
      <c r="W140" s="49">
        <v>435</v>
      </c>
      <c r="X140" s="49">
        <v>6345</v>
      </c>
      <c r="Y140" s="49">
        <v>10438</v>
      </c>
      <c r="Z140" s="49"/>
      <c r="AD140" s="59"/>
      <c r="AE140" s="59"/>
    </row>
    <row r="141" spans="1:31" s="9" customFormat="1" ht="31.15" hidden="1" customHeight="1" x14ac:dyDescent="0.2">
      <c r="A141" s="10" t="s">
        <v>52</v>
      </c>
      <c r="B141" s="109" t="e">
        <f>B140/B139</f>
        <v>#DIV/0!</v>
      </c>
      <c r="C141" s="16" t="e">
        <f t="shared" si="35"/>
        <v>#DIV/0!</v>
      </c>
      <c r="D141" s="109"/>
      <c r="E141" s="109"/>
      <c r="F141" s="92" t="e">
        <f t="shared" ref="F141:Z141" si="64">F140/F139</f>
        <v>#DIV/0!</v>
      </c>
      <c r="G141" s="92" t="e">
        <f t="shared" si="64"/>
        <v>#DIV/0!</v>
      </c>
      <c r="H141" s="49" t="e">
        <f t="shared" si="64"/>
        <v>#DIV/0!</v>
      </c>
      <c r="I141" s="49" t="e">
        <f t="shared" si="64"/>
        <v>#DIV/0!</v>
      </c>
      <c r="J141" s="49" t="e">
        <f t="shared" si="64"/>
        <v>#DIV/0!</v>
      </c>
      <c r="K141" s="49" t="e">
        <f t="shared" si="64"/>
        <v>#DIV/0!</v>
      </c>
      <c r="L141" s="49" t="e">
        <f t="shared" si="64"/>
        <v>#DIV/0!</v>
      </c>
      <c r="M141" s="49" t="e">
        <f t="shared" si="64"/>
        <v>#DIV/0!</v>
      </c>
      <c r="N141" s="49" t="e">
        <f t="shared" si="64"/>
        <v>#DIV/0!</v>
      </c>
      <c r="O141" s="49" t="e">
        <f t="shared" si="64"/>
        <v>#DIV/0!</v>
      </c>
      <c r="P141" s="49" t="e">
        <f t="shared" si="64"/>
        <v>#DIV/0!</v>
      </c>
      <c r="Q141" s="49" t="e">
        <f t="shared" si="64"/>
        <v>#DIV/0!</v>
      </c>
      <c r="R141" s="49" t="e">
        <f t="shared" si="64"/>
        <v>#DIV/0!</v>
      </c>
      <c r="S141" s="49" t="e">
        <f t="shared" si="64"/>
        <v>#DIV/0!</v>
      </c>
      <c r="T141" s="49" t="e">
        <f t="shared" si="64"/>
        <v>#DIV/0!</v>
      </c>
      <c r="U141" s="49" t="e">
        <f t="shared" si="64"/>
        <v>#DIV/0!</v>
      </c>
      <c r="V141" s="49" t="e">
        <f t="shared" si="64"/>
        <v>#DIV/0!</v>
      </c>
      <c r="W141" s="49" t="e">
        <f t="shared" si="64"/>
        <v>#DIV/0!</v>
      </c>
      <c r="X141" s="49" t="e">
        <f t="shared" si="64"/>
        <v>#DIV/0!</v>
      </c>
      <c r="Y141" s="49" t="e">
        <f t="shared" si="64"/>
        <v>#DIV/0!</v>
      </c>
      <c r="Z141" s="49" t="e">
        <f t="shared" si="64"/>
        <v>#DIV/0!</v>
      </c>
      <c r="AD141" s="59"/>
      <c r="AE141" s="59"/>
    </row>
    <row r="142" spans="1:31" s="9" customFormat="1" ht="30" hidden="1" customHeight="1" x14ac:dyDescent="0.2">
      <c r="A142" s="19" t="s">
        <v>94</v>
      </c>
      <c r="B142" s="125">
        <f>B140/B136*10</f>
        <v>195.44953003677972</v>
      </c>
      <c r="C142" s="16">
        <f t="shared" si="35"/>
        <v>4404.9140400754795</v>
      </c>
      <c r="D142" s="109">
        <f>C142/B142</f>
        <v>22.537347821949545</v>
      </c>
      <c r="E142" s="109"/>
      <c r="F142" s="93">
        <f t="shared" ref="F142" si="65">F140/F136*10</f>
        <v>179.62025316455697</v>
      </c>
      <c r="G142" s="93">
        <f t="shared" ref="G142:H142" si="66">G140/G136*10</f>
        <v>180.92592592592592</v>
      </c>
      <c r="H142" s="93">
        <f t="shared" si="66"/>
        <v>283.08184143222502</v>
      </c>
      <c r="I142" s="93">
        <f>I140/I136*10</f>
        <v>250.20408163265304</v>
      </c>
      <c r="J142" s="93">
        <f>J140/J136*10</f>
        <v>180</v>
      </c>
      <c r="K142" s="93">
        <f>K140/K136*10</f>
        <v>237.98611111111111</v>
      </c>
      <c r="L142" s="93">
        <f>L140/L136*10</f>
        <v>237.5518262586377</v>
      </c>
      <c r="M142" s="93">
        <f>M140/M136*10</f>
        <v>272.39512855209745</v>
      </c>
      <c r="N142" s="93">
        <f t="shared" ref="N142:S142" si="67">N140/N136*10</f>
        <v>202.25806451612902</v>
      </c>
      <c r="O142" s="93">
        <f t="shared" si="67"/>
        <v>198</v>
      </c>
      <c r="P142" s="93">
        <f t="shared" si="67"/>
        <v>169.63917525773195</v>
      </c>
      <c r="Q142" s="93">
        <f t="shared" si="67"/>
        <v>229.78448275862067</v>
      </c>
      <c r="R142" s="93">
        <f t="shared" si="67"/>
        <v>231.42857142857142</v>
      </c>
      <c r="S142" s="93">
        <f t="shared" si="67"/>
        <v>220</v>
      </c>
      <c r="T142" s="93">
        <f>T140/T136*10</f>
        <v>223.96103896103895</v>
      </c>
      <c r="U142" s="93">
        <f>U140/U136*10</f>
        <v>201.63043478260872</v>
      </c>
      <c r="V142" s="93">
        <f t="shared" ref="V142:W142" si="68">V140/V136*10</f>
        <v>200.95652173913044</v>
      </c>
      <c r="W142" s="93">
        <f t="shared" si="68"/>
        <v>185.10638297872339</v>
      </c>
      <c r="X142" s="93">
        <f>X140/X136*10</f>
        <v>247.8515625</v>
      </c>
      <c r="Y142" s="93">
        <f>Y140/Y136*10</f>
        <v>272.53263707571801</v>
      </c>
      <c r="Z142" s="93"/>
      <c r="AD142" s="59"/>
      <c r="AE142" s="59"/>
    </row>
    <row r="143" spans="1:31" s="9" customFormat="1" ht="30" hidden="1" customHeight="1" outlineLevel="1" x14ac:dyDescent="0.2">
      <c r="A143" s="8" t="s">
        <v>103</v>
      </c>
      <c r="B143" s="126">
        <v>875</v>
      </c>
      <c r="C143" s="16">
        <f t="shared" si="35"/>
        <v>961.5</v>
      </c>
      <c r="D143" s="109"/>
      <c r="E143" s="109"/>
      <c r="F143" s="96">
        <v>22</v>
      </c>
      <c r="G143" s="96">
        <v>86</v>
      </c>
      <c r="H143" s="49">
        <v>90</v>
      </c>
      <c r="I143" s="49">
        <v>0.5</v>
      </c>
      <c r="J143" s="49">
        <v>16</v>
      </c>
      <c r="K143" s="49">
        <v>10</v>
      </c>
      <c r="L143" s="49">
        <v>127</v>
      </c>
      <c r="M143" s="49">
        <v>94</v>
      </c>
      <c r="N143" s="49">
        <v>47</v>
      </c>
      <c r="O143" s="49">
        <v>24</v>
      </c>
      <c r="P143" s="49">
        <v>76</v>
      </c>
      <c r="Q143" s="49">
        <v>129</v>
      </c>
      <c r="R143" s="49"/>
      <c r="S143" s="49">
        <v>8</v>
      </c>
      <c r="T143" s="49">
        <v>36</v>
      </c>
      <c r="U143" s="49">
        <v>26</v>
      </c>
      <c r="V143" s="49"/>
      <c r="W143" s="49">
        <v>11</v>
      </c>
      <c r="X143" s="49">
        <v>95</v>
      </c>
      <c r="Y143" s="49">
        <v>58</v>
      </c>
      <c r="Z143" s="49">
        <v>6</v>
      </c>
      <c r="AD143" s="59"/>
      <c r="AE143" s="59"/>
    </row>
    <row r="144" spans="1:31" s="9" customFormat="1" ht="30" hidden="1" customHeight="1" x14ac:dyDescent="0.2">
      <c r="A144" s="8" t="s">
        <v>104</v>
      </c>
      <c r="B144" s="99"/>
      <c r="C144" s="16">
        <f t="shared" si="35"/>
        <v>0</v>
      </c>
      <c r="D144" s="18"/>
      <c r="E144" s="18"/>
      <c r="F144" s="98"/>
      <c r="G144" s="98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D144" s="59"/>
      <c r="AE144" s="59"/>
    </row>
    <row r="145" spans="1:31" s="9" customFormat="1" ht="30" hidden="1" customHeight="1" x14ac:dyDescent="0.2">
      <c r="A145" s="8" t="s">
        <v>85</v>
      </c>
      <c r="B145" s="99"/>
      <c r="C145" s="16">
        <f t="shared" si="35"/>
        <v>48</v>
      </c>
      <c r="D145" s="18"/>
      <c r="E145" s="18"/>
      <c r="F145" s="98"/>
      <c r="G145" s="98"/>
      <c r="H145" s="49"/>
      <c r="I145" s="49"/>
      <c r="J145" s="49"/>
      <c r="K145" s="49"/>
      <c r="L145" s="49"/>
      <c r="M145" s="49"/>
      <c r="N145" s="49"/>
      <c r="O145" s="49"/>
      <c r="P145" s="49">
        <f>14+34</f>
        <v>48</v>
      </c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D145" s="59"/>
      <c r="AE145" s="59"/>
    </row>
    <row r="146" spans="1:31" s="9" customFormat="1" ht="30" hidden="1" customHeight="1" outlineLevel="1" x14ac:dyDescent="0.2">
      <c r="A146" s="8" t="s">
        <v>105</v>
      </c>
      <c r="B146" s="25">
        <v>850</v>
      </c>
      <c r="C146" s="16">
        <f t="shared" si="35"/>
        <v>0</v>
      </c>
      <c r="D146" s="109"/>
      <c r="E146" s="109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  <c r="R146" s="96"/>
      <c r="S146" s="96"/>
      <c r="T146" s="96"/>
      <c r="U146" s="96"/>
      <c r="V146" s="96"/>
      <c r="W146" s="96"/>
      <c r="X146" s="96"/>
      <c r="Y146" s="96"/>
      <c r="Z146" s="96"/>
      <c r="AD146" s="59"/>
      <c r="AE146" s="59"/>
    </row>
    <row r="147" spans="1:31" s="9" customFormat="1" ht="30" customHeight="1" outlineLevel="1" x14ac:dyDescent="0.2">
      <c r="A147" s="24" t="s">
        <v>163</v>
      </c>
      <c r="B147" s="16">
        <v>872.15</v>
      </c>
      <c r="C147" s="16">
        <f t="shared" si="35"/>
        <v>14</v>
      </c>
      <c r="D147" s="109">
        <f t="shared" ref="D147:D152" si="69">C147/B147</f>
        <v>1.6052284584073841E-2</v>
      </c>
      <c r="E147" s="109"/>
      <c r="F147" s="49"/>
      <c r="G147" s="49"/>
      <c r="H147" s="49"/>
      <c r="I147" s="49"/>
      <c r="J147" s="49"/>
      <c r="K147" s="49"/>
      <c r="L147" s="49">
        <v>14</v>
      </c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D147" s="59"/>
      <c r="AE147" s="59"/>
    </row>
    <row r="148" spans="1:31" s="9" customFormat="1" ht="30" customHeight="1" x14ac:dyDescent="0.2">
      <c r="A148" s="10" t="s">
        <v>172</v>
      </c>
      <c r="B148" s="111">
        <f>B147/B146</f>
        <v>1.0260588235294117</v>
      </c>
      <c r="C148" s="16" t="e">
        <f t="shared" si="35"/>
        <v>#DIV/0!</v>
      </c>
      <c r="D148" s="109" t="e">
        <f t="shared" si="69"/>
        <v>#DIV/0!</v>
      </c>
      <c r="E148" s="109"/>
      <c r="F148" s="92" t="e">
        <f>F147/F146</f>
        <v>#DIV/0!</v>
      </c>
      <c r="G148" s="92" t="e">
        <f>G147/G146</f>
        <v>#DIV/0!</v>
      </c>
      <c r="H148" s="92" t="e">
        <f>H147/H146</f>
        <v>#DIV/0!</v>
      </c>
      <c r="I148" s="92"/>
      <c r="J148" s="92" t="e">
        <f>J147/J146</f>
        <v>#DIV/0!</v>
      </c>
      <c r="K148" s="92" t="e">
        <f>K147/K146</f>
        <v>#DIV/0!</v>
      </c>
      <c r="L148" s="92" t="e">
        <f>L147/L146</f>
        <v>#DIV/0!</v>
      </c>
      <c r="M148" s="92" t="e">
        <f t="shared" ref="M148:Z148" si="70">M147/M146</f>
        <v>#DIV/0!</v>
      </c>
      <c r="N148" s="92" t="e">
        <f t="shared" si="70"/>
        <v>#DIV/0!</v>
      </c>
      <c r="O148" s="92" t="e">
        <f t="shared" si="70"/>
        <v>#DIV/0!</v>
      </c>
      <c r="P148" s="92" t="e">
        <f t="shared" si="70"/>
        <v>#DIV/0!</v>
      </c>
      <c r="Q148" s="92" t="e">
        <f t="shared" si="70"/>
        <v>#DIV/0!</v>
      </c>
      <c r="R148" s="92"/>
      <c r="S148" s="92" t="e">
        <f t="shared" si="70"/>
        <v>#DIV/0!</v>
      </c>
      <c r="T148" s="92" t="e">
        <f t="shared" si="70"/>
        <v>#DIV/0!</v>
      </c>
      <c r="U148" s="92" t="e">
        <f t="shared" si="70"/>
        <v>#DIV/0!</v>
      </c>
      <c r="V148" s="92"/>
      <c r="W148" s="92" t="e">
        <f t="shared" si="70"/>
        <v>#DIV/0!</v>
      </c>
      <c r="X148" s="92" t="e">
        <f t="shared" si="70"/>
        <v>#DIV/0!</v>
      </c>
      <c r="Y148" s="92" t="e">
        <f t="shared" si="70"/>
        <v>#DIV/0!</v>
      </c>
      <c r="Z148" s="92" t="e">
        <f t="shared" si="70"/>
        <v>#DIV/0!</v>
      </c>
      <c r="AD148" s="59"/>
      <c r="AE148" s="59"/>
    </row>
    <row r="149" spans="1:31" s="9" customFormat="1" ht="30.75" customHeight="1" x14ac:dyDescent="0.2">
      <c r="A149" s="10" t="s">
        <v>176</v>
      </c>
      <c r="B149" s="49"/>
      <c r="C149" s="16">
        <f t="shared" ref="C149:C209" si="71">SUM(F149:Z149)</f>
        <v>0</v>
      </c>
      <c r="D149" s="109" t="e">
        <f t="shared" si="69"/>
        <v>#DIV/0!</v>
      </c>
      <c r="E149" s="10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D149" s="59"/>
      <c r="AE149" s="59"/>
    </row>
    <row r="150" spans="1:31" s="9" customFormat="1" ht="30" customHeight="1" x14ac:dyDescent="0.2">
      <c r="A150" s="19" t="s">
        <v>106</v>
      </c>
      <c r="B150" s="16">
        <v>34944.400000000001</v>
      </c>
      <c r="C150" s="16">
        <f t="shared" si="71"/>
        <v>31.8</v>
      </c>
      <c r="D150" s="109">
        <f t="shared" si="69"/>
        <v>9.100170556655716E-4</v>
      </c>
      <c r="E150" s="109"/>
      <c r="F150" s="49"/>
      <c r="G150" s="49"/>
      <c r="H150" s="49"/>
      <c r="I150" s="49"/>
      <c r="J150" s="49"/>
      <c r="K150" s="49"/>
      <c r="L150" s="49">
        <v>31.8</v>
      </c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D150" s="59"/>
      <c r="AE150" s="59"/>
    </row>
    <row r="151" spans="1:31" s="9" customFormat="1" ht="30" customHeight="1" x14ac:dyDescent="0.2">
      <c r="A151" s="10" t="s">
        <v>52</v>
      </c>
      <c r="B151" s="48" t="e">
        <f>B150/B149</f>
        <v>#DIV/0!</v>
      </c>
      <c r="C151" s="16" t="e">
        <f t="shared" si="71"/>
        <v>#DIV/0!</v>
      </c>
      <c r="D151" s="109" t="e">
        <f t="shared" si="69"/>
        <v>#DIV/0!</v>
      </c>
      <c r="E151" s="109"/>
      <c r="F151" s="48"/>
      <c r="G151" s="48"/>
      <c r="H151" s="48"/>
      <c r="I151" s="48"/>
      <c r="J151" s="48"/>
      <c r="K151" s="48"/>
      <c r="L151" s="48"/>
      <c r="M151" s="48"/>
      <c r="N151" s="48" t="e">
        <f t="shared" ref="N151" si="72">N150/N149</f>
        <v>#DIV/0!</v>
      </c>
      <c r="O151" s="48"/>
      <c r="P151" s="48" t="e">
        <f>P150/P149</f>
        <v>#DIV/0!</v>
      </c>
      <c r="Q151" s="49"/>
      <c r="R151" s="48"/>
      <c r="S151" s="48" t="e">
        <f>S150/S149</f>
        <v>#DIV/0!</v>
      </c>
      <c r="T151" s="48" t="e">
        <f>T150/T149</f>
        <v>#DIV/0!</v>
      </c>
      <c r="U151" s="48" t="e">
        <f>U150/U149</f>
        <v>#DIV/0!</v>
      </c>
      <c r="V151" s="48" t="e">
        <f>V150/V149</f>
        <v>#DIV/0!</v>
      </c>
      <c r="W151" s="48"/>
      <c r="X151" s="48" t="e">
        <f>X150/X149</f>
        <v>#DIV/0!</v>
      </c>
      <c r="Y151" s="48" t="e">
        <f>Y150/Y149</f>
        <v>#DIV/0!</v>
      </c>
      <c r="Z151" s="48" t="e">
        <f>Z150/Z149</f>
        <v>#DIV/0!</v>
      </c>
      <c r="AD151" s="59"/>
      <c r="AE151" s="59"/>
    </row>
    <row r="152" spans="1:31" s="9" customFormat="1" ht="30" customHeight="1" x14ac:dyDescent="0.2">
      <c r="A152" s="19" t="s">
        <v>94</v>
      </c>
      <c r="B152" s="125">
        <f>B150/B147*10</f>
        <v>400.66960958550709</v>
      </c>
      <c r="C152" s="16" t="e">
        <f t="shared" si="71"/>
        <v>#DIV/0!</v>
      </c>
      <c r="D152" s="109" t="e">
        <f t="shared" si="69"/>
        <v>#DIV/0!</v>
      </c>
      <c r="E152" s="109"/>
      <c r="F152" s="98" t="e">
        <f>F150/F147*10</f>
        <v>#DIV/0!</v>
      </c>
      <c r="G152" s="98" t="e">
        <f t="shared" ref="G152:H152" si="73">G150/G147*10</f>
        <v>#DIV/0!</v>
      </c>
      <c r="H152" s="98" t="e">
        <f t="shared" si="73"/>
        <v>#DIV/0!</v>
      </c>
      <c r="I152" s="98"/>
      <c r="J152" s="98" t="e">
        <f t="shared" ref="J152:O152" si="74">J150/J147*10</f>
        <v>#DIV/0!</v>
      </c>
      <c r="K152" s="98" t="e">
        <f t="shared" si="74"/>
        <v>#DIV/0!</v>
      </c>
      <c r="L152" s="98">
        <f t="shared" si="74"/>
        <v>22.714285714285715</v>
      </c>
      <c r="M152" s="98" t="e">
        <f>M150/M147*10</f>
        <v>#DIV/0!</v>
      </c>
      <c r="N152" s="98" t="e">
        <f t="shared" si="74"/>
        <v>#DIV/0!</v>
      </c>
      <c r="O152" s="98" t="e">
        <f t="shared" si="74"/>
        <v>#DIV/0!</v>
      </c>
      <c r="P152" s="98" t="e">
        <f t="shared" ref="P152:Q152" si="75">P150/P147*10</f>
        <v>#DIV/0!</v>
      </c>
      <c r="Q152" s="98" t="e">
        <f t="shared" si="75"/>
        <v>#DIV/0!</v>
      </c>
      <c r="R152" s="98"/>
      <c r="S152" s="98" t="e">
        <f t="shared" ref="S152:Z152" si="76">S150/S147*10</f>
        <v>#DIV/0!</v>
      </c>
      <c r="T152" s="98" t="e">
        <f t="shared" si="76"/>
        <v>#DIV/0!</v>
      </c>
      <c r="U152" s="98" t="e">
        <f t="shared" si="76"/>
        <v>#DIV/0!</v>
      </c>
      <c r="V152" s="98"/>
      <c r="W152" s="98" t="e">
        <f t="shared" si="76"/>
        <v>#DIV/0!</v>
      </c>
      <c r="X152" s="98" t="e">
        <f t="shared" si="76"/>
        <v>#DIV/0!</v>
      </c>
      <c r="Y152" s="98" t="e">
        <f t="shared" si="76"/>
        <v>#DIV/0!</v>
      </c>
      <c r="Z152" s="98" t="e">
        <f t="shared" si="76"/>
        <v>#DIV/0!</v>
      </c>
      <c r="AD152" s="59"/>
      <c r="AE152" s="59"/>
    </row>
    <row r="153" spans="1:31" s="9" customFormat="1" ht="30" hidden="1" customHeight="1" x14ac:dyDescent="0.2">
      <c r="A153" s="10" t="s">
        <v>92</v>
      </c>
      <c r="B153" s="97">
        <f>B146-B147</f>
        <v>-22.149999999999977</v>
      </c>
      <c r="C153" s="16">
        <f t="shared" si="71"/>
        <v>-14</v>
      </c>
      <c r="D153" s="109"/>
      <c r="E153" s="109"/>
      <c r="F153" s="98">
        <f>F146-F147</f>
        <v>0</v>
      </c>
      <c r="G153" s="98">
        <f t="shared" ref="G153:Z153" si="77">G146-G147</f>
        <v>0</v>
      </c>
      <c r="H153" s="98">
        <f>H146-H147</f>
        <v>0</v>
      </c>
      <c r="I153" s="98">
        <f>I146-I147</f>
        <v>0</v>
      </c>
      <c r="J153" s="98">
        <f t="shared" si="77"/>
        <v>0</v>
      </c>
      <c r="K153" s="98">
        <f t="shared" si="77"/>
        <v>0</v>
      </c>
      <c r="L153" s="98">
        <f t="shared" si="77"/>
        <v>-14</v>
      </c>
      <c r="M153" s="98">
        <f t="shared" si="77"/>
        <v>0</v>
      </c>
      <c r="N153" s="98">
        <f t="shared" si="77"/>
        <v>0</v>
      </c>
      <c r="O153" s="98">
        <f t="shared" si="77"/>
        <v>0</v>
      </c>
      <c r="P153" s="98">
        <f t="shared" si="77"/>
        <v>0</v>
      </c>
      <c r="Q153" s="98">
        <f t="shared" si="77"/>
        <v>0</v>
      </c>
      <c r="R153" s="98">
        <f t="shared" si="77"/>
        <v>0</v>
      </c>
      <c r="S153" s="98">
        <f t="shared" si="77"/>
        <v>0</v>
      </c>
      <c r="T153" s="98">
        <f t="shared" si="77"/>
        <v>0</v>
      </c>
      <c r="U153" s="98">
        <f t="shared" si="77"/>
        <v>0</v>
      </c>
      <c r="V153" s="98">
        <f t="shared" si="77"/>
        <v>0</v>
      </c>
      <c r="W153" s="98">
        <f t="shared" si="77"/>
        <v>0</v>
      </c>
      <c r="X153" s="98">
        <f t="shared" si="77"/>
        <v>0</v>
      </c>
      <c r="Y153" s="98">
        <f t="shared" si="77"/>
        <v>0</v>
      </c>
      <c r="Z153" s="98">
        <f t="shared" si="77"/>
        <v>0</v>
      </c>
      <c r="AA153" s="52"/>
      <c r="AD153" s="59"/>
      <c r="AE153" s="59"/>
    </row>
    <row r="154" spans="1:31" s="9" customFormat="1" ht="30" hidden="1" customHeight="1" outlineLevel="1" x14ac:dyDescent="0.2">
      <c r="A154" s="24" t="s">
        <v>164</v>
      </c>
      <c r="B154" s="16">
        <v>543</v>
      </c>
      <c r="C154" s="16">
        <f t="shared" si="71"/>
        <v>557</v>
      </c>
      <c r="D154" s="109">
        <f>C154/B154</f>
        <v>1.0257826887661141</v>
      </c>
      <c r="E154" s="109"/>
      <c r="F154" s="87"/>
      <c r="G154" s="81"/>
      <c r="H154" s="99">
        <v>542</v>
      </c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81">
        <v>1</v>
      </c>
      <c r="T154" s="85"/>
      <c r="U154" s="81"/>
      <c r="V154" s="81">
        <v>9</v>
      </c>
      <c r="W154" s="81"/>
      <c r="X154" s="81"/>
      <c r="Y154" s="81"/>
      <c r="Z154" s="81">
        <v>5</v>
      </c>
      <c r="AD154" s="59"/>
      <c r="AE154" s="59"/>
    </row>
    <row r="155" spans="1:31" s="9" customFormat="1" ht="30" hidden="1" customHeight="1" x14ac:dyDescent="0.2">
      <c r="A155" s="19" t="s">
        <v>165</v>
      </c>
      <c r="B155" s="16">
        <v>5773</v>
      </c>
      <c r="C155" s="16">
        <f t="shared" si="71"/>
        <v>9433.7999999999993</v>
      </c>
      <c r="D155" s="109">
        <f>C155/B155</f>
        <v>1.6341243720769096</v>
      </c>
      <c r="E155" s="109"/>
      <c r="F155" s="87"/>
      <c r="G155" s="81"/>
      <c r="H155" s="81">
        <v>9239.2999999999993</v>
      </c>
      <c r="I155" s="81"/>
      <c r="J155" s="81"/>
      <c r="K155" s="81"/>
      <c r="L155" s="81"/>
      <c r="M155" s="81"/>
      <c r="N155" s="81"/>
      <c r="O155" s="81"/>
      <c r="P155" s="81"/>
      <c r="Q155" s="81"/>
      <c r="R155" s="81"/>
      <c r="S155" s="81">
        <v>2.5</v>
      </c>
      <c r="T155" s="85"/>
      <c r="U155" s="81"/>
      <c r="V155" s="81">
        <v>162</v>
      </c>
      <c r="W155" s="81"/>
      <c r="X155" s="81"/>
      <c r="Y155" s="81"/>
      <c r="Z155" s="81">
        <v>30</v>
      </c>
      <c r="AD155" s="59"/>
      <c r="AE155" s="59"/>
    </row>
    <row r="156" spans="1:31" s="9" customFormat="1" ht="30" hidden="1" customHeight="1" x14ac:dyDescent="0.2">
      <c r="A156" s="19" t="s">
        <v>94</v>
      </c>
      <c r="B156" s="125">
        <f>B155/B154*10</f>
        <v>106.31675874769797</v>
      </c>
      <c r="C156" s="16">
        <f t="shared" si="71"/>
        <v>435.46678966789671</v>
      </c>
      <c r="D156" s="109">
        <f>C156/B156</f>
        <v>4.0959374119117946</v>
      </c>
      <c r="E156" s="109"/>
      <c r="F156" s="87"/>
      <c r="G156" s="98"/>
      <c r="H156" s="98">
        <f>H155/H154*10</f>
        <v>170.46678966789668</v>
      </c>
      <c r="I156" s="98"/>
      <c r="J156" s="98"/>
      <c r="K156" s="98"/>
      <c r="L156" s="98"/>
      <c r="M156" s="98"/>
      <c r="N156" s="98"/>
      <c r="O156" s="98"/>
      <c r="P156" s="98"/>
      <c r="Q156" s="98"/>
      <c r="R156" s="98"/>
      <c r="S156" s="98">
        <f t="shared" ref="S156" si="78">S155/S154*10</f>
        <v>25</v>
      </c>
      <c r="T156" s="98"/>
      <c r="U156" s="98"/>
      <c r="V156" s="98">
        <f t="shared" ref="V156:Z156" si="79">V155/V154*10</f>
        <v>180</v>
      </c>
      <c r="W156" s="98"/>
      <c r="X156" s="98"/>
      <c r="Y156" s="98"/>
      <c r="Z156" s="98">
        <f t="shared" si="79"/>
        <v>60</v>
      </c>
      <c r="AD156" s="59"/>
      <c r="AE156" s="59"/>
    </row>
    <row r="157" spans="1:31" s="9" customFormat="1" ht="30" hidden="1" customHeight="1" x14ac:dyDescent="0.2">
      <c r="A157" s="8" t="s">
        <v>205</v>
      </c>
      <c r="B157" s="125"/>
      <c r="C157" s="16">
        <f t="shared" si="71"/>
        <v>34305.599999999999</v>
      </c>
      <c r="D157" s="109"/>
      <c r="E157" s="109"/>
      <c r="F157" s="99">
        <v>6450</v>
      </c>
      <c r="G157" s="99">
        <v>579</v>
      </c>
      <c r="H157" s="99">
        <v>1187</v>
      </c>
      <c r="I157" s="99">
        <v>1452</v>
      </c>
      <c r="J157" s="99">
        <v>989</v>
      </c>
      <c r="K157" s="99">
        <v>5411</v>
      </c>
      <c r="L157" s="99">
        <v>454</v>
      </c>
      <c r="M157" s="99">
        <v>1480</v>
      </c>
      <c r="N157" s="99">
        <v>1069</v>
      </c>
      <c r="O157" s="99">
        <v>218</v>
      </c>
      <c r="P157" s="99">
        <v>650</v>
      </c>
      <c r="Q157" s="99">
        <v>665</v>
      </c>
      <c r="R157" s="99">
        <v>5096</v>
      </c>
      <c r="S157" s="99">
        <v>526</v>
      </c>
      <c r="T157" s="99">
        <v>1011.6</v>
      </c>
      <c r="U157" s="99">
        <v>1181</v>
      </c>
      <c r="V157" s="99">
        <v>2236</v>
      </c>
      <c r="W157" s="99">
        <v>522</v>
      </c>
      <c r="X157" s="99">
        <v>1469</v>
      </c>
      <c r="Y157" s="99">
        <v>1430</v>
      </c>
      <c r="Z157" s="99">
        <v>230</v>
      </c>
      <c r="AD157" s="59"/>
      <c r="AE157" s="59"/>
    </row>
    <row r="158" spans="1:31" s="9" customFormat="1" ht="30" hidden="1" customHeight="1" x14ac:dyDescent="0.2">
      <c r="A158" s="8" t="s">
        <v>85</v>
      </c>
      <c r="B158" s="125"/>
      <c r="C158" s="16">
        <f t="shared" si="71"/>
        <v>352.4</v>
      </c>
      <c r="D158" s="109"/>
      <c r="E158" s="109"/>
      <c r="F158" s="87"/>
      <c r="G158" s="98"/>
      <c r="H158" s="98">
        <v>24.4</v>
      </c>
      <c r="I158" s="98">
        <v>53</v>
      </c>
      <c r="J158" s="98"/>
      <c r="K158" s="98"/>
      <c r="L158" s="98"/>
      <c r="M158" s="98"/>
      <c r="N158" s="98"/>
      <c r="O158" s="98"/>
      <c r="P158" s="98"/>
      <c r="Q158" s="98"/>
      <c r="R158" s="98">
        <v>202</v>
      </c>
      <c r="S158" s="98"/>
      <c r="T158" s="98"/>
      <c r="U158" s="98"/>
      <c r="V158" s="98">
        <v>20</v>
      </c>
      <c r="W158" s="98"/>
      <c r="X158" s="98"/>
      <c r="Y158" s="98">
        <v>53</v>
      </c>
      <c r="Z158" s="98"/>
      <c r="AD158" s="59"/>
      <c r="AE158" s="59"/>
    </row>
    <row r="159" spans="1:31" s="9" customFormat="1" ht="30" hidden="1" customHeight="1" x14ac:dyDescent="0.2">
      <c r="A159" s="8" t="s">
        <v>204</v>
      </c>
      <c r="B159" s="125"/>
      <c r="C159" s="16">
        <f t="shared" si="71"/>
        <v>48.3</v>
      </c>
      <c r="D159" s="109"/>
      <c r="E159" s="109"/>
      <c r="F159" s="87"/>
      <c r="G159" s="98"/>
      <c r="H159" s="98"/>
      <c r="I159" s="98"/>
      <c r="J159" s="98"/>
      <c r="K159" s="98"/>
      <c r="L159" s="98"/>
      <c r="M159" s="98"/>
      <c r="N159" s="98"/>
      <c r="O159" s="98"/>
      <c r="P159" s="98"/>
      <c r="Q159" s="98"/>
      <c r="R159" s="98"/>
      <c r="S159" s="98"/>
      <c r="T159" s="98">
        <v>6</v>
      </c>
      <c r="U159" s="98">
        <v>6</v>
      </c>
      <c r="V159" s="98"/>
      <c r="W159" s="98"/>
      <c r="X159" s="98">
        <v>36.299999999999997</v>
      </c>
      <c r="Y159" s="98"/>
      <c r="Z159" s="98"/>
      <c r="AD159" s="59"/>
      <c r="AE159" s="59"/>
    </row>
    <row r="160" spans="1:31" s="9" customFormat="1" ht="30" hidden="1" customHeight="1" x14ac:dyDescent="0.2">
      <c r="A160" s="8" t="s">
        <v>203</v>
      </c>
      <c r="B160" s="125"/>
      <c r="C160" s="16">
        <f t="shared" si="71"/>
        <v>34598.5</v>
      </c>
      <c r="D160" s="109"/>
      <c r="E160" s="109"/>
      <c r="F160" s="87">
        <v>6450</v>
      </c>
      <c r="G160" s="98">
        <v>579</v>
      </c>
      <c r="H160" s="98">
        <f>H157-H158</f>
        <v>1162.5999999999999</v>
      </c>
      <c r="I160" s="98">
        <v>1044</v>
      </c>
      <c r="J160" s="98">
        <f t="shared" ref="J160" si="80">J157</f>
        <v>989</v>
      </c>
      <c r="K160" s="98">
        <v>5553</v>
      </c>
      <c r="L160" s="98">
        <v>394</v>
      </c>
      <c r="M160" s="98">
        <v>1480.3</v>
      </c>
      <c r="N160" s="98">
        <v>1069</v>
      </c>
      <c r="O160" s="98">
        <v>218</v>
      </c>
      <c r="P160" s="98">
        <v>650</v>
      </c>
      <c r="Q160" s="98">
        <v>1189</v>
      </c>
      <c r="R160" s="98">
        <f>(R157-R158)+180+204</f>
        <v>5278</v>
      </c>
      <c r="S160" s="98">
        <v>525.5</v>
      </c>
      <c r="T160" s="98">
        <v>1005.6</v>
      </c>
      <c r="U160" s="98">
        <v>1174.5</v>
      </c>
      <c r="V160" s="98">
        <v>2255</v>
      </c>
      <c r="W160" s="98">
        <v>522</v>
      </c>
      <c r="X160" s="98">
        <v>1453</v>
      </c>
      <c r="Y160" s="98">
        <v>1377</v>
      </c>
      <c r="Z160" s="98">
        <v>230</v>
      </c>
      <c r="AD160" s="59"/>
      <c r="AE160" s="59"/>
    </row>
    <row r="161" spans="1:31" s="9" customFormat="1" ht="30" hidden="1" customHeight="1" x14ac:dyDescent="0.2">
      <c r="A161" s="19" t="s">
        <v>199</v>
      </c>
      <c r="B161" s="127">
        <f>B165+B168+B185+B171+B180</f>
        <v>14637</v>
      </c>
      <c r="C161" s="16">
        <f t="shared" si="71"/>
        <v>30810.399999999998</v>
      </c>
      <c r="D161" s="109">
        <f>C161/B161</f>
        <v>2.1049668647946982</v>
      </c>
      <c r="E161" s="109"/>
      <c r="F161" s="88">
        <f>F165+F168+F185+F171+F180</f>
        <v>5950</v>
      </c>
      <c r="G161" s="88">
        <f>G165+G168+G185+G171</f>
        <v>304</v>
      </c>
      <c r="H161" s="88">
        <f>H165+H168+H185+H171+H180</f>
        <v>903</v>
      </c>
      <c r="I161" s="88">
        <f>I165+I168+I185+I171</f>
        <v>1044</v>
      </c>
      <c r="J161" s="88">
        <f>J165+J168+J185+J171</f>
        <v>939</v>
      </c>
      <c r="K161" s="88">
        <f>K165+K185+K180+K168</f>
        <v>5529</v>
      </c>
      <c r="L161" s="88">
        <f>L165+L168+L185+L171</f>
        <v>234</v>
      </c>
      <c r="M161" s="88">
        <f>M165+M168+M185+M171+M180</f>
        <v>1065.3</v>
      </c>
      <c r="N161" s="88">
        <f>N165+N168+N185+N171</f>
        <v>1069</v>
      </c>
      <c r="O161" s="88">
        <f>O165+O168+O185+O171</f>
        <v>131</v>
      </c>
      <c r="P161" s="88">
        <f>P165+P168+P185+P171</f>
        <v>650</v>
      </c>
      <c r="Q161" s="88">
        <f t="shared" ref="Q161:Z161" si="81">Q165+Q168+Q185+Q171+Q174+Q180</f>
        <v>1189</v>
      </c>
      <c r="R161" s="88">
        <f t="shared" si="81"/>
        <v>4479</v>
      </c>
      <c r="S161" s="88">
        <f t="shared" si="81"/>
        <v>525.5</v>
      </c>
      <c r="T161" s="88">
        <f t="shared" si="81"/>
        <v>1005.6</v>
      </c>
      <c r="U161" s="88">
        <f t="shared" si="81"/>
        <v>913</v>
      </c>
      <c r="V161" s="88">
        <f t="shared" si="81"/>
        <v>1353</v>
      </c>
      <c r="W161" s="88">
        <f t="shared" si="81"/>
        <v>522</v>
      </c>
      <c r="X161" s="88">
        <f t="shared" si="81"/>
        <v>1453</v>
      </c>
      <c r="Y161" s="88">
        <f t="shared" si="81"/>
        <v>1377</v>
      </c>
      <c r="Z161" s="88">
        <f t="shared" si="81"/>
        <v>175</v>
      </c>
      <c r="AD161" s="59"/>
      <c r="AE161" s="59"/>
    </row>
    <row r="162" spans="1:31" s="9" customFormat="1" ht="31.5" hidden="1" customHeight="1" x14ac:dyDescent="0.2">
      <c r="A162" s="50" t="s">
        <v>200</v>
      </c>
      <c r="B162" s="127">
        <f>B166+B169+B186</f>
        <v>10047</v>
      </c>
      <c r="C162" s="16">
        <f t="shared" si="71"/>
        <v>40164.050000000003</v>
      </c>
      <c r="D162" s="109">
        <f>C162/B162</f>
        <v>3.9976162038419432</v>
      </c>
      <c r="E162" s="109"/>
      <c r="F162" s="99">
        <f t="shared" ref="F162:Z162" si="82">F166+F169+F172+F186+F175+F181</f>
        <v>8117</v>
      </c>
      <c r="G162" s="99">
        <f t="shared" si="82"/>
        <v>526</v>
      </c>
      <c r="H162" s="99">
        <f t="shared" si="82"/>
        <v>1341</v>
      </c>
      <c r="I162" s="99">
        <f t="shared" si="82"/>
        <v>1326</v>
      </c>
      <c r="J162" s="99">
        <f t="shared" si="82"/>
        <v>820.7</v>
      </c>
      <c r="K162" s="99">
        <f>K166+K169+K172+K186+K175+K181</f>
        <v>4881</v>
      </c>
      <c r="L162" s="99">
        <f t="shared" si="82"/>
        <v>671</v>
      </c>
      <c r="M162" s="99">
        <f t="shared" si="82"/>
        <v>1632</v>
      </c>
      <c r="N162" s="99">
        <f t="shared" si="82"/>
        <v>1046</v>
      </c>
      <c r="O162" s="99">
        <f t="shared" si="82"/>
        <v>79</v>
      </c>
      <c r="P162" s="99">
        <f t="shared" si="82"/>
        <v>735</v>
      </c>
      <c r="Q162" s="99">
        <f t="shared" si="82"/>
        <v>1697</v>
      </c>
      <c r="R162" s="99">
        <f t="shared" si="82"/>
        <v>5598</v>
      </c>
      <c r="S162" s="99">
        <f t="shared" si="82"/>
        <v>532.65000000000009</v>
      </c>
      <c r="T162" s="99">
        <f t="shared" si="82"/>
        <v>2262.6999999999998</v>
      </c>
      <c r="U162" s="99">
        <f t="shared" si="82"/>
        <v>813</v>
      </c>
      <c r="V162" s="99">
        <f t="shared" si="82"/>
        <v>2815</v>
      </c>
      <c r="W162" s="99">
        <f t="shared" si="82"/>
        <v>522</v>
      </c>
      <c r="X162" s="99">
        <f t="shared" si="82"/>
        <v>1741</v>
      </c>
      <c r="Y162" s="99">
        <f t="shared" si="82"/>
        <v>2605</v>
      </c>
      <c r="Z162" s="99">
        <f t="shared" si="82"/>
        <v>403</v>
      </c>
      <c r="AD162" s="59"/>
      <c r="AE162" s="59"/>
    </row>
    <row r="163" spans="1:31" s="9" customFormat="1" ht="30" hidden="1" customHeight="1" x14ac:dyDescent="0.2">
      <c r="A163" s="19" t="s">
        <v>94</v>
      </c>
      <c r="B163" s="125">
        <f>B162/B161*10</f>
        <v>6.8641114982578397</v>
      </c>
      <c r="C163" s="16">
        <f t="shared" si="71"/>
        <v>300.22917793094126</v>
      </c>
      <c r="D163" s="109">
        <f>C163/B163</f>
        <v>43.738971607198039</v>
      </c>
      <c r="E163" s="109"/>
      <c r="F163" s="98">
        <f t="shared" ref="F163:Y163" si="83">F162/F161*10</f>
        <v>13.64201680672269</v>
      </c>
      <c r="G163" s="98">
        <f t="shared" si="83"/>
        <v>17.30263157894737</v>
      </c>
      <c r="H163" s="98">
        <f t="shared" si="83"/>
        <v>14.850498338870432</v>
      </c>
      <c r="I163" s="98">
        <f t="shared" si="83"/>
        <v>12.701149425287356</v>
      </c>
      <c r="J163" s="98">
        <f t="shared" si="83"/>
        <v>8.7401490947816836</v>
      </c>
      <c r="K163" s="98">
        <f t="shared" si="83"/>
        <v>8.8279978296256107</v>
      </c>
      <c r="L163" s="98">
        <f t="shared" si="83"/>
        <v>28.675213675213676</v>
      </c>
      <c r="M163" s="98">
        <f t="shared" si="83"/>
        <v>15.319628273725712</v>
      </c>
      <c r="N163" s="98">
        <f t="shared" si="83"/>
        <v>9.7848456501403174</v>
      </c>
      <c r="O163" s="98">
        <f t="shared" si="83"/>
        <v>6.0305343511450378</v>
      </c>
      <c r="P163" s="98">
        <f t="shared" si="83"/>
        <v>11.307692307692307</v>
      </c>
      <c r="Q163" s="98">
        <f t="shared" si="83"/>
        <v>14.272497897392766</v>
      </c>
      <c r="R163" s="98">
        <f t="shared" si="83"/>
        <v>12.498325519089082</v>
      </c>
      <c r="S163" s="98">
        <f t="shared" si="83"/>
        <v>10.136060894386301</v>
      </c>
      <c r="T163" s="98">
        <f t="shared" si="83"/>
        <v>22.500994431185362</v>
      </c>
      <c r="U163" s="98">
        <f t="shared" si="83"/>
        <v>8.904709748083242</v>
      </c>
      <c r="V163" s="98">
        <f t="shared" si="83"/>
        <v>20.805617147080561</v>
      </c>
      <c r="W163" s="98">
        <f t="shared" si="83"/>
        <v>10</v>
      </c>
      <c r="X163" s="98">
        <f t="shared" si="83"/>
        <v>11.982105987611838</v>
      </c>
      <c r="Y163" s="98">
        <f t="shared" si="83"/>
        <v>18.917937545388526</v>
      </c>
      <c r="Z163" s="98">
        <f t="shared" ref="Z163" si="84">Z162/Z161*10</f>
        <v>23.028571428571428</v>
      </c>
      <c r="AD163" s="59"/>
      <c r="AE163" s="59"/>
    </row>
    <row r="164" spans="1:31" s="9" customFormat="1" ht="30" hidden="1" customHeight="1" x14ac:dyDescent="0.2">
      <c r="A164" s="10" t="s">
        <v>92</v>
      </c>
      <c r="B164" s="125"/>
      <c r="C164" s="16">
        <f t="shared" si="71"/>
        <v>3788.1</v>
      </c>
      <c r="D164" s="109"/>
      <c r="E164" s="109"/>
      <c r="F164" s="98">
        <f t="shared" ref="F164:V164" si="85">F160-F161</f>
        <v>500</v>
      </c>
      <c r="G164" s="98">
        <f t="shared" si="85"/>
        <v>275</v>
      </c>
      <c r="H164" s="98">
        <f>H160-H161</f>
        <v>259.59999999999991</v>
      </c>
      <c r="I164" s="98">
        <f>I160-I161</f>
        <v>0</v>
      </c>
      <c r="J164" s="98">
        <f t="shared" si="85"/>
        <v>50</v>
      </c>
      <c r="K164" s="98">
        <f t="shared" si="85"/>
        <v>24</v>
      </c>
      <c r="L164" s="98">
        <f t="shared" si="85"/>
        <v>160</v>
      </c>
      <c r="M164" s="98">
        <f t="shared" si="85"/>
        <v>415</v>
      </c>
      <c r="N164" s="98">
        <f t="shared" si="85"/>
        <v>0</v>
      </c>
      <c r="O164" s="98">
        <f t="shared" si="85"/>
        <v>87</v>
      </c>
      <c r="P164" s="98">
        <f t="shared" si="85"/>
        <v>0</v>
      </c>
      <c r="Q164" s="98">
        <f t="shared" si="85"/>
        <v>0</v>
      </c>
      <c r="R164" s="98">
        <f t="shared" si="85"/>
        <v>799</v>
      </c>
      <c r="S164" s="98">
        <f>S160-S161</f>
        <v>0</v>
      </c>
      <c r="T164" s="98">
        <f t="shared" si="85"/>
        <v>0</v>
      </c>
      <c r="U164" s="98">
        <f t="shared" si="85"/>
        <v>261.5</v>
      </c>
      <c r="V164" s="98">
        <f t="shared" si="85"/>
        <v>902</v>
      </c>
      <c r="W164" s="98">
        <f>W157-W161</f>
        <v>0</v>
      </c>
      <c r="X164" s="98">
        <f>X160-X161</f>
        <v>0</v>
      </c>
      <c r="Y164" s="98">
        <f>Y160-Y161</f>
        <v>0</v>
      </c>
      <c r="Z164" s="98">
        <f>Z160-Z161</f>
        <v>55</v>
      </c>
      <c r="AA164" s="52"/>
      <c r="AD164" s="59"/>
      <c r="AE164" s="59"/>
    </row>
    <row r="165" spans="1:31" s="51" customFormat="1" ht="30" hidden="1" customHeight="1" x14ac:dyDescent="0.2">
      <c r="A165" s="24" t="s">
        <v>107</v>
      </c>
      <c r="B165" s="18">
        <v>8315</v>
      </c>
      <c r="C165" s="16">
        <f t="shared" si="71"/>
        <v>14969.3</v>
      </c>
      <c r="D165" s="109">
        <f t="shared" ref="D165:D183" si="86">C165/B165</f>
        <v>1.8002766085387854</v>
      </c>
      <c r="E165" s="109"/>
      <c r="F165" s="81">
        <v>4891</v>
      </c>
      <c r="G165" s="81">
        <v>120</v>
      </c>
      <c r="H165" s="81">
        <v>200</v>
      </c>
      <c r="I165" s="81">
        <v>100</v>
      </c>
      <c r="J165" s="81">
        <v>70</v>
      </c>
      <c r="K165" s="81">
        <v>2152</v>
      </c>
      <c r="L165" s="81">
        <v>120</v>
      </c>
      <c r="M165" s="81">
        <v>170.3</v>
      </c>
      <c r="N165" s="81"/>
      <c r="O165" s="81"/>
      <c r="P165" s="81">
        <v>650</v>
      </c>
      <c r="Q165" s="81">
        <v>962</v>
      </c>
      <c r="R165" s="81">
        <v>1622</v>
      </c>
      <c r="S165" s="81">
        <v>271</v>
      </c>
      <c r="T165" s="81">
        <v>700</v>
      </c>
      <c r="U165" s="81"/>
      <c r="V165" s="81">
        <v>170</v>
      </c>
      <c r="W165" s="81">
        <v>522</v>
      </c>
      <c r="X165" s="81">
        <v>1132</v>
      </c>
      <c r="Y165" s="81">
        <v>1117</v>
      </c>
      <c r="Z165" s="81"/>
      <c r="AD165" s="59"/>
      <c r="AE165" s="59"/>
    </row>
    <row r="166" spans="1:31" s="9" customFormat="1" ht="30" hidden="1" customHeight="1" x14ac:dyDescent="0.2">
      <c r="A166" s="50" t="s">
        <v>108</v>
      </c>
      <c r="B166" s="16">
        <v>7284</v>
      </c>
      <c r="C166" s="16">
        <f t="shared" si="71"/>
        <v>21911</v>
      </c>
      <c r="D166" s="109">
        <f t="shared" si="86"/>
        <v>3.0080999450851182</v>
      </c>
      <c r="E166" s="109"/>
      <c r="F166" s="100">
        <v>6857</v>
      </c>
      <c r="G166" s="49">
        <v>336</v>
      </c>
      <c r="H166" s="49">
        <v>205</v>
      </c>
      <c r="I166" s="49">
        <v>100</v>
      </c>
      <c r="J166" s="49">
        <v>42</v>
      </c>
      <c r="K166" s="49">
        <v>1722</v>
      </c>
      <c r="L166" s="49">
        <v>216</v>
      </c>
      <c r="M166" s="101">
        <v>158</v>
      </c>
      <c r="N166" s="101"/>
      <c r="O166" s="86"/>
      <c r="P166" s="100">
        <v>735</v>
      </c>
      <c r="Q166" s="100">
        <v>1450</v>
      </c>
      <c r="R166" s="101">
        <v>3309</v>
      </c>
      <c r="S166" s="101">
        <v>298</v>
      </c>
      <c r="T166" s="101">
        <v>2000</v>
      </c>
      <c r="U166" s="101"/>
      <c r="V166" s="101">
        <v>238</v>
      </c>
      <c r="W166" s="101">
        <v>522</v>
      </c>
      <c r="X166" s="101">
        <v>1508</v>
      </c>
      <c r="Y166" s="101">
        <v>2215</v>
      </c>
      <c r="Z166" s="86"/>
      <c r="AD166" s="59"/>
      <c r="AE166" s="59"/>
    </row>
    <row r="167" spans="1:31" s="9" customFormat="1" ht="30" hidden="1" customHeight="1" x14ac:dyDescent="0.2">
      <c r="A167" s="19" t="s">
        <v>94</v>
      </c>
      <c r="B167" s="124">
        <f>B166/B165*10</f>
        <v>8.7600721587492476</v>
      </c>
      <c r="C167" s="16">
        <f t="shared" si="71"/>
        <v>247.04962381423564</v>
      </c>
      <c r="D167" s="109">
        <f t="shared" si="86"/>
        <v>28.201779544417484</v>
      </c>
      <c r="E167" s="109"/>
      <c r="F167" s="98">
        <f t="shared" ref="F167:G167" si="87">F166/F165*10</f>
        <v>14.019627887957473</v>
      </c>
      <c r="G167" s="98">
        <f t="shared" si="87"/>
        <v>28</v>
      </c>
      <c r="H167" s="98">
        <f t="shared" ref="H167:K167" si="88">H166/H165*10</f>
        <v>10.25</v>
      </c>
      <c r="I167" s="98">
        <f t="shared" si="88"/>
        <v>10</v>
      </c>
      <c r="J167" s="98">
        <f t="shared" si="88"/>
        <v>6</v>
      </c>
      <c r="K167" s="98">
        <f t="shared" si="88"/>
        <v>8.0018587360594786</v>
      </c>
      <c r="L167" s="98">
        <f t="shared" ref="L167:M167" si="89">L166/L165*10</f>
        <v>18</v>
      </c>
      <c r="M167" s="98">
        <f t="shared" si="89"/>
        <v>9.2777451556077501</v>
      </c>
      <c r="N167" s="98"/>
      <c r="O167" s="98"/>
      <c r="P167" s="98">
        <f>P166/P165*10</f>
        <v>11.307692307692307</v>
      </c>
      <c r="Q167" s="98">
        <f>Q166/Q165*10</f>
        <v>15.072765072765073</v>
      </c>
      <c r="R167" s="98">
        <f>R166/R165*10</f>
        <v>20.400739827373613</v>
      </c>
      <c r="S167" s="98">
        <f>S166/S165*10</f>
        <v>10.99630996309963</v>
      </c>
      <c r="T167" s="98">
        <f t="shared" ref="T167" si="90">T166/T165*10</f>
        <v>28.571428571428573</v>
      </c>
      <c r="U167" s="98"/>
      <c r="V167" s="98">
        <f t="shared" ref="V167:Y167" si="91">V166/V165*10</f>
        <v>14</v>
      </c>
      <c r="W167" s="98">
        <f t="shared" si="91"/>
        <v>10</v>
      </c>
      <c r="X167" s="98">
        <f t="shared" si="91"/>
        <v>13.32155477031802</v>
      </c>
      <c r="Y167" s="98">
        <f t="shared" si="91"/>
        <v>19.829901521933749</v>
      </c>
      <c r="Z167" s="80"/>
      <c r="AD167" s="59"/>
      <c r="AE167" s="59"/>
    </row>
    <row r="168" spans="1:31" s="9" customFormat="1" ht="30" hidden="1" customHeight="1" x14ac:dyDescent="0.2">
      <c r="A168" s="24" t="s">
        <v>170</v>
      </c>
      <c r="B168" s="18">
        <v>4088</v>
      </c>
      <c r="C168" s="16">
        <f t="shared" si="71"/>
        <v>5054</v>
      </c>
      <c r="D168" s="109">
        <f t="shared" si="86"/>
        <v>1.2363013698630136</v>
      </c>
      <c r="E168" s="109"/>
      <c r="F168" s="81"/>
      <c r="G168" s="81">
        <v>134</v>
      </c>
      <c r="H168" s="81"/>
      <c r="I168" s="81">
        <v>757</v>
      </c>
      <c r="J168" s="81">
        <v>581</v>
      </c>
      <c r="K168" s="81">
        <v>1413</v>
      </c>
      <c r="L168" s="81">
        <v>114</v>
      </c>
      <c r="M168" s="81"/>
      <c r="N168" s="81">
        <v>1069</v>
      </c>
      <c r="O168" s="81">
        <v>129</v>
      </c>
      <c r="P168" s="81"/>
      <c r="Q168" s="81">
        <v>17</v>
      </c>
      <c r="R168" s="81">
        <v>110</v>
      </c>
      <c r="S168" s="81">
        <v>30</v>
      </c>
      <c r="T168" s="81"/>
      <c r="U168" s="80">
        <v>700</v>
      </c>
      <c r="V168" s="81"/>
      <c r="W168" s="81"/>
      <c r="X168" s="81"/>
      <c r="Y168" s="81"/>
      <c r="Z168" s="81"/>
      <c r="AD168" s="59"/>
      <c r="AE168" s="59"/>
    </row>
    <row r="169" spans="1:31" s="9" customFormat="1" ht="30" hidden="1" customHeight="1" x14ac:dyDescent="0.2">
      <c r="A169" s="19" t="s">
        <v>171</v>
      </c>
      <c r="B169" s="18">
        <v>2763</v>
      </c>
      <c r="C169" s="16">
        <f t="shared" si="71"/>
        <v>4341.1000000000004</v>
      </c>
      <c r="D169" s="109">
        <f t="shared" si="86"/>
        <v>1.5711545421643143</v>
      </c>
      <c r="E169" s="109"/>
      <c r="F169" s="81"/>
      <c r="G169" s="80">
        <v>134</v>
      </c>
      <c r="H169" s="80"/>
      <c r="I169" s="80">
        <v>1025</v>
      </c>
      <c r="J169" s="80">
        <v>379</v>
      </c>
      <c r="K169" s="80">
        <v>1102</v>
      </c>
      <c r="L169" s="80">
        <v>110</v>
      </c>
      <c r="M169" s="87"/>
      <c r="N169" s="87">
        <v>1046</v>
      </c>
      <c r="O169" s="80">
        <v>77</v>
      </c>
      <c r="P169" s="79"/>
      <c r="Q169" s="87">
        <v>17</v>
      </c>
      <c r="R169" s="87">
        <v>11</v>
      </c>
      <c r="S169" s="87">
        <v>20.100000000000001</v>
      </c>
      <c r="T169" s="87"/>
      <c r="U169" s="80">
        <v>420</v>
      </c>
      <c r="V169" s="79"/>
      <c r="W169" s="87"/>
      <c r="X169" s="79"/>
      <c r="Y169" s="87"/>
      <c r="Z169" s="79"/>
      <c r="AD169" s="59"/>
      <c r="AE169" s="59"/>
    </row>
    <row r="170" spans="1:31" s="9" customFormat="1" ht="30" hidden="1" customHeight="1" x14ac:dyDescent="0.2">
      <c r="A170" s="19" t="s">
        <v>94</v>
      </c>
      <c r="B170" s="124">
        <f>B169/B168*10</f>
        <v>6.7588062622309195</v>
      </c>
      <c r="C170" s="16">
        <f t="shared" si="71"/>
        <v>86.965496326719062</v>
      </c>
      <c r="D170" s="109">
        <f t="shared" si="86"/>
        <v>12.866990553153368</v>
      </c>
      <c r="E170" s="109"/>
      <c r="F170" s="102"/>
      <c r="G170" s="102">
        <f t="shared" ref="G170" si="92">G169/G168*10</f>
        <v>10</v>
      </c>
      <c r="H170" s="102"/>
      <c r="I170" s="102">
        <f>I169/I168*10</f>
        <v>13.540290620871861</v>
      </c>
      <c r="J170" s="102">
        <f>J169/J168*10</f>
        <v>6.5232358003442332</v>
      </c>
      <c r="K170" s="102">
        <f t="shared" ref="K170" si="93">K169/K168*10</f>
        <v>7.799009200283086</v>
      </c>
      <c r="L170" s="102">
        <f t="shared" ref="L170:N170" si="94">L169/L168*10</f>
        <v>9.6491228070175445</v>
      </c>
      <c r="M170" s="102"/>
      <c r="N170" s="102">
        <f t="shared" si="94"/>
        <v>9.7848456501403174</v>
      </c>
      <c r="O170" s="102">
        <f t="shared" ref="O170:R170" si="95">O169/O168*10</f>
        <v>5.9689922480620154</v>
      </c>
      <c r="P170" s="102"/>
      <c r="Q170" s="102">
        <f t="shared" si="95"/>
        <v>10</v>
      </c>
      <c r="R170" s="102">
        <f t="shared" si="95"/>
        <v>1</v>
      </c>
      <c r="S170" s="102">
        <f>S169/S168*10</f>
        <v>6.7</v>
      </c>
      <c r="T170" s="102"/>
      <c r="U170" s="102">
        <f t="shared" ref="U170" si="96">U169/U168*10</f>
        <v>6</v>
      </c>
      <c r="V170" s="102"/>
      <c r="W170" s="102"/>
      <c r="X170" s="102"/>
      <c r="Y170" s="102"/>
      <c r="Z170" s="80"/>
      <c r="AD170" s="59"/>
      <c r="AE170" s="59"/>
    </row>
    <row r="171" spans="1:31" s="9" customFormat="1" ht="30" hidden="1" customHeight="1" x14ac:dyDescent="0.2">
      <c r="A171" s="24" t="s">
        <v>196</v>
      </c>
      <c r="B171" s="124">
        <v>243</v>
      </c>
      <c r="C171" s="16">
        <f t="shared" si="71"/>
        <v>1183.0999999999999</v>
      </c>
      <c r="D171" s="109">
        <f t="shared" si="86"/>
        <v>4.8687242798353907</v>
      </c>
      <c r="E171" s="109"/>
      <c r="F171" s="102"/>
      <c r="G171" s="102">
        <v>10</v>
      </c>
      <c r="H171" s="102">
        <v>400</v>
      </c>
      <c r="I171" s="102"/>
      <c r="J171" s="80">
        <v>50</v>
      </c>
      <c r="K171" s="102"/>
      <c r="L171" s="102"/>
      <c r="M171" s="102"/>
      <c r="N171" s="102"/>
      <c r="O171" s="102">
        <v>2</v>
      </c>
      <c r="P171" s="102"/>
      <c r="Q171" s="102"/>
      <c r="R171" s="102">
        <v>162</v>
      </c>
      <c r="S171" s="102">
        <v>89.5</v>
      </c>
      <c r="T171" s="80">
        <v>105.6</v>
      </c>
      <c r="U171" s="80">
        <v>110</v>
      </c>
      <c r="V171" s="80">
        <v>254</v>
      </c>
      <c r="W171" s="102"/>
      <c r="X171" s="102"/>
      <c r="Y171" s="102"/>
      <c r="Z171" s="80"/>
      <c r="AD171" s="59"/>
      <c r="AE171" s="59"/>
    </row>
    <row r="172" spans="1:31" s="9" customFormat="1" ht="30" hidden="1" customHeight="1" x14ac:dyDescent="0.2">
      <c r="A172" s="19" t="s">
        <v>197</v>
      </c>
      <c r="B172" s="124">
        <v>419</v>
      </c>
      <c r="C172" s="16">
        <f t="shared" si="71"/>
        <v>2071.9499999999998</v>
      </c>
      <c r="D172" s="109">
        <f t="shared" si="86"/>
        <v>4.9449880668257755</v>
      </c>
      <c r="E172" s="109"/>
      <c r="F172" s="102"/>
      <c r="G172" s="102">
        <v>16</v>
      </c>
      <c r="H172" s="102">
        <v>720</v>
      </c>
      <c r="I172" s="102"/>
      <c r="J172" s="102">
        <v>26.7</v>
      </c>
      <c r="K172" s="102"/>
      <c r="L172" s="102"/>
      <c r="M172" s="102"/>
      <c r="N172" s="102"/>
      <c r="O172" s="102">
        <v>2</v>
      </c>
      <c r="P172" s="102"/>
      <c r="Q172" s="102"/>
      <c r="R172" s="102">
        <v>241</v>
      </c>
      <c r="S172" s="102">
        <v>80.55</v>
      </c>
      <c r="T172" s="80">
        <v>162.69999999999999</v>
      </c>
      <c r="U172" s="80">
        <v>290</v>
      </c>
      <c r="V172" s="80">
        <v>533</v>
      </c>
      <c r="W172" s="102"/>
      <c r="X172" s="102"/>
      <c r="Y172" s="102"/>
      <c r="Z172" s="80"/>
      <c r="AD172" s="59"/>
      <c r="AE172" s="59"/>
    </row>
    <row r="173" spans="1:31" s="9" customFormat="1" ht="30" hidden="1" customHeight="1" x14ac:dyDescent="0.2">
      <c r="A173" s="19" t="s">
        <v>94</v>
      </c>
      <c r="B173" s="124">
        <v>22.3</v>
      </c>
      <c r="C173" s="16">
        <f t="shared" si="71"/>
        <v>135.97162851171382</v>
      </c>
      <c r="D173" s="109">
        <f t="shared" si="86"/>
        <v>6.0973824444714717</v>
      </c>
      <c r="E173" s="109"/>
      <c r="F173" s="102"/>
      <c r="G173" s="102">
        <f t="shared" ref="G173:H173" si="97">G172/G171*10</f>
        <v>16</v>
      </c>
      <c r="H173" s="102">
        <f t="shared" si="97"/>
        <v>18</v>
      </c>
      <c r="I173" s="102"/>
      <c r="J173" s="102">
        <f t="shared" ref="J173" si="98">J172/J171*10</f>
        <v>5.34</v>
      </c>
      <c r="K173" s="102"/>
      <c r="L173" s="102"/>
      <c r="M173" s="102"/>
      <c r="N173" s="102"/>
      <c r="O173" s="102">
        <f t="shared" ref="O173" si="99">O172/O171*10</f>
        <v>10</v>
      </c>
      <c r="P173" s="102"/>
      <c r="Q173" s="102"/>
      <c r="R173" s="102">
        <f>R172/R171*10</f>
        <v>14.876543209876543</v>
      </c>
      <c r="S173" s="102">
        <f>S172/S171*10</f>
        <v>9</v>
      </c>
      <c r="T173" s="102">
        <f>T172/T171*10</f>
        <v>15.407196969696971</v>
      </c>
      <c r="U173" s="102">
        <f>U172/U171*10</f>
        <v>26.363636363636363</v>
      </c>
      <c r="V173" s="102">
        <f>V172/V171*10</f>
        <v>20.984251968503933</v>
      </c>
      <c r="W173" s="102"/>
      <c r="X173" s="102"/>
      <c r="Y173" s="102"/>
      <c r="Z173" s="80"/>
      <c r="AD173" s="59"/>
      <c r="AE173" s="59"/>
    </row>
    <row r="174" spans="1:31" s="9" customFormat="1" ht="30" hidden="1" customHeight="1" x14ac:dyDescent="0.2">
      <c r="A174" s="24" t="s">
        <v>166</v>
      </c>
      <c r="B174" s="18">
        <v>75</v>
      </c>
      <c r="C174" s="16">
        <f t="shared" si="71"/>
        <v>58</v>
      </c>
      <c r="D174" s="109">
        <f t="shared" si="86"/>
        <v>0.77333333333333332</v>
      </c>
      <c r="E174" s="109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  <c r="R174" s="81">
        <v>58</v>
      </c>
      <c r="S174" s="81"/>
      <c r="T174" s="81"/>
      <c r="U174" s="81"/>
      <c r="V174" s="81"/>
      <c r="W174" s="81"/>
      <c r="X174" s="81"/>
      <c r="Y174" s="81"/>
      <c r="Z174" s="81"/>
      <c r="AD174" s="59"/>
      <c r="AE174" s="59"/>
    </row>
    <row r="175" spans="1:31" s="9" customFormat="1" ht="30" hidden="1" customHeight="1" x14ac:dyDescent="0.2">
      <c r="A175" s="19" t="s">
        <v>167</v>
      </c>
      <c r="B175" s="18">
        <v>83</v>
      </c>
      <c r="C175" s="16">
        <f t="shared" si="71"/>
        <v>85</v>
      </c>
      <c r="D175" s="109">
        <f t="shared" si="86"/>
        <v>1.0240963855421688</v>
      </c>
      <c r="E175" s="109"/>
      <c r="F175" s="81"/>
      <c r="G175" s="79"/>
      <c r="H175" s="98"/>
      <c r="I175" s="79"/>
      <c r="J175" s="79"/>
      <c r="K175" s="79"/>
      <c r="L175" s="87"/>
      <c r="M175" s="87"/>
      <c r="N175" s="87"/>
      <c r="O175" s="79"/>
      <c r="P175" s="79"/>
      <c r="Q175" s="79"/>
      <c r="R175" s="87">
        <v>85</v>
      </c>
      <c r="S175" s="87"/>
      <c r="T175" s="87"/>
      <c r="U175" s="87"/>
      <c r="V175" s="79"/>
      <c r="W175" s="87"/>
      <c r="X175" s="79"/>
      <c r="Y175" s="87"/>
      <c r="Z175" s="79"/>
      <c r="AD175" s="59"/>
      <c r="AE175" s="59"/>
    </row>
    <row r="176" spans="1:31" s="9" customFormat="1" ht="30" hidden="1" customHeight="1" x14ac:dyDescent="0.2">
      <c r="A176" s="19" t="s">
        <v>94</v>
      </c>
      <c r="B176" s="124">
        <f>B175/B174*10</f>
        <v>11.066666666666666</v>
      </c>
      <c r="C176" s="16">
        <f t="shared" si="71"/>
        <v>14.655172413793103</v>
      </c>
      <c r="D176" s="109">
        <f t="shared" si="86"/>
        <v>1.324262567511425</v>
      </c>
      <c r="E176" s="109"/>
      <c r="F176" s="102"/>
      <c r="G176" s="102"/>
      <c r="H176" s="102"/>
      <c r="I176" s="80"/>
      <c r="J176" s="80"/>
      <c r="K176" s="80"/>
      <c r="L176" s="102"/>
      <c r="M176" s="102"/>
      <c r="N176" s="102"/>
      <c r="O176" s="80"/>
      <c r="P176" s="80"/>
      <c r="Q176" s="80"/>
      <c r="R176" s="102">
        <f>R175/R174*10</f>
        <v>14.655172413793103</v>
      </c>
      <c r="S176" s="102"/>
      <c r="T176" s="102"/>
      <c r="U176" s="102"/>
      <c r="V176" s="80"/>
      <c r="W176" s="102"/>
      <c r="X176" s="102"/>
      <c r="Y176" s="102"/>
      <c r="Z176" s="80"/>
      <c r="AD176" s="59"/>
      <c r="AE176" s="59"/>
    </row>
    <row r="177" spans="1:31" s="9" customFormat="1" ht="30" hidden="1" customHeight="1" outlineLevel="1" x14ac:dyDescent="0.2">
      <c r="A177" s="24" t="s">
        <v>206</v>
      </c>
      <c r="B177" s="18">
        <v>617</v>
      </c>
      <c r="C177" s="16">
        <f t="shared" si="71"/>
        <v>867</v>
      </c>
      <c r="D177" s="109">
        <f t="shared" si="86"/>
        <v>1.4051863857374391</v>
      </c>
      <c r="E177" s="109"/>
      <c r="F177" s="81"/>
      <c r="G177" s="81"/>
      <c r="H177" s="81">
        <v>417</v>
      </c>
      <c r="I177" s="81"/>
      <c r="J177" s="81"/>
      <c r="K177" s="81"/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>
        <v>300</v>
      </c>
      <c r="W177" s="81"/>
      <c r="X177" s="81"/>
      <c r="Y177" s="81">
        <v>150</v>
      </c>
      <c r="Z177" s="81"/>
      <c r="AD177" s="59"/>
      <c r="AE177" s="59"/>
    </row>
    <row r="178" spans="1:31" s="9" customFormat="1" ht="30" hidden="1" customHeight="1" outlineLevel="1" x14ac:dyDescent="0.2">
      <c r="A178" s="19" t="s">
        <v>109</v>
      </c>
      <c r="B178" s="18">
        <v>7275</v>
      </c>
      <c r="C178" s="16">
        <f t="shared" si="71"/>
        <v>26430</v>
      </c>
      <c r="D178" s="109">
        <f t="shared" si="86"/>
        <v>3.6329896907216495</v>
      </c>
      <c r="E178" s="109"/>
      <c r="F178" s="81"/>
      <c r="G178" s="81"/>
      <c r="H178" s="81">
        <v>11880</v>
      </c>
      <c r="I178" s="81"/>
      <c r="J178" s="81"/>
      <c r="K178" s="81"/>
      <c r="L178" s="81"/>
      <c r="M178" s="81"/>
      <c r="N178" s="81"/>
      <c r="O178" s="81"/>
      <c r="P178" s="81"/>
      <c r="Q178" s="81"/>
      <c r="R178" s="81"/>
      <c r="S178" s="81"/>
      <c r="T178" s="81"/>
      <c r="U178" s="81"/>
      <c r="V178" s="81">
        <v>9300</v>
      </c>
      <c r="W178" s="81"/>
      <c r="X178" s="81"/>
      <c r="Y178" s="81">
        <v>5250</v>
      </c>
      <c r="Z178" s="81"/>
      <c r="AD178" s="59"/>
      <c r="AE178" s="59"/>
    </row>
    <row r="179" spans="1:31" s="9" customFormat="1" ht="30" hidden="1" customHeight="1" x14ac:dyDescent="0.2">
      <c r="A179" s="19" t="s">
        <v>94</v>
      </c>
      <c r="B179" s="125">
        <f>B178/B177*10</f>
        <v>117.90923824959481</v>
      </c>
      <c r="C179" s="16">
        <f t="shared" si="71"/>
        <v>944.89208633093529</v>
      </c>
      <c r="D179" s="109">
        <f t="shared" si="86"/>
        <v>8.0137239486761107</v>
      </c>
      <c r="E179" s="109"/>
      <c r="F179" s="98"/>
      <c r="G179" s="98"/>
      <c r="H179" s="98">
        <f t="shared" ref="H179" si="100">H178/H177*10</f>
        <v>284.89208633093529</v>
      </c>
      <c r="I179" s="98"/>
      <c r="J179" s="98"/>
      <c r="K179" s="98"/>
      <c r="L179" s="98"/>
      <c r="M179" s="98"/>
      <c r="N179" s="98"/>
      <c r="O179" s="98"/>
      <c r="P179" s="98"/>
      <c r="Q179" s="98"/>
      <c r="R179" s="98"/>
      <c r="S179" s="98"/>
      <c r="T179" s="98"/>
      <c r="U179" s="98"/>
      <c r="V179" s="98">
        <f>V178/V177*10</f>
        <v>310</v>
      </c>
      <c r="W179" s="98"/>
      <c r="X179" s="98"/>
      <c r="Y179" s="98">
        <f t="shared" ref="Y179" si="101">Y178/Y177*10</f>
        <v>350</v>
      </c>
      <c r="Z179" s="98"/>
      <c r="AD179" s="59"/>
      <c r="AE179" s="59"/>
    </row>
    <row r="180" spans="1:31" s="9" customFormat="1" ht="30" hidden="1" customHeight="1" outlineLevel="1" x14ac:dyDescent="0.2">
      <c r="A180" s="24" t="s">
        <v>110</v>
      </c>
      <c r="B180" s="18">
        <v>1991</v>
      </c>
      <c r="C180" s="16">
        <f t="shared" si="71"/>
        <v>4867</v>
      </c>
      <c r="D180" s="109">
        <f t="shared" si="86"/>
        <v>2.4445002511300853</v>
      </c>
      <c r="E180" s="109"/>
      <c r="F180" s="81">
        <v>106</v>
      </c>
      <c r="G180" s="81"/>
      <c r="H180" s="81">
        <v>303</v>
      </c>
      <c r="I180" s="81"/>
      <c r="J180" s="81">
        <v>100</v>
      </c>
      <c r="K180" s="81">
        <v>1884</v>
      </c>
      <c r="L180" s="81">
        <v>160</v>
      </c>
      <c r="M180" s="81">
        <v>895</v>
      </c>
      <c r="N180" s="81"/>
      <c r="O180" s="81"/>
      <c r="P180" s="81"/>
      <c r="Q180" s="81"/>
      <c r="R180" s="81"/>
      <c r="S180" s="81">
        <v>105</v>
      </c>
      <c r="T180" s="81"/>
      <c r="U180" s="81">
        <v>30</v>
      </c>
      <c r="V180" s="81">
        <v>929</v>
      </c>
      <c r="W180" s="81"/>
      <c r="X180" s="81"/>
      <c r="Y180" s="81">
        <v>180</v>
      </c>
      <c r="Z180" s="81">
        <v>175</v>
      </c>
      <c r="AD180" s="59"/>
      <c r="AE180" s="59"/>
    </row>
    <row r="181" spans="1:31" s="9" customFormat="1" ht="30" hidden="1" customHeight="1" outlineLevel="1" x14ac:dyDescent="0.2">
      <c r="A181" s="19" t="s">
        <v>111</v>
      </c>
      <c r="B181" s="18">
        <v>2807</v>
      </c>
      <c r="C181" s="16">
        <f t="shared" si="71"/>
        <v>7275</v>
      </c>
      <c r="D181" s="109">
        <f t="shared" si="86"/>
        <v>2.5917349483434271</v>
      </c>
      <c r="E181" s="109"/>
      <c r="F181" s="81">
        <v>212</v>
      </c>
      <c r="G181" s="81"/>
      <c r="H181" s="81">
        <v>416</v>
      </c>
      <c r="I181" s="81"/>
      <c r="J181" s="81">
        <v>138</v>
      </c>
      <c r="K181" s="81">
        <v>1929</v>
      </c>
      <c r="L181" s="81">
        <v>345</v>
      </c>
      <c r="M181" s="81">
        <v>1474</v>
      </c>
      <c r="N181" s="81"/>
      <c r="O181" s="81"/>
      <c r="P181" s="81"/>
      <c r="Q181" s="81"/>
      <c r="R181" s="81"/>
      <c r="S181" s="81">
        <v>104</v>
      </c>
      <c r="T181" s="81"/>
      <c r="U181" s="81">
        <v>30</v>
      </c>
      <c r="V181" s="81">
        <v>2044</v>
      </c>
      <c r="W181" s="81"/>
      <c r="X181" s="81"/>
      <c r="Y181" s="81">
        <v>180</v>
      </c>
      <c r="Z181" s="81">
        <v>403</v>
      </c>
      <c r="AD181" s="59"/>
      <c r="AE181" s="59"/>
    </row>
    <row r="182" spans="1:31" s="9" customFormat="1" ht="30" hidden="1" customHeight="1" x14ac:dyDescent="0.2">
      <c r="A182" s="19" t="s">
        <v>94</v>
      </c>
      <c r="B182" s="125">
        <f>B181/B180*10</f>
        <v>14.098442993470616</v>
      </c>
      <c r="C182" s="16">
        <f t="shared" si="71"/>
        <v>170.73548636935814</v>
      </c>
      <c r="D182" s="109">
        <f t="shared" si="86"/>
        <v>12.110237027481014</v>
      </c>
      <c r="E182" s="109"/>
      <c r="F182" s="98">
        <f t="shared" ref="F182:H182" si="102">F181/F180*10</f>
        <v>20</v>
      </c>
      <c r="G182" s="98"/>
      <c r="H182" s="98">
        <f t="shared" si="102"/>
        <v>13.729372937293729</v>
      </c>
      <c r="I182" s="98"/>
      <c r="J182" s="98">
        <f t="shared" ref="J182:M182" si="103">J181/J180*10</f>
        <v>13.799999999999999</v>
      </c>
      <c r="K182" s="98">
        <f t="shared" si="103"/>
        <v>10.238853503184712</v>
      </c>
      <c r="L182" s="98">
        <f t="shared" si="103"/>
        <v>21.5625</v>
      </c>
      <c r="M182" s="98">
        <f t="shared" si="103"/>
        <v>16.46927374301676</v>
      </c>
      <c r="N182" s="98"/>
      <c r="O182" s="98"/>
      <c r="P182" s="98"/>
      <c r="Q182" s="98"/>
      <c r="R182" s="98"/>
      <c r="S182" s="98">
        <f t="shared" ref="S182" si="104">S181/S180*10</f>
        <v>9.9047619047619051</v>
      </c>
      <c r="T182" s="98"/>
      <c r="U182" s="98">
        <f t="shared" ref="U182:V182" si="105">U181/U180*10</f>
        <v>10</v>
      </c>
      <c r="V182" s="98">
        <f t="shared" si="105"/>
        <v>22.002152852529598</v>
      </c>
      <c r="W182" s="98"/>
      <c r="X182" s="98"/>
      <c r="Y182" s="98">
        <f>Y181/Y180*10</f>
        <v>10</v>
      </c>
      <c r="Z182" s="98">
        <f>Z181/Z180*10</f>
        <v>23.028571428571428</v>
      </c>
      <c r="AD182" s="59"/>
      <c r="AE182" s="59"/>
    </row>
    <row r="183" spans="1:31" s="9" customFormat="1" ht="30" hidden="1" customHeight="1" x14ac:dyDescent="0.2">
      <c r="A183" s="24" t="s">
        <v>112</v>
      </c>
      <c r="B183" s="16">
        <v>10259</v>
      </c>
      <c r="C183" s="16">
        <f t="shared" si="71"/>
        <v>12695</v>
      </c>
      <c r="D183" s="109">
        <f t="shared" si="86"/>
        <v>1.2374500438639244</v>
      </c>
      <c r="E183" s="109"/>
      <c r="F183" s="81"/>
      <c r="G183" s="81">
        <v>346</v>
      </c>
      <c r="H183" s="81">
        <v>996</v>
      </c>
      <c r="I183" s="81">
        <v>993</v>
      </c>
      <c r="J183" s="81">
        <v>382</v>
      </c>
      <c r="K183" s="81">
        <v>283</v>
      </c>
      <c r="L183" s="81"/>
      <c r="M183" s="81">
        <v>1260</v>
      </c>
      <c r="N183" s="81">
        <v>546</v>
      </c>
      <c r="O183" s="81">
        <v>540</v>
      </c>
      <c r="P183" s="81">
        <v>557</v>
      </c>
      <c r="Q183" s="81">
        <v>791</v>
      </c>
      <c r="R183" s="81">
        <v>261</v>
      </c>
      <c r="S183" s="81">
        <v>150</v>
      </c>
      <c r="T183" s="81">
        <v>68</v>
      </c>
      <c r="U183" s="81">
        <v>2203</v>
      </c>
      <c r="V183" s="81">
        <v>581</v>
      </c>
      <c r="W183" s="81"/>
      <c r="X183" s="81">
        <v>470</v>
      </c>
      <c r="Y183" s="81">
        <v>1356</v>
      </c>
      <c r="Z183" s="81">
        <v>912</v>
      </c>
      <c r="AD183" s="59"/>
      <c r="AE183" s="59"/>
    </row>
    <row r="184" spans="1:31" s="9" customFormat="1" ht="30" hidden="1" customHeight="1" x14ac:dyDescent="0.2">
      <c r="A184" s="24" t="s">
        <v>113</v>
      </c>
      <c r="B184" s="16"/>
      <c r="C184" s="16">
        <f t="shared" si="71"/>
        <v>7</v>
      </c>
      <c r="D184" s="109"/>
      <c r="E184" s="109"/>
      <c r="F184" s="81"/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1"/>
      <c r="R184" s="81"/>
      <c r="S184" s="81"/>
      <c r="T184" s="81"/>
      <c r="U184" s="81"/>
      <c r="V184" s="81"/>
      <c r="W184" s="81"/>
      <c r="X184" s="81"/>
      <c r="Y184" s="81"/>
      <c r="Z184" s="81">
        <v>7</v>
      </c>
      <c r="AD184" s="59"/>
      <c r="AE184" s="59"/>
    </row>
    <row r="185" spans="1:31" s="9" customFormat="1" ht="30" hidden="1" customHeight="1" x14ac:dyDescent="0.2">
      <c r="A185" s="24" t="s">
        <v>191</v>
      </c>
      <c r="B185" s="16"/>
      <c r="C185" s="16">
        <f t="shared" si="71"/>
        <v>4939</v>
      </c>
      <c r="D185" s="109"/>
      <c r="E185" s="109"/>
      <c r="F185" s="81">
        <v>953</v>
      </c>
      <c r="G185" s="81">
        <v>40</v>
      </c>
      <c r="H185" s="81"/>
      <c r="I185" s="81">
        <v>187</v>
      </c>
      <c r="J185" s="81">
        <v>238</v>
      </c>
      <c r="K185" s="81">
        <v>80</v>
      </c>
      <c r="L185" s="81"/>
      <c r="M185" s="81"/>
      <c r="N185" s="81"/>
      <c r="O185" s="81"/>
      <c r="P185" s="81"/>
      <c r="Q185" s="81">
        <v>210</v>
      </c>
      <c r="R185" s="81">
        <v>2527</v>
      </c>
      <c r="S185" s="81">
        <v>30</v>
      </c>
      <c r="T185" s="81">
        <v>200</v>
      </c>
      <c r="U185" s="81">
        <v>73</v>
      </c>
      <c r="V185" s="81"/>
      <c r="W185" s="81"/>
      <c r="X185" s="81">
        <v>321</v>
      </c>
      <c r="Y185" s="81">
        <v>80</v>
      </c>
      <c r="Z185" s="81"/>
      <c r="AD185" s="59"/>
      <c r="AE185" s="59"/>
    </row>
    <row r="186" spans="1:31" s="9" customFormat="1" ht="30" hidden="1" customHeight="1" x14ac:dyDescent="0.2">
      <c r="A186" s="19" t="s">
        <v>192</v>
      </c>
      <c r="B186" s="16"/>
      <c r="C186" s="16">
        <f t="shared" si="71"/>
        <v>4480</v>
      </c>
      <c r="D186" s="109"/>
      <c r="E186" s="109"/>
      <c r="F186" s="81">
        <v>1048</v>
      </c>
      <c r="G186" s="81">
        <v>40</v>
      </c>
      <c r="H186" s="81"/>
      <c r="I186" s="81">
        <v>201</v>
      </c>
      <c r="J186" s="81">
        <v>235</v>
      </c>
      <c r="K186" s="81">
        <v>128</v>
      </c>
      <c r="L186" s="81"/>
      <c r="M186" s="81"/>
      <c r="N186" s="81"/>
      <c r="O186" s="81"/>
      <c r="P186" s="81"/>
      <c r="Q186" s="81">
        <v>230</v>
      </c>
      <c r="R186" s="81">
        <v>1952</v>
      </c>
      <c r="S186" s="81">
        <v>30</v>
      </c>
      <c r="T186" s="81">
        <v>100</v>
      </c>
      <c r="U186" s="81">
        <v>73</v>
      </c>
      <c r="V186" s="81"/>
      <c r="W186" s="81"/>
      <c r="X186" s="81">
        <v>233</v>
      </c>
      <c r="Y186" s="81">
        <v>210</v>
      </c>
      <c r="Z186" s="81"/>
      <c r="AD186" s="59"/>
      <c r="AE186" s="59"/>
    </row>
    <row r="187" spans="1:31" s="9" customFormat="1" ht="30" hidden="1" customHeight="1" x14ac:dyDescent="0.2">
      <c r="A187" s="19" t="s">
        <v>193</v>
      </c>
      <c r="B187" s="16"/>
      <c r="C187" s="16">
        <f t="shared" si="71"/>
        <v>145.80498725256098</v>
      </c>
      <c r="D187" s="109"/>
      <c r="E187" s="109"/>
      <c r="F187" s="85">
        <f t="shared" ref="F187:G187" si="106">F186/F185*10</f>
        <v>10.996852046169989</v>
      </c>
      <c r="G187" s="85">
        <f t="shared" si="106"/>
        <v>10</v>
      </c>
      <c r="H187" s="85"/>
      <c r="I187" s="85">
        <f>I186/I185*10</f>
        <v>10.748663101604279</v>
      </c>
      <c r="J187" s="85">
        <f t="shared" ref="J187:K187" si="107">J186/J185*10</f>
        <v>9.8739495798319332</v>
      </c>
      <c r="K187" s="85">
        <f t="shared" si="107"/>
        <v>16</v>
      </c>
      <c r="L187" s="85"/>
      <c r="M187" s="85"/>
      <c r="N187" s="85">
        <v>11</v>
      </c>
      <c r="O187" s="85"/>
      <c r="P187" s="85"/>
      <c r="Q187" s="85">
        <f t="shared" ref="Q187:Y187" si="108">Q186/Q185*10</f>
        <v>10.952380952380953</v>
      </c>
      <c r="R187" s="85">
        <f t="shared" si="108"/>
        <v>7.7245745943806892</v>
      </c>
      <c r="S187" s="85">
        <f t="shared" si="108"/>
        <v>10</v>
      </c>
      <c r="T187" s="85">
        <f t="shared" si="108"/>
        <v>5</v>
      </c>
      <c r="U187" s="85">
        <f t="shared" si="108"/>
        <v>10</v>
      </c>
      <c r="V187" s="85"/>
      <c r="W187" s="85"/>
      <c r="X187" s="85">
        <f t="shared" si="108"/>
        <v>7.2585669781931461</v>
      </c>
      <c r="Y187" s="85">
        <f t="shared" si="108"/>
        <v>26.25</v>
      </c>
      <c r="Z187" s="81"/>
      <c r="AD187" s="59"/>
      <c r="AE187" s="59"/>
    </row>
    <row r="188" spans="1:31" s="9" customFormat="1" ht="30" customHeight="1" x14ac:dyDescent="0.2">
      <c r="A188" s="24" t="s">
        <v>185</v>
      </c>
      <c r="B188" s="16">
        <v>39.299999999999997</v>
      </c>
      <c r="C188" s="16">
        <f t="shared" si="71"/>
        <v>20</v>
      </c>
      <c r="D188" s="109">
        <f t="shared" ref="D188:D204" si="109">C188/B188</f>
        <v>0.5089058524173028</v>
      </c>
      <c r="E188" s="109"/>
      <c r="F188" s="18"/>
      <c r="G188" s="18"/>
      <c r="H188" s="85">
        <v>20</v>
      </c>
      <c r="I188" s="18"/>
      <c r="J188" s="81"/>
      <c r="K188" s="81"/>
      <c r="L188" s="81"/>
      <c r="M188" s="81"/>
      <c r="N188" s="81"/>
      <c r="O188" s="81"/>
      <c r="P188" s="81"/>
      <c r="Q188" s="81"/>
      <c r="R188" s="81"/>
      <c r="S188" s="81"/>
      <c r="T188" s="81"/>
      <c r="U188" s="81"/>
      <c r="V188" s="81"/>
      <c r="W188" s="81"/>
      <c r="X188" s="81"/>
      <c r="Y188" s="81"/>
      <c r="Z188" s="81"/>
      <c r="AD188" s="59"/>
      <c r="AE188" s="59"/>
    </row>
    <row r="189" spans="1:31" s="9" customFormat="1" ht="30" customHeight="1" x14ac:dyDescent="0.2">
      <c r="A189" s="24" t="s">
        <v>187</v>
      </c>
      <c r="B189" s="16">
        <v>40.799999999999997</v>
      </c>
      <c r="C189" s="16">
        <f t="shared" si="71"/>
        <v>12.75</v>
      </c>
      <c r="D189" s="109">
        <f t="shared" si="109"/>
        <v>0.3125</v>
      </c>
      <c r="E189" s="109"/>
      <c r="F189" s="18"/>
      <c r="G189" s="18"/>
      <c r="H189" s="85">
        <v>12</v>
      </c>
      <c r="I189" s="18"/>
      <c r="J189" s="81"/>
      <c r="K189" s="81"/>
      <c r="L189" s="81"/>
      <c r="M189" s="81"/>
      <c r="N189" s="81">
        <v>0.75</v>
      </c>
      <c r="O189" s="81"/>
      <c r="P189" s="81"/>
      <c r="Q189" s="81"/>
      <c r="R189" s="81"/>
      <c r="S189" s="81"/>
      <c r="T189" s="81"/>
      <c r="U189" s="81"/>
      <c r="V189" s="81"/>
      <c r="W189" s="81"/>
      <c r="X189" s="81"/>
      <c r="Y189" s="81"/>
      <c r="Z189" s="81"/>
      <c r="AD189" s="59"/>
      <c r="AE189" s="59"/>
    </row>
    <row r="190" spans="1:31" s="9" customFormat="1" ht="30" customHeight="1" x14ac:dyDescent="0.2">
      <c r="A190" s="19" t="s">
        <v>186</v>
      </c>
      <c r="B190" s="16">
        <v>47.5</v>
      </c>
      <c r="C190" s="16">
        <f t="shared" si="71"/>
        <v>0</v>
      </c>
      <c r="D190" s="109">
        <f t="shared" si="109"/>
        <v>0</v>
      </c>
      <c r="E190" s="109"/>
      <c r="F190" s="18"/>
      <c r="G190" s="18"/>
      <c r="H190" s="85"/>
      <c r="I190" s="18"/>
      <c r="J190" s="81"/>
      <c r="K190" s="81"/>
      <c r="L190" s="81"/>
      <c r="M190" s="81"/>
      <c r="N190" s="81"/>
      <c r="O190" s="81"/>
      <c r="P190" s="81"/>
      <c r="Q190" s="81"/>
      <c r="R190" s="81"/>
      <c r="S190" s="81"/>
      <c r="T190" s="81"/>
      <c r="U190" s="81"/>
      <c r="V190" s="81"/>
      <c r="W190" s="81"/>
      <c r="X190" s="81"/>
      <c r="Y190" s="81"/>
      <c r="Z190" s="81"/>
      <c r="AD190" s="59"/>
      <c r="AE190" s="59"/>
    </row>
    <row r="191" spans="1:31" s="9" customFormat="1" ht="30" customHeight="1" x14ac:dyDescent="0.2">
      <c r="A191" s="19" t="s">
        <v>189</v>
      </c>
      <c r="B191" s="16">
        <v>47.5</v>
      </c>
      <c r="C191" s="16">
        <f t="shared" si="71"/>
        <v>15.1</v>
      </c>
      <c r="D191" s="109">
        <f t="shared" si="109"/>
        <v>0.31789473684210523</v>
      </c>
      <c r="E191" s="109"/>
      <c r="F191" s="18"/>
      <c r="G191" s="18"/>
      <c r="H191" s="85">
        <v>10.1</v>
      </c>
      <c r="I191" s="18"/>
      <c r="J191" s="81"/>
      <c r="K191" s="81"/>
      <c r="L191" s="81"/>
      <c r="M191" s="81"/>
      <c r="N191" s="81">
        <v>5</v>
      </c>
      <c r="O191" s="81"/>
      <c r="P191" s="81"/>
      <c r="Q191" s="81"/>
      <c r="R191" s="81"/>
      <c r="S191" s="81"/>
      <c r="T191" s="81"/>
      <c r="U191" s="81"/>
      <c r="V191" s="81"/>
      <c r="W191" s="81"/>
      <c r="X191" s="81"/>
      <c r="Y191" s="81"/>
      <c r="Z191" s="81"/>
      <c r="AD191" s="59"/>
      <c r="AE191" s="59"/>
    </row>
    <row r="192" spans="1:31" s="9" customFormat="1" ht="30" customHeight="1" x14ac:dyDescent="0.2">
      <c r="A192" s="24" t="s">
        <v>94</v>
      </c>
      <c r="B192" s="16"/>
      <c r="C192" s="16" t="e">
        <f t="shared" si="71"/>
        <v>#VALUE!</v>
      </c>
      <c r="D192" s="109" t="e">
        <f t="shared" si="109"/>
        <v>#VALUE!</v>
      </c>
      <c r="E192" s="109"/>
      <c r="F192" s="81"/>
      <c r="G192" s="81"/>
      <c r="H192" s="85" t="e">
        <f>A4+A2</f>
        <v>#VALUE!</v>
      </c>
      <c r="I192" s="85"/>
      <c r="J192" s="85"/>
      <c r="K192" s="85"/>
      <c r="L192" s="85"/>
      <c r="M192" s="85"/>
      <c r="N192" s="85"/>
      <c r="O192" s="85"/>
      <c r="P192" s="85"/>
      <c r="Q192" s="85"/>
      <c r="R192" s="85"/>
      <c r="S192" s="85"/>
      <c r="T192" s="85"/>
      <c r="U192" s="85"/>
      <c r="V192" s="81"/>
      <c r="W192" s="81"/>
      <c r="X192" s="81"/>
      <c r="Y192" s="81"/>
      <c r="Z192" s="81"/>
      <c r="AD192" s="59"/>
      <c r="AE192" s="59"/>
    </row>
    <row r="193" spans="1:31" s="9" customFormat="1" ht="30" customHeight="1" x14ac:dyDescent="0.2">
      <c r="A193" s="24" t="s">
        <v>188</v>
      </c>
      <c r="B193" s="16">
        <v>11.7</v>
      </c>
      <c r="C193" s="16">
        <f t="shared" si="71"/>
        <v>75.116666666666674</v>
      </c>
      <c r="D193" s="109">
        <f t="shared" si="109"/>
        <v>6.4202279202279211</v>
      </c>
      <c r="E193" s="109"/>
      <c r="F193" s="100"/>
      <c r="G193" s="100"/>
      <c r="H193" s="103">
        <f>H191/H189*10</f>
        <v>8.4166666666666661</v>
      </c>
      <c r="I193" s="100"/>
      <c r="J193" s="100"/>
      <c r="K193" s="100"/>
      <c r="L193" s="100"/>
      <c r="M193" s="103"/>
      <c r="N193" s="103">
        <v>66.7</v>
      </c>
      <c r="O193" s="103"/>
      <c r="P193" s="103"/>
      <c r="Q193" s="103"/>
      <c r="R193" s="103"/>
      <c r="S193" s="103"/>
      <c r="T193" s="103"/>
      <c r="U193" s="103"/>
      <c r="V193" s="100"/>
      <c r="W193" s="100"/>
      <c r="X193" s="100"/>
      <c r="Y193" s="100"/>
      <c r="Z193" s="100"/>
      <c r="AD193" s="59"/>
      <c r="AE193" s="59"/>
    </row>
    <row r="194" spans="1:31" s="9" customFormat="1" ht="30" customHeight="1" x14ac:dyDescent="0.2">
      <c r="A194" s="24" t="s">
        <v>194</v>
      </c>
      <c r="B194" s="116">
        <v>107.8</v>
      </c>
      <c r="C194" s="16">
        <f t="shared" si="71"/>
        <v>0</v>
      </c>
      <c r="D194" s="109">
        <f t="shared" si="109"/>
        <v>0</v>
      </c>
      <c r="E194" s="109"/>
      <c r="F194" s="100"/>
      <c r="G194" s="100"/>
      <c r="H194" s="100"/>
      <c r="I194" s="100"/>
      <c r="J194" s="100"/>
      <c r="K194" s="100"/>
      <c r="L194" s="100"/>
      <c r="M194" s="103"/>
      <c r="N194" s="103"/>
      <c r="O194" s="103"/>
      <c r="P194" s="103"/>
      <c r="Q194" s="103"/>
      <c r="R194" s="103"/>
      <c r="S194" s="103"/>
      <c r="T194" s="103"/>
      <c r="U194" s="103"/>
      <c r="V194" s="100"/>
      <c r="W194" s="100"/>
      <c r="X194" s="100"/>
      <c r="Y194" s="100"/>
      <c r="Z194" s="100"/>
      <c r="AD194" s="59"/>
      <c r="AE194" s="59"/>
    </row>
    <row r="195" spans="1:31" s="9" customFormat="1" ht="30" hidden="1" customHeight="1" x14ac:dyDescent="0.2">
      <c r="A195" s="19" t="s">
        <v>195</v>
      </c>
      <c r="B195" s="116">
        <v>153.1</v>
      </c>
      <c r="C195" s="16">
        <f t="shared" si="71"/>
        <v>194.77999999999997</v>
      </c>
      <c r="D195" s="109">
        <f t="shared" si="109"/>
        <v>1.2722403657740038</v>
      </c>
      <c r="E195" s="109"/>
      <c r="F195" s="100"/>
      <c r="G195" s="100"/>
      <c r="H195" s="103"/>
      <c r="I195" s="100">
        <v>35.200000000000003</v>
      </c>
      <c r="J195" s="100"/>
      <c r="K195" s="100"/>
      <c r="L195" s="100"/>
      <c r="M195" s="103"/>
      <c r="N195" s="103"/>
      <c r="O195" s="103"/>
      <c r="P195" s="103">
        <v>2.08</v>
      </c>
      <c r="Q195" s="103"/>
      <c r="R195" s="103"/>
      <c r="S195" s="103">
        <v>50.1</v>
      </c>
      <c r="T195" s="103">
        <v>17.600000000000001</v>
      </c>
      <c r="U195" s="103">
        <v>4</v>
      </c>
      <c r="V195" s="100"/>
      <c r="W195" s="100"/>
      <c r="X195" s="100">
        <v>85.8</v>
      </c>
      <c r="Y195" s="100"/>
      <c r="Z195" s="100"/>
      <c r="AD195" s="59"/>
      <c r="AE195" s="59"/>
    </row>
    <row r="196" spans="1:31" s="9" customFormat="1" ht="30" hidden="1" customHeight="1" x14ac:dyDescent="0.2">
      <c r="A196" s="19" t="s">
        <v>94</v>
      </c>
      <c r="B196" s="124">
        <f>B195/B194*10</f>
        <v>14.202226345083488</v>
      </c>
      <c r="C196" s="16" t="e">
        <f t="shared" si="71"/>
        <v>#DIV/0!</v>
      </c>
      <c r="D196" s="109" t="e">
        <f t="shared" si="109"/>
        <v>#DIV/0!</v>
      </c>
      <c r="E196" s="109"/>
      <c r="F196" s="100"/>
      <c r="G196" s="100"/>
      <c r="H196" s="103"/>
      <c r="I196" s="103" t="e">
        <f t="shared" ref="I196" si="110">I195/I194*10</f>
        <v>#DIV/0!</v>
      </c>
      <c r="J196" s="103"/>
      <c r="K196" s="103"/>
      <c r="L196" s="103"/>
      <c r="M196" s="103"/>
      <c r="N196" s="103"/>
      <c r="O196" s="103"/>
      <c r="P196" s="103" t="e">
        <f t="shared" ref="P196" si="111">P195/P194*10</f>
        <v>#DIV/0!</v>
      </c>
      <c r="Q196" s="103"/>
      <c r="R196" s="103"/>
      <c r="S196" s="103" t="e">
        <f t="shared" ref="S196:U196" si="112">S195/S194*10</f>
        <v>#DIV/0!</v>
      </c>
      <c r="T196" s="103" t="e">
        <f t="shared" si="112"/>
        <v>#DIV/0!</v>
      </c>
      <c r="U196" s="103" t="e">
        <f t="shared" si="112"/>
        <v>#DIV/0!</v>
      </c>
      <c r="V196" s="103"/>
      <c r="W196" s="103"/>
      <c r="X196" s="103" t="e">
        <f>X195/X194*10</f>
        <v>#DIV/0!</v>
      </c>
      <c r="Y196" s="100"/>
      <c r="Z196" s="100"/>
      <c r="AD196" s="59"/>
      <c r="AE196" s="59"/>
    </row>
    <row r="197" spans="1:31" s="23" customFormat="1" ht="30" customHeight="1" x14ac:dyDescent="0.2">
      <c r="A197" s="19" t="s">
        <v>114</v>
      </c>
      <c r="B197" s="16">
        <v>32133</v>
      </c>
      <c r="C197" s="16">
        <f t="shared" si="71"/>
        <v>25973</v>
      </c>
      <c r="D197" s="109">
        <f t="shared" si="109"/>
        <v>0.80829676656396854</v>
      </c>
      <c r="E197" s="109"/>
      <c r="F197" s="49">
        <v>8100</v>
      </c>
      <c r="G197" s="49">
        <v>1050</v>
      </c>
      <c r="H197" s="49">
        <v>1700</v>
      </c>
      <c r="I197" s="49"/>
      <c r="J197" s="49">
        <v>2099</v>
      </c>
      <c r="K197" s="49"/>
      <c r="L197" s="49">
        <v>3000</v>
      </c>
      <c r="M197" s="49"/>
      <c r="N197" s="49">
        <v>350</v>
      </c>
      <c r="O197" s="49">
        <v>370</v>
      </c>
      <c r="P197" s="49"/>
      <c r="Q197" s="49"/>
      <c r="R197" s="49">
        <v>3757</v>
      </c>
      <c r="S197" s="49"/>
      <c r="T197" s="49">
        <v>900</v>
      </c>
      <c r="U197" s="49"/>
      <c r="V197" s="49"/>
      <c r="W197" s="49"/>
      <c r="X197" s="49">
        <v>2697</v>
      </c>
      <c r="Y197" s="49">
        <v>1100</v>
      </c>
      <c r="Z197" s="49">
        <v>850</v>
      </c>
      <c r="AD197" s="62"/>
      <c r="AE197" s="62"/>
    </row>
    <row r="198" spans="1:31" s="23" customFormat="1" ht="30" hidden="1" customHeight="1" x14ac:dyDescent="0.2">
      <c r="A198" s="10" t="s">
        <v>115</v>
      </c>
      <c r="B198" s="128">
        <f>B197/B200</f>
        <v>0.30602857142857143</v>
      </c>
      <c r="C198" s="16" t="e">
        <f t="shared" si="71"/>
        <v>#DIV/0!</v>
      </c>
      <c r="D198" s="109" t="e">
        <f t="shared" si="109"/>
        <v>#DIV/0!</v>
      </c>
      <c r="E198" s="109"/>
      <c r="F198" s="48">
        <f>F197/F200</f>
        <v>1.0876863166375721</v>
      </c>
      <c r="G198" s="48">
        <f t="shared" ref="G198:Z198" si="113">G197/G200</f>
        <v>0.25697503671071953</v>
      </c>
      <c r="H198" s="48">
        <f t="shared" si="113"/>
        <v>0.30937215650591449</v>
      </c>
      <c r="I198" s="48" t="e">
        <f>I197/I200</f>
        <v>#DIV/0!</v>
      </c>
      <c r="J198" s="48" t="e">
        <f t="shared" si="113"/>
        <v>#DIV/0!</v>
      </c>
      <c r="K198" s="48" t="e">
        <f t="shared" si="113"/>
        <v>#DIV/0!</v>
      </c>
      <c r="L198" s="48" t="e">
        <f t="shared" si="113"/>
        <v>#DIV/0!</v>
      </c>
      <c r="M198" s="48" t="e">
        <f t="shared" si="113"/>
        <v>#DIV/0!</v>
      </c>
      <c r="N198" s="48">
        <f t="shared" si="113"/>
        <v>116.66666666666667</v>
      </c>
      <c r="O198" s="48" t="e">
        <f t="shared" si="113"/>
        <v>#DIV/0!</v>
      </c>
      <c r="P198" s="48" t="e">
        <f t="shared" si="113"/>
        <v>#DIV/0!</v>
      </c>
      <c r="Q198" s="48" t="e">
        <f t="shared" si="113"/>
        <v>#DIV/0!</v>
      </c>
      <c r="R198" s="48" t="e">
        <f t="shared" si="113"/>
        <v>#DIV/0!</v>
      </c>
      <c r="S198" s="48" t="e">
        <f t="shared" si="113"/>
        <v>#DIV/0!</v>
      </c>
      <c r="T198" s="48" t="e">
        <f t="shared" si="113"/>
        <v>#DIV/0!</v>
      </c>
      <c r="U198" s="48" t="e">
        <f t="shared" si="113"/>
        <v>#DIV/0!</v>
      </c>
      <c r="V198" s="48" t="e">
        <f t="shared" si="113"/>
        <v>#DIV/0!</v>
      </c>
      <c r="W198" s="48" t="e">
        <f t="shared" si="113"/>
        <v>#DIV/0!</v>
      </c>
      <c r="X198" s="48" t="e">
        <f t="shared" si="113"/>
        <v>#DIV/0!</v>
      </c>
      <c r="Y198" s="48" t="e">
        <f t="shared" si="113"/>
        <v>#DIV/0!</v>
      </c>
      <c r="Z198" s="48" t="e">
        <f t="shared" si="113"/>
        <v>#DIV/0!</v>
      </c>
      <c r="AD198" s="62"/>
      <c r="AE198" s="62"/>
    </row>
    <row r="199" spans="1:31" s="9" customFormat="1" ht="30" hidden="1" customHeight="1" x14ac:dyDescent="0.2">
      <c r="A199" s="19" t="s">
        <v>116</v>
      </c>
      <c r="B199" s="16">
        <v>190819</v>
      </c>
      <c r="C199" s="16">
        <f t="shared" si="71"/>
        <v>133935</v>
      </c>
      <c r="D199" s="109">
        <f t="shared" si="109"/>
        <v>0.70189551354948931</v>
      </c>
      <c r="E199" s="109"/>
      <c r="F199" s="89">
        <v>9545</v>
      </c>
      <c r="G199" s="89">
        <v>3513</v>
      </c>
      <c r="H199" s="89">
        <v>1610</v>
      </c>
      <c r="I199" s="89">
        <v>7003</v>
      </c>
      <c r="J199" s="89">
        <v>6085</v>
      </c>
      <c r="K199" s="89">
        <v>14900</v>
      </c>
      <c r="L199" s="89">
        <v>5590</v>
      </c>
      <c r="M199" s="89">
        <v>8100</v>
      </c>
      <c r="N199" s="89">
        <v>100</v>
      </c>
      <c r="O199" s="89">
        <v>5400</v>
      </c>
      <c r="P199" s="89">
        <v>1545</v>
      </c>
      <c r="Q199" s="89">
        <v>3560</v>
      </c>
      <c r="R199" s="89">
        <v>11949</v>
      </c>
      <c r="S199" s="89">
        <v>9000</v>
      </c>
      <c r="T199" s="89">
        <v>5618</v>
      </c>
      <c r="U199" s="89">
        <v>3273</v>
      </c>
      <c r="V199" s="89">
        <v>3221</v>
      </c>
      <c r="W199" s="89">
        <v>3490</v>
      </c>
      <c r="X199" s="89">
        <v>4200</v>
      </c>
      <c r="Y199" s="89">
        <v>22363</v>
      </c>
      <c r="Z199" s="89">
        <v>3870</v>
      </c>
      <c r="AD199" s="59"/>
      <c r="AE199" s="59"/>
    </row>
    <row r="200" spans="1:31" s="9" customFormat="1" ht="30" hidden="1" customHeight="1" outlineLevel="1" x14ac:dyDescent="0.2">
      <c r="A200" s="19" t="s">
        <v>117</v>
      </c>
      <c r="B200" s="16">
        <v>105000</v>
      </c>
      <c r="C200" s="16">
        <f t="shared" si="71"/>
        <v>17031</v>
      </c>
      <c r="D200" s="109">
        <f t="shared" si="109"/>
        <v>0.16220000000000001</v>
      </c>
      <c r="E200" s="109"/>
      <c r="F200" s="89">
        <v>7447</v>
      </c>
      <c r="G200" s="89">
        <v>4086</v>
      </c>
      <c r="H200" s="89">
        <v>5495</v>
      </c>
      <c r="I200" s="89"/>
      <c r="J200" s="89"/>
      <c r="K200" s="89"/>
      <c r="L200" s="89"/>
      <c r="M200" s="89"/>
      <c r="N200" s="89">
        <v>3</v>
      </c>
      <c r="O200" s="89"/>
      <c r="P200" s="89"/>
      <c r="Q200" s="89"/>
      <c r="R200" s="89"/>
      <c r="S200" s="89"/>
      <c r="T200" s="89"/>
      <c r="U200" s="89"/>
      <c r="V200" s="89"/>
      <c r="W200" s="89"/>
      <c r="X200" s="89"/>
      <c r="Y200" s="89"/>
      <c r="Z200" s="89"/>
      <c r="AD200" s="59"/>
      <c r="AE200" s="59"/>
    </row>
    <row r="201" spans="1:31" s="9" customFormat="1" ht="30" hidden="1" customHeight="1" outlineLevel="1" x14ac:dyDescent="0.2">
      <c r="A201" s="19" t="s">
        <v>118</v>
      </c>
      <c r="B201" s="16">
        <v>89005</v>
      </c>
      <c r="C201" s="16">
        <f t="shared" si="71"/>
        <v>81874.5</v>
      </c>
      <c r="D201" s="109">
        <f t="shared" si="109"/>
        <v>0.91988652322903208</v>
      </c>
      <c r="E201" s="109"/>
      <c r="F201" s="49">
        <v>7600</v>
      </c>
      <c r="G201" s="49">
        <v>1982</v>
      </c>
      <c r="H201" s="49">
        <v>4437</v>
      </c>
      <c r="I201" s="49">
        <v>4816</v>
      </c>
      <c r="J201" s="49">
        <v>3103</v>
      </c>
      <c r="K201" s="49">
        <v>5900</v>
      </c>
      <c r="L201" s="49">
        <v>2435</v>
      </c>
      <c r="M201" s="49">
        <v>2683</v>
      </c>
      <c r="N201" s="49">
        <v>4229</v>
      </c>
      <c r="O201" s="49">
        <v>1458.5</v>
      </c>
      <c r="P201" s="49">
        <v>2125</v>
      </c>
      <c r="Q201" s="49">
        <v>5235</v>
      </c>
      <c r="R201" s="49">
        <v>3645</v>
      </c>
      <c r="S201" s="49">
        <v>5112</v>
      </c>
      <c r="T201" s="49">
        <v>6830</v>
      </c>
      <c r="U201" s="49">
        <v>3550</v>
      </c>
      <c r="V201" s="49">
        <v>1693</v>
      </c>
      <c r="W201" s="49">
        <v>1141</v>
      </c>
      <c r="X201" s="49">
        <v>6338</v>
      </c>
      <c r="Y201" s="49">
        <v>5492</v>
      </c>
      <c r="Z201" s="49">
        <v>2070</v>
      </c>
      <c r="AD201" s="59"/>
      <c r="AE201" s="59"/>
    </row>
    <row r="202" spans="1:31" s="9" customFormat="1" ht="30" hidden="1" customHeight="1" x14ac:dyDescent="0.2">
      <c r="A202" s="10" t="s">
        <v>52</v>
      </c>
      <c r="B202" s="129">
        <f>B201/B200</f>
        <v>0.84766666666666668</v>
      </c>
      <c r="C202" s="16" t="e">
        <f t="shared" si="71"/>
        <v>#DIV/0!</v>
      </c>
      <c r="D202" s="109" t="e">
        <f t="shared" si="109"/>
        <v>#DIV/0!</v>
      </c>
      <c r="E202" s="109"/>
      <c r="F202" s="104">
        <f t="shared" ref="F202:Z202" si="114">F201/F200</f>
        <v>1.020545185980932</v>
      </c>
      <c r="G202" s="104">
        <f t="shared" si="114"/>
        <v>0.48507097405775818</v>
      </c>
      <c r="H202" s="104">
        <f t="shared" si="114"/>
        <v>0.80746132848043672</v>
      </c>
      <c r="I202" s="104" t="e">
        <f t="shared" si="114"/>
        <v>#DIV/0!</v>
      </c>
      <c r="J202" s="104" t="e">
        <f t="shared" si="114"/>
        <v>#DIV/0!</v>
      </c>
      <c r="K202" s="104" t="e">
        <f t="shared" si="114"/>
        <v>#DIV/0!</v>
      </c>
      <c r="L202" s="104" t="e">
        <f t="shared" si="114"/>
        <v>#DIV/0!</v>
      </c>
      <c r="M202" s="104" t="e">
        <f t="shared" si="114"/>
        <v>#DIV/0!</v>
      </c>
      <c r="N202" s="104">
        <f t="shared" si="114"/>
        <v>1409.6666666666667</v>
      </c>
      <c r="O202" s="104" t="e">
        <f t="shared" si="114"/>
        <v>#DIV/0!</v>
      </c>
      <c r="P202" s="104" t="e">
        <f t="shared" si="114"/>
        <v>#DIV/0!</v>
      </c>
      <c r="Q202" s="104" t="e">
        <f t="shared" si="114"/>
        <v>#DIV/0!</v>
      </c>
      <c r="R202" s="104" t="e">
        <f t="shared" si="114"/>
        <v>#DIV/0!</v>
      </c>
      <c r="S202" s="104" t="e">
        <f t="shared" si="114"/>
        <v>#DIV/0!</v>
      </c>
      <c r="T202" s="104" t="e">
        <f t="shared" si="114"/>
        <v>#DIV/0!</v>
      </c>
      <c r="U202" s="104" t="e">
        <f t="shared" si="114"/>
        <v>#DIV/0!</v>
      </c>
      <c r="V202" s="104" t="e">
        <f t="shared" si="114"/>
        <v>#DIV/0!</v>
      </c>
      <c r="W202" s="104" t="e">
        <f t="shared" si="114"/>
        <v>#DIV/0!</v>
      </c>
      <c r="X202" s="104" t="e">
        <f t="shared" si="114"/>
        <v>#DIV/0!</v>
      </c>
      <c r="Y202" s="104" t="e">
        <f t="shared" si="114"/>
        <v>#DIV/0!</v>
      </c>
      <c r="Z202" s="104" t="e">
        <f t="shared" si="114"/>
        <v>#DIV/0!</v>
      </c>
      <c r="AD202" s="59"/>
      <c r="AE202" s="59"/>
    </row>
    <row r="203" spans="1:31" s="9" customFormat="1" ht="30" hidden="1" customHeight="1" x14ac:dyDescent="0.2">
      <c r="A203" s="8" t="s">
        <v>119</v>
      </c>
      <c r="B203" s="80">
        <v>75052</v>
      </c>
      <c r="C203" s="16">
        <f t="shared" si="71"/>
        <v>71638</v>
      </c>
      <c r="D203" s="109">
        <f t="shared" si="109"/>
        <v>0.95451153866652449</v>
      </c>
      <c r="E203" s="109"/>
      <c r="F203" s="89">
        <v>7300</v>
      </c>
      <c r="G203" s="89">
        <v>1364</v>
      </c>
      <c r="H203" s="89">
        <v>4337</v>
      </c>
      <c r="I203" s="89">
        <v>4447</v>
      </c>
      <c r="J203" s="89">
        <v>2796</v>
      </c>
      <c r="K203" s="89">
        <v>5400</v>
      </c>
      <c r="L203" s="89">
        <v>1291</v>
      </c>
      <c r="M203" s="89">
        <v>1945</v>
      </c>
      <c r="N203" s="89">
        <v>4146</v>
      </c>
      <c r="O203" s="89">
        <v>1459</v>
      </c>
      <c r="P203" s="89">
        <v>1456</v>
      </c>
      <c r="Q203" s="89">
        <v>4750</v>
      </c>
      <c r="R203" s="89">
        <v>3228</v>
      </c>
      <c r="S203" s="89">
        <v>4683</v>
      </c>
      <c r="T203" s="89">
        <v>6587</v>
      </c>
      <c r="U203" s="89">
        <v>3384</v>
      </c>
      <c r="V203" s="89">
        <v>1693</v>
      </c>
      <c r="W203" s="89">
        <v>1141</v>
      </c>
      <c r="X203" s="89">
        <v>4904</v>
      </c>
      <c r="Y203" s="89">
        <v>4359</v>
      </c>
      <c r="Z203" s="89">
        <v>968</v>
      </c>
      <c r="AD203" s="59"/>
      <c r="AE203" s="59"/>
    </row>
    <row r="204" spans="1:31" s="9" customFormat="1" ht="30" hidden="1" customHeight="1" x14ac:dyDescent="0.2">
      <c r="A204" s="8" t="s">
        <v>120</v>
      </c>
      <c r="B204" s="80">
        <v>10126</v>
      </c>
      <c r="C204" s="16">
        <f t="shared" si="71"/>
        <v>9155</v>
      </c>
      <c r="D204" s="109">
        <f t="shared" si="109"/>
        <v>0.90410823622358283</v>
      </c>
      <c r="E204" s="109"/>
      <c r="F204" s="89">
        <v>300</v>
      </c>
      <c r="G204" s="89">
        <v>618</v>
      </c>
      <c r="H204" s="89">
        <v>100</v>
      </c>
      <c r="I204" s="89">
        <v>319</v>
      </c>
      <c r="J204" s="89">
        <v>307</v>
      </c>
      <c r="K204" s="89">
        <v>500</v>
      </c>
      <c r="L204" s="89">
        <v>1114</v>
      </c>
      <c r="M204" s="89">
        <v>738</v>
      </c>
      <c r="N204" s="89">
        <v>83</v>
      </c>
      <c r="O204" s="89"/>
      <c r="P204" s="89">
        <v>669</v>
      </c>
      <c r="Q204" s="89">
        <v>205</v>
      </c>
      <c r="R204" s="89">
        <v>65</v>
      </c>
      <c r="S204" s="89">
        <v>429</v>
      </c>
      <c r="T204" s="89">
        <v>243</v>
      </c>
      <c r="U204" s="89">
        <v>114</v>
      </c>
      <c r="V204" s="89"/>
      <c r="W204" s="89"/>
      <c r="X204" s="89">
        <v>1434</v>
      </c>
      <c r="Y204" s="89">
        <v>815</v>
      </c>
      <c r="Z204" s="89">
        <v>1102</v>
      </c>
      <c r="AD204" s="59"/>
      <c r="AE204" s="59"/>
    </row>
    <row r="205" spans="1:31" s="9" customFormat="1" ht="30" hidden="1" customHeight="1" x14ac:dyDescent="0.2">
      <c r="A205" s="19" t="s">
        <v>141</v>
      </c>
      <c r="B205" s="16"/>
      <c r="C205" s="16">
        <f t="shared" si="71"/>
        <v>0</v>
      </c>
      <c r="D205" s="109"/>
      <c r="E205" s="109"/>
      <c r="F205" s="105"/>
      <c r="G205" s="105"/>
      <c r="H205" s="105"/>
      <c r="I205" s="105"/>
      <c r="J205" s="105"/>
      <c r="K205" s="105"/>
      <c r="L205" s="105"/>
      <c r="M205" s="105"/>
      <c r="N205" s="105"/>
      <c r="O205" s="105"/>
      <c r="P205" s="105"/>
      <c r="Q205" s="105"/>
      <c r="R205" s="105"/>
      <c r="S205" s="105"/>
      <c r="T205" s="105"/>
      <c r="U205" s="105"/>
      <c r="V205" s="105"/>
      <c r="W205" s="105"/>
      <c r="X205" s="105"/>
      <c r="Y205" s="105"/>
      <c r="Z205" s="105"/>
      <c r="AD205" s="59"/>
      <c r="AE205" s="59"/>
    </row>
    <row r="206" spans="1:31" s="23" customFormat="1" ht="45" hidden="1" outlineLevel="1" x14ac:dyDescent="0.2">
      <c r="A206" s="8" t="s">
        <v>184</v>
      </c>
      <c r="B206" s="18">
        <v>90210</v>
      </c>
      <c r="C206" s="16">
        <f t="shared" si="71"/>
        <v>85622</v>
      </c>
      <c r="D206" s="109">
        <f t="shared" ref="D206:D211" si="115">C206/B206</f>
        <v>0.94914089347079034</v>
      </c>
      <c r="E206" s="109"/>
      <c r="F206" s="97">
        <v>525</v>
      </c>
      <c r="G206" s="97">
        <v>1935</v>
      </c>
      <c r="H206" s="97">
        <v>8650</v>
      </c>
      <c r="I206" s="97">
        <v>7161</v>
      </c>
      <c r="J206" s="97">
        <v>5166</v>
      </c>
      <c r="K206" s="97">
        <v>4954</v>
      </c>
      <c r="L206" s="97">
        <v>3099</v>
      </c>
      <c r="M206" s="97">
        <v>4544</v>
      </c>
      <c r="N206" s="97">
        <v>2352</v>
      </c>
      <c r="O206" s="97">
        <v>2851</v>
      </c>
      <c r="P206" s="81">
        <v>2583</v>
      </c>
      <c r="Q206" s="81">
        <v>4265</v>
      </c>
      <c r="R206" s="81">
        <v>4509</v>
      </c>
      <c r="S206" s="81">
        <v>2954</v>
      </c>
      <c r="T206" s="81">
        <v>3251</v>
      </c>
      <c r="U206" s="81">
        <v>4037</v>
      </c>
      <c r="V206" s="81">
        <v>911</v>
      </c>
      <c r="W206" s="81">
        <v>1606</v>
      </c>
      <c r="X206" s="81">
        <v>7753</v>
      </c>
      <c r="Y206" s="81">
        <v>7601</v>
      </c>
      <c r="Z206" s="97">
        <v>4915</v>
      </c>
      <c r="AD206" s="62"/>
      <c r="AE206" s="62"/>
    </row>
    <row r="207" spans="1:31" s="26" customFormat="1" ht="30" customHeight="1" outlineLevel="1" x14ac:dyDescent="0.2">
      <c r="A207" s="19" t="s">
        <v>215</v>
      </c>
      <c r="B207" s="18">
        <v>75124</v>
      </c>
      <c r="C207" s="16">
        <f>SUM(F207:Z207)</f>
        <v>70820.200000000012</v>
      </c>
      <c r="D207" s="109">
        <f t="shared" si="115"/>
        <v>0.94271071827911201</v>
      </c>
      <c r="E207" s="109"/>
      <c r="F207" s="81">
        <v>570</v>
      </c>
      <c r="G207" s="81">
        <v>1751</v>
      </c>
      <c r="H207" s="81">
        <v>8650</v>
      </c>
      <c r="I207" s="81">
        <v>4279</v>
      </c>
      <c r="J207" s="81">
        <v>3729</v>
      </c>
      <c r="K207" s="81">
        <v>4300</v>
      </c>
      <c r="L207" s="84">
        <v>3080</v>
      </c>
      <c r="M207" s="81">
        <v>3509</v>
      </c>
      <c r="N207" s="81">
        <v>2335</v>
      </c>
      <c r="O207" s="81">
        <v>1718</v>
      </c>
      <c r="P207" s="81">
        <v>1467</v>
      </c>
      <c r="Q207" s="81">
        <v>3866</v>
      </c>
      <c r="R207" s="81">
        <v>4310</v>
      </c>
      <c r="S207" s="81">
        <v>1798.4</v>
      </c>
      <c r="T207" s="81">
        <v>2914</v>
      </c>
      <c r="U207" s="81">
        <v>3196.8</v>
      </c>
      <c r="V207" s="81">
        <v>928</v>
      </c>
      <c r="W207" s="81">
        <v>1557</v>
      </c>
      <c r="X207" s="81">
        <v>3871</v>
      </c>
      <c r="Y207" s="81">
        <v>8411</v>
      </c>
      <c r="Z207" s="81">
        <v>4580</v>
      </c>
      <c r="AD207" s="63"/>
      <c r="AE207" s="63"/>
    </row>
    <row r="208" spans="1:31" s="23" customFormat="1" ht="30" hidden="1" customHeight="1" x14ac:dyDescent="0.2">
      <c r="A208" s="8" t="s">
        <v>121</v>
      </c>
      <c r="B208" s="130">
        <f>B207/B206</f>
        <v>0.83276798581088574</v>
      </c>
      <c r="C208" s="16">
        <f t="shared" si="71"/>
        <v>17.792571970214482</v>
      </c>
      <c r="D208" s="109">
        <f t="shared" si="115"/>
        <v>21.365581138292001</v>
      </c>
      <c r="E208" s="109"/>
      <c r="F208" s="106">
        <f t="shared" ref="F208:Z208" si="116">F207/F206</f>
        <v>1.0857142857142856</v>
      </c>
      <c r="G208" s="106">
        <f t="shared" si="116"/>
        <v>0.90490956072351425</v>
      </c>
      <c r="H208" s="106">
        <f t="shared" si="116"/>
        <v>1</v>
      </c>
      <c r="I208" s="106">
        <f t="shared" si="116"/>
        <v>0.59754224270353307</v>
      </c>
      <c r="J208" s="106">
        <f t="shared" si="116"/>
        <v>0.72183507549361203</v>
      </c>
      <c r="K208" s="106">
        <f t="shared" si="116"/>
        <v>0.86798546628986673</v>
      </c>
      <c r="L208" s="106">
        <f t="shared" si="116"/>
        <v>0.9938689899967732</v>
      </c>
      <c r="M208" s="106">
        <f t="shared" si="116"/>
        <v>0.77222711267605637</v>
      </c>
      <c r="N208" s="106">
        <f t="shared" si="116"/>
        <v>0.99277210884353739</v>
      </c>
      <c r="O208" s="106">
        <f t="shared" si="116"/>
        <v>0.60259558049807083</v>
      </c>
      <c r="P208" s="106">
        <f t="shared" si="116"/>
        <v>0.56794425087108014</v>
      </c>
      <c r="Q208" s="106">
        <f t="shared" si="116"/>
        <v>0.90644783118405625</v>
      </c>
      <c r="R208" s="106">
        <f t="shared" si="116"/>
        <v>0.95586604568640499</v>
      </c>
      <c r="S208" s="106">
        <f t="shared" si="116"/>
        <v>0.60880162491536904</v>
      </c>
      <c r="T208" s="106">
        <f t="shared" si="116"/>
        <v>0.89633958781913259</v>
      </c>
      <c r="U208" s="106">
        <f t="shared" si="116"/>
        <v>0.79187515481793413</v>
      </c>
      <c r="V208" s="106">
        <f t="shared" si="116"/>
        <v>1.0186608122941823</v>
      </c>
      <c r="W208" s="106">
        <f t="shared" si="116"/>
        <v>0.96948941469489414</v>
      </c>
      <c r="X208" s="106">
        <f t="shared" si="116"/>
        <v>0.49929059718818519</v>
      </c>
      <c r="Y208" s="106">
        <f t="shared" si="116"/>
        <v>1.1065649256676753</v>
      </c>
      <c r="Z208" s="106">
        <f t="shared" si="116"/>
        <v>0.93184130213631744</v>
      </c>
      <c r="AD208" s="62"/>
      <c r="AE208" s="62"/>
    </row>
    <row r="209" spans="1:36" s="23" customFormat="1" ht="30" hidden="1" customHeight="1" outlineLevel="1" x14ac:dyDescent="0.2">
      <c r="A209" s="8" t="s">
        <v>122</v>
      </c>
      <c r="B209" s="18"/>
      <c r="C209" s="16">
        <f t="shared" si="71"/>
        <v>0</v>
      </c>
      <c r="D209" s="109" t="e">
        <f t="shared" si="115"/>
        <v>#DIV/0!</v>
      </c>
      <c r="E209" s="109"/>
      <c r="F209" s="84"/>
      <c r="G209" s="84"/>
      <c r="H209" s="84"/>
      <c r="I209" s="84"/>
      <c r="J209" s="84"/>
      <c r="K209" s="84"/>
      <c r="L209" s="84"/>
      <c r="M209" s="84"/>
      <c r="N209" s="84"/>
      <c r="O209" s="84"/>
      <c r="P209" s="84"/>
      <c r="Q209" s="104"/>
      <c r="R209" s="84"/>
      <c r="S209" s="84"/>
      <c r="T209" s="84"/>
      <c r="U209" s="84"/>
      <c r="V209" s="84"/>
      <c r="W209" s="84"/>
      <c r="X209" s="84"/>
      <c r="Y209" s="84"/>
      <c r="Z209" s="84"/>
      <c r="AD209" s="62"/>
      <c r="AE209" s="62"/>
    </row>
    <row r="210" spans="1:36" s="26" customFormat="1" ht="30" customHeight="1" outlineLevel="1" x14ac:dyDescent="0.2">
      <c r="A210" s="19" t="s">
        <v>123</v>
      </c>
      <c r="B210" s="16">
        <v>1701</v>
      </c>
      <c r="C210" s="16">
        <f>SUM(F210:Z210)</f>
        <v>9830</v>
      </c>
      <c r="D210" s="109">
        <f t="shared" si="115"/>
        <v>5.7789535567313344</v>
      </c>
      <c r="E210" s="109"/>
      <c r="F210" s="84"/>
      <c r="G210" s="81">
        <v>25</v>
      </c>
      <c r="H210" s="81">
        <v>2450</v>
      </c>
      <c r="I210" s="81"/>
      <c r="J210" s="81">
        <v>183</v>
      </c>
      <c r="K210" s="81">
        <v>505</v>
      </c>
      <c r="L210" s="81"/>
      <c r="M210" s="81"/>
      <c r="N210" s="81"/>
      <c r="O210" s="81">
        <v>84</v>
      </c>
      <c r="P210" s="84"/>
      <c r="Q210" s="81">
        <v>85</v>
      </c>
      <c r="R210" s="81">
        <v>715</v>
      </c>
      <c r="S210" s="81">
        <v>1350</v>
      </c>
      <c r="T210" s="81"/>
      <c r="U210" s="81">
        <v>593</v>
      </c>
      <c r="V210" s="81">
        <v>50</v>
      </c>
      <c r="W210" s="81"/>
      <c r="X210" s="81">
        <v>499</v>
      </c>
      <c r="Y210" s="81">
        <v>2350</v>
      </c>
      <c r="Z210" s="81">
        <v>941</v>
      </c>
      <c r="AD210" s="63"/>
      <c r="AE210" s="63"/>
    </row>
    <row r="211" spans="1:36" s="23" customFormat="1" ht="30" hidden="1" customHeight="1" x14ac:dyDescent="0.2">
      <c r="A211" s="8" t="s">
        <v>124</v>
      </c>
      <c r="B211" s="109"/>
      <c r="C211" s="16">
        <f t="shared" ref="C211:C215" si="117">SUM(F211:Z211)</f>
        <v>0</v>
      </c>
      <c r="D211" s="109" t="e">
        <f t="shared" si="115"/>
        <v>#DIV/0!</v>
      </c>
      <c r="E211" s="109"/>
      <c r="F211" s="104"/>
      <c r="G211" s="104"/>
      <c r="H211" s="104"/>
      <c r="I211" s="104"/>
      <c r="J211" s="104"/>
      <c r="K211" s="104"/>
      <c r="L211" s="104"/>
      <c r="M211" s="104"/>
      <c r="N211" s="104"/>
      <c r="O211" s="104"/>
      <c r="P211" s="104"/>
      <c r="Q211" s="104"/>
      <c r="R211" s="104"/>
      <c r="S211" s="104"/>
      <c r="T211" s="104"/>
      <c r="U211" s="104"/>
      <c r="V211" s="104"/>
      <c r="W211" s="104"/>
      <c r="X211" s="104"/>
      <c r="Y211" s="104"/>
      <c r="Z211" s="104"/>
      <c r="AD211" s="62"/>
      <c r="AE211" s="62"/>
    </row>
    <row r="212" spans="1:36" s="23" customFormat="1" ht="30" customHeight="1" x14ac:dyDescent="0.2">
      <c r="A212" s="10" t="s">
        <v>125</v>
      </c>
      <c r="B212" s="16"/>
      <c r="C212" s="16"/>
      <c r="D212" s="18"/>
      <c r="E212" s="18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  <c r="S212" s="81"/>
      <c r="T212" s="81"/>
      <c r="U212" s="81"/>
      <c r="V212" s="81"/>
      <c r="W212" s="81"/>
      <c r="X212" s="81"/>
      <c r="Y212" s="81"/>
      <c r="Z212" s="81"/>
      <c r="AD212" s="62"/>
      <c r="AE212" s="62"/>
    </row>
    <row r="213" spans="1:36" s="26" customFormat="1" ht="30" customHeight="1" outlineLevel="1" x14ac:dyDescent="0.2">
      <c r="A213" s="24" t="s">
        <v>126</v>
      </c>
      <c r="B213" s="16">
        <v>74324</v>
      </c>
      <c r="C213" s="16">
        <f t="shared" si="117"/>
        <v>65230</v>
      </c>
      <c r="D213" s="114">
        <f t="shared" ref="D213:D225" si="118">C213/B213</f>
        <v>0.87764382971852972</v>
      </c>
      <c r="E213" s="114"/>
      <c r="F213" s="80">
        <v>836</v>
      </c>
      <c r="G213" s="80">
        <v>2844</v>
      </c>
      <c r="H213" s="80">
        <v>6742</v>
      </c>
      <c r="I213" s="80">
        <v>4890</v>
      </c>
      <c r="J213" s="80">
        <v>2665</v>
      </c>
      <c r="K213" s="80">
        <v>4250</v>
      </c>
      <c r="L213" s="80">
        <v>3932</v>
      </c>
      <c r="M213" s="80">
        <v>5868</v>
      </c>
      <c r="N213" s="80">
        <v>1097</v>
      </c>
      <c r="O213" s="80">
        <v>1814</v>
      </c>
      <c r="P213" s="80">
        <v>2527</v>
      </c>
      <c r="Q213" s="80">
        <v>1237</v>
      </c>
      <c r="R213" s="80">
        <v>5584</v>
      </c>
      <c r="S213" s="80">
        <v>1881</v>
      </c>
      <c r="T213" s="80">
        <v>1550</v>
      </c>
      <c r="U213" s="80">
        <v>1615</v>
      </c>
      <c r="V213" s="80">
        <v>1825</v>
      </c>
      <c r="W213" s="80">
        <v>320</v>
      </c>
      <c r="X213" s="80">
        <v>3775</v>
      </c>
      <c r="Y213" s="80">
        <v>4958</v>
      </c>
      <c r="Z213" s="80">
        <v>5020</v>
      </c>
      <c r="AD213" s="63"/>
      <c r="AE213" s="63"/>
    </row>
    <row r="214" spans="1:36" s="23" customFormat="1" ht="30" customHeight="1" outlineLevel="1" x14ac:dyDescent="0.2">
      <c r="A214" s="10" t="s">
        <v>127</v>
      </c>
      <c r="B214" s="16"/>
      <c r="C214" s="16">
        <f t="shared" si="117"/>
        <v>120307.47919999999</v>
      </c>
      <c r="D214" s="114" t="e">
        <f t="shared" si="118"/>
        <v>#DIV/0!</v>
      </c>
      <c r="E214" s="114"/>
      <c r="F214" s="97">
        <v>1207.7333333333333</v>
      </c>
      <c r="G214" s="97">
        <v>3157.7</v>
      </c>
      <c r="H214" s="97">
        <v>13421.670444444446</v>
      </c>
      <c r="I214" s="97">
        <v>16738.306666666664</v>
      </c>
      <c r="J214" s="97">
        <v>6738.656133333332</v>
      </c>
      <c r="K214" s="97">
        <v>4332.9066666666668</v>
      </c>
      <c r="L214" s="97">
        <v>4557.2115555555547</v>
      </c>
      <c r="M214" s="97">
        <v>7321.0106666666661</v>
      </c>
      <c r="N214" s="97">
        <v>5194.1657333333324</v>
      </c>
      <c r="O214" s="97">
        <v>4366.3360000000002</v>
      </c>
      <c r="P214" s="97">
        <v>3312.66</v>
      </c>
      <c r="Q214" s="97">
        <v>5970.848</v>
      </c>
      <c r="R214" s="97">
        <v>8346.2182222222218</v>
      </c>
      <c r="S214" s="97">
        <v>2807.9999999999995</v>
      </c>
      <c r="T214" s="97">
        <v>5640.8266666666668</v>
      </c>
      <c r="U214" s="97">
        <v>3639.125</v>
      </c>
      <c r="V214" s="97">
        <v>3434.9038888888881</v>
      </c>
      <c r="W214" s="97">
        <v>1069.5</v>
      </c>
      <c r="X214" s="97">
        <v>5788</v>
      </c>
      <c r="Y214" s="97">
        <v>6389.7499999999991</v>
      </c>
      <c r="Z214" s="97">
        <v>6871.9502222222209</v>
      </c>
      <c r="AD214" s="62"/>
      <c r="AE214" s="62"/>
      <c r="AJ214" s="23" t="s">
        <v>0</v>
      </c>
    </row>
    <row r="215" spans="1:36" s="23" customFormat="1" ht="30" hidden="1" customHeight="1" outlineLevel="1" x14ac:dyDescent="0.2">
      <c r="A215" s="10" t="s">
        <v>128</v>
      </c>
      <c r="B215" s="18"/>
      <c r="C215" s="16">
        <f t="shared" si="117"/>
        <v>29353.5</v>
      </c>
      <c r="D215" s="114" t="e">
        <f>C215/B215</f>
        <v>#DIV/0!</v>
      </c>
      <c r="E215" s="114"/>
      <c r="F215" s="80">
        <f>F213*0.45</f>
        <v>376.2</v>
      </c>
      <c r="G215" s="80">
        <f t="shared" ref="G215:Z215" si="119">G213*0.45</f>
        <v>1279.8</v>
      </c>
      <c r="H215" s="80">
        <f t="shared" si="119"/>
        <v>3033.9</v>
      </c>
      <c r="I215" s="80">
        <f t="shared" si="119"/>
        <v>2200.5</v>
      </c>
      <c r="J215" s="80">
        <f t="shared" si="119"/>
        <v>1199.25</v>
      </c>
      <c r="K215" s="80">
        <f t="shared" si="119"/>
        <v>1912.5</v>
      </c>
      <c r="L215" s="80">
        <f t="shared" si="119"/>
        <v>1769.4</v>
      </c>
      <c r="M215" s="80">
        <f t="shared" si="119"/>
        <v>2640.6</v>
      </c>
      <c r="N215" s="80">
        <f t="shared" si="119"/>
        <v>493.65000000000003</v>
      </c>
      <c r="O215" s="80">
        <f t="shared" si="119"/>
        <v>816.30000000000007</v>
      </c>
      <c r="P215" s="80">
        <f t="shared" si="119"/>
        <v>1137.1500000000001</v>
      </c>
      <c r="Q215" s="80">
        <f t="shared" si="119"/>
        <v>556.65</v>
      </c>
      <c r="R215" s="80">
        <f t="shared" si="119"/>
        <v>2512.8000000000002</v>
      </c>
      <c r="S215" s="80">
        <f t="shared" si="119"/>
        <v>846.45</v>
      </c>
      <c r="T215" s="80">
        <f t="shared" si="119"/>
        <v>697.5</v>
      </c>
      <c r="U215" s="80">
        <f t="shared" si="119"/>
        <v>726.75</v>
      </c>
      <c r="V215" s="80">
        <f t="shared" si="119"/>
        <v>821.25</v>
      </c>
      <c r="W215" s="80">
        <f t="shared" si="119"/>
        <v>144</v>
      </c>
      <c r="X215" s="80">
        <f t="shared" si="119"/>
        <v>1698.75</v>
      </c>
      <c r="Y215" s="80">
        <f t="shared" si="119"/>
        <v>2231.1</v>
      </c>
      <c r="Z215" s="80">
        <f t="shared" si="119"/>
        <v>2259</v>
      </c>
      <c r="AA215" s="27"/>
      <c r="AD215" s="62"/>
      <c r="AE215" s="62"/>
    </row>
    <row r="216" spans="1:36" s="23" customFormat="1" ht="30" hidden="1" customHeight="1" x14ac:dyDescent="0.2">
      <c r="A216" s="10" t="s">
        <v>129</v>
      </c>
      <c r="B216" s="130">
        <v>0.63300000000000001</v>
      </c>
      <c r="C216" s="130">
        <f>C213/C214</f>
        <v>0.54219405504757689</v>
      </c>
      <c r="D216" s="114">
        <f t="shared" si="118"/>
        <v>0.85654669043851006</v>
      </c>
      <c r="E216" s="114"/>
      <c r="F216" s="106">
        <f t="shared" ref="F216" si="120">F213/F214</f>
        <v>0.69220578494148821</v>
      </c>
      <c r="G216" s="106">
        <f>G213/G214</f>
        <v>0.90065554042499296</v>
      </c>
      <c r="H216" s="106">
        <f>H213/H214</f>
        <v>0.50232197459375683</v>
      </c>
      <c r="I216" s="106">
        <f>I213/I214</f>
        <v>0.29214424716797321</v>
      </c>
      <c r="J216" s="106">
        <f>J213/J214</f>
        <v>0.39547944683174324</v>
      </c>
      <c r="K216" s="106">
        <f>K213/K214</f>
        <v>0.98086580832574277</v>
      </c>
      <c r="L216" s="106">
        <f t="shared" ref="L216:N216" si="121">L213/L214</f>
        <v>0.86280830987681956</v>
      </c>
      <c r="M216" s="106">
        <f t="shared" si="121"/>
        <v>0.80152867782553894</v>
      </c>
      <c r="N216" s="106">
        <f t="shared" si="121"/>
        <v>0.21119849776067989</v>
      </c>
      <c r="O216" s="106">
        <f t="shared" ref="O216:R216" si="122">O213/O214</f>
        <v>0.41545130745778608</v>
      </c>
      <c r="P216" s="106">
        <f t="shared" si="122"/>
        <v>0.76283107834791375</v>
      </c>
      <c r="Q216" s="106">
        <f t="shared" si="122"/>
        <v>0.20717325244253412</v>
      </c>
      <c r="R216" s="106">
        <f t="shared" si="122"/>
        <v>0.66904553072100625</v>
      </c>
      <c r="S216" s="106">
        <f>S213/S214</f>
        <v>0.66987179487179493</v>
      </c>
      <c r="T216" s="106">
        <f>T213/T214</f>
        <v>0.27478241959807309</v>
      </c>
      <c r="U216" s="106">
        <f>U213/U214</f>
        <v>0.44378799848864769</v>
      </c>
      <c r="V216" s="106"/>
      <c r="W216" s="106"/>
      <c r="X216" s="106">
        <f>X213/X214</f>
        <v>0.65221147201105734</v>
      </c>
      <c r="Y216" s="106">
        <f>Y213/Y214</f>
        <v>0.77593020071207808</v>
      </c>
      <c r="Z216" s="106">
        <f>Z213/Z214</f>
        <v>0.7305058735388591</v>
      </c>
      <c r="AD216" s="62"/>
      <c r="AE216" s="62"/>
    </row>
    <row r="217" spans="1:36" s="26" customFormat="1" ht="30" customHeight="1" outlineLevel="1" x14ac:dyDescent="0.2">
      <c r="A217" s="24" t="s">
        <v>130</v>
      </c>
      <c r="B217" s="16">
        <v>227868</v>
      </c>
      <c r="C217" s="18">
        <f>SUM(F217:Z217)</f>
        <v>223531.8</v>
      </c>
      <c r="D217" s="114">
        <f t="shared" si="118"/>
        <v>0.98097056190426035</v>
      </c>
      <c r="E217" s="114"/>
      <c r="F217" s="80">
        <v>540</v>
      </c>
      <c r="G217" s="80">
        <v>6240</v>
      </c>
      <c r="H217" s="80">
        <v>24330</v>
      </c>
      <c r="I217" s="80">
        <v>15923</v>
      </c>
      <c r="J217" s="80">
        <v>6200</v>
      </c>
      <c r="K217" s="80">
        <v>8300</v>
      </c>
      <c r="L217" s="80">
        <v>3600</v>
      </c>
      <c r="M217" s="80">
        <v>11205</v>
      </c>
      <c r="N217" s="80">
        <v>12038</v>
      </c>
      <c r="O217" s="80">
        <v>8350</v>
      </c>
      <c r="P217" s="80">
        <v>4700</v>
      </c>
      <c r="Q217" s="80">
        <v>15974</v>
      </c>
      <c r="R217" s="80">
        <v>1700</v>
      </c>
      <c r="S217" s="80">
        <v>2600</v>
      </c>
      <c r="T217" s="80">
        <v>9100</v>
      </c>
      <c r="U217" s="80">
        <v>32219.8</v>
      </c>
      <c r="V217" s="80">
        <v>2600</v>
      </c>
      <c r="W217" s="80">
        <v>800</v>
      </c>
      <c r="X217" s="80">
        <v>8445</v>
      </c>
      <c r="Y217" s="80">
        <v>32450</v>
      </c>
      <c r="Z217" s="80">
        <v>16217</v>
      </c>
      <c r="AD217" s="63"/>
      <c r="AE217" s="63"/>
    </row>
    <row r="218" spans="1:36" s="23" customFormat="1" ht="27.75" customHeight="1" outlineLevel="1" x14ac:dyDescent="0.2">
      <c r="A218" s="10" t="s">
        <v>127</v>
      </c>
      <c r="B218" s="16"/>
      <c r="C218" s="18">
        <f>SUM(F218:Z218)</f>
        <v>308691.75513333338</v>
      </c>
      <c r="D218" s="114" t="e">
        <f t="shared" si="118"/>
        <v>#DIV/0!</v>
      </c>
      <c r="E218" s="114"/>
      <c r="F218" s="97">
        <v>345.06666666666666</v>
      </c>
      <c r="G218" s="97">
        <v>8525.7899999999991</v>
      </c>
      <c r="H218" s="97">
        <v>27768.973333333332</v>
      </c>
      <c r="I218" s="97">
        <v>19000.239999999998</v>
      </c>
      <c r="J218" s="97">
        <v>9167.7065999999995</v>
      </c>
      <c r="K218" s="97">
        <v>11327.456</v>
      </c>
      <c r="L218" s="97">
        <v>749.13066666666668</v>
      </c>
      <c r="M218" s="97">
        <v>18161.738000000001</v>
      </c>
      <c r="N218" s="97">
        <v>14325.844200000001</v>
      </c>
      <c r="O218" s="97">
        <v>15009.280000000002</v>
      </c>
      <c r="P218" s="97">
        <v>8026.83</v>
      </c>
      <c r="Q218" s="97">
        <v>17539.366000000002</v>
      </c>
      <c r="R218" s="97">
        <v>2601.4186666666669</v>
      </c>
      <c r="S218" s="97">
        <v>3285.3599999999997</v>
      </c>
      <c r="T218" s="97">
        <v>12194.140000000001</v>
      </c>
      <c r="U218" s="97">
        <v>65504.250000000007</v>
      </c>
      <c r="V218" s="97">
        <v>5888.4066666666649</v>
      </c>
      <c r="W218" s="97">
        <v>534.75000000000011</v>
      </c>
      <c r="X218" s="97">
        <v>7379.7</v>
      </c>
      <c r="Y218" s="97">
        <v>41533.375000000007</v>
      </c>
      <c r="Z218" s="97">
        <v>19822.933333333331</v>
      </c>
      <c r="AD218" s="62"/>
      <c r="AE218" s="62"/>
    </row>
    <row r="219" spans="1:36" s="23" customFormat="1" ht="27" hidden="1" customHeight="1" outlineLevel="1" x14ac:dyDescent="0.2">
      <c r="A219" s="10" t="s">
        <v>128</v>
      </c>
      <c r="B219" s="18"/>
      <c r="C219" s="18">
        <f>C217*0.3</f>
        <v>67059.539999999994</v>
      </c>
      <c r="D219" s="114" t="e">
        <f t="shared" si="118"/>
        <v>#DIV/0!</v>
      </c>
      <c r="E219" s="114"/>
      <c r="F219" s="80">
        <f>F217*0.3</f>
        <v>162</v>
      </c>
      <c r="G219" s="80">
        <f t="shared" ref="G219:Z219" si="123">G217*0.3</f>
        <v>1872</v>
      </c>
      <c r="H219" s="80">
        <f t="shared" si="123"/>
        <v>7299</v>
      </c>
      <c r="I219" s="80">
        <f t="shared" si="123"/>
        <v>4776.8999999999996</v>
      </c>
      <c r="J219" s="80">
        <f t="shared" si="123"/>
        <v>1860</v>
      </c>
      <c r="K219" s="80">
        <f t="shared" si="123"/>
        <v>2490</v>
      </c>
      <c r="L219" s="80">
        <f t="shared" si="123"/>
        <v>1080</v>
      </c>
      <c r="M219" s="80">
        <f t="shared" si="123"/>
        <v>3361.5</v>
      </c>
      <c r="N219" s="80">
        <f t="shared" si="123"/>
        <v>3611.4</v>
      </c>
      <c r="O219" s="80">
        <f t="shared" si="123"/>
        <v>2505</v>
      </c>
      <c r="P219" s="80">
        <f t="shared" si="123"/>
        <v>1410</v>
      </c>
      <c r="Q219" s="80">
        <f t="shared" si="123"/>
        <v>4792.2</v>
      </c>
      <c r="R219" s="80">
        <f t="shared" si="123"/>
        <v>510</v>
      </c>
      <c r="S219" s="80">
        <f t="shared" si="123"/>
        <v>780</v>
      </c>
      <c r="T219" s="80">
        <f t="shared" si="123"/>
        <v>2730</v>
      </c>
      <c r="U219" s="80">
        <f t="shared" si="123"/>
        <v>9665.9399999999987</v>
      </c>
      <c r="V219" s="80">
        <f t="shared" si="123"/>
        <v>780</v>
      </c>
      <c r="W219" s="80">
        <f t="shared" si="123"/>
        <v>240</v>
      </c>
      <c r="X219" s="80">
        <f t="shared" si="123"/>
        <v>2533.5</v>
      </c>
      <c r="Y219" s="80">
        <f t="shared" si="123"/>
        <v>9735</v>
      </c>
      <c r="Z219" s="80">
        <f t="shared" si="123"/>
        <v>4865.0999999999995</v>
      </c>
      <c r="AD219" s="62"/>
      <c r="AE219" s="62"/>
    </row>
    <row r="220" spans="1:36" s="26" customFormat="1" ht="30" hidden="1" customHeight="1" x14ac:dyDescent="0.2">
      <c r="A220" s="10" t="s">
        <v>129</v>
      </c>
      <c r="B220" s="114">
        <v>0.44500000000000001</v>
      </c>
      <c r="C220" s="114">
        <f>C217/C218</f>
        <v>0.72412624011758842</v>
      </c>
      <c r="D220" s="114">
        <f t="shared" si="118"/>
        <v>1.6272499777923335</v>
      </c>
      <c r="E220" s="114"/>
      <c r="F220" s="48">
        <f t="shared" ref="F220:Z220" si="124">F217/F218</f>
        <v>1.5649149922720247</v>
      </c>
      <c r="G220" s="48">
        <f t="shared" si="124"/>
        <v>0.73189698549929105</v>
      </c>
      <c r="H220" s="48">
        <f>H217/H218</f>
        <v>0.87615770694679396</v>
      </c>
      <c r="I220" s="48">
        <f t="shared" si="124"/>
        <v>0.83804204578468489</v>
      </c>
      <c r="J220" s="48">
        <f t="shared" si="124"/>
        <v>0.67628691345772352</v>
      </c>
      <c r="K220" s="48">
        <f t="shared" si="124"/>
        <v>0.73273292785246746</v>
      </c>
      <c r="L220" s="48">
        <f t="shared" si="124"/>
        <v>4.8055701898022241</v>
      </c>
      <c r="M220" s="48">
        <f t="shared" si="124"/>
        <v>0.61695637278767035</v>
      </c>
      <c r="N220" s="48">
        <f t="shared" si="124"/>
        <v>0.84029951966111704</v>
      </c>
      <c r="O220" s="48">
        <f t="shared" si="124"/>
        <v>0.55632248848712251</v>
      </c>
      <c r="P220" s="48">
        <f t="shared" si="124"/>
        <v>0.58553625777548546</v>
      </c>
      <c r="Q220" s="48">
        <f t="shared" si="124"/>
        <v>0.9107512780108471</v>
      </c>
      <c r="R220" s="48">
        <f t="shared" si="124"/>
        <v>0.65348958311977456</v>
      </c>
      <c r="S220" s="48">
        <f t="shared" si="124"/>
        <v>0.79138968027856926</v>
      </c>
      <c r="T220" s="48">
        <f t="shared" si="124"/>
        <v>0.74626008886235518</v>
      </c>
      <c r="U220" s="48" t="s">
        <v>41</v>
      </c>
      <c r="V220" s="48">
        <f t="shared" si="124"/>
        <v>0.44154559071440957</v>
      </c>
      <c r="W220" s="48">
        <f t="shared" si="124"/>
        <v>1.4960261804581576</v>
      </c>
      <c r="X220" s="48">
        <f t="shared" si="124"/>
        <v>1.1443554616041303</v>
      </c>
      <c r="Y220" s="48">
        <f t="shared" si="124"/>
        <v>0.78129937670608263</v>
      </c>
      <c r="Z220" s="48">
        <f t="shared" si="124"/>
        <v>0.81809284868704268</v>
      </c>
      <c r="AD220" s="63"/>
      <c r="AE220" s="63"/>
    </row>
    <row r="221" spans="1:36" s="26" customFormat="1" ht="30" customHeight="1" outlineLevel="1" x14ac:dyDescent="0.2">
      <c r="A221" s="24" t="s">
        <v>131</v>
      </c>
      <c r="B221" s="16">
        <v>2880</v>
      </c>
      <c r="C221" s="18">
        <f>SUM(F221:Z221)</f>
        <v>9464</v>
      </c>
      <c r="D221" s="114">
        <f t="shared" si="118"/>
        <v>3.286111111111111</v>
      </c>
      <c r="E221" s="114"/>
      <c r="F221" s="80"/>
      <c r="G221" s="107">
        <v>350</v>
      </c>
      <c r="H221" s="80"/>
      <c r="I221" s="131">
        <v>552</v>
      </c>
      <c r="J221" s="131">
        <v>1050</v>
      </c>
      <c r="K221" s="107">
        <v>550</v>
      </c>
      <c r="L221" s="107">
        <v>4662</v>
      </c>
      <c r="M221" s="80"/>
      <c r="N221" s="107"/>
      <c r="O221" s="107">
        <v>300</v>
      </c>
      <c r="P221" s="80">
        <v>2000</v>
      </c>
      <c r="Q221" s="80"/>
      <c r="R221" s="107"/>
      <c r="S221" s="107"/>
      <c r="T221" s="107"/>
      <c r="U221" s="107"/>
      <c r="V221" s="107"/>
      <c r="W221" s="107"/>
      <c r="X221" s="80"/>
      <c r="Y221" s="107"/>
      <c r="Z221" s="80"/>
      <c r="AD221" s="63"/>
      <c r="AE221" s="63"/>
    </row>
    <row r="222" spans="1:36" s="23" customFormat="1" ht="30" customHeight="1" outlineLevel="1" x14ac:dyDescent="0.2">
      <c r="A222" s="10" t="s">
        <v>127</v>
      </c>
      <c r="B222" s="16"/>
      <c r="C222" s="18">
        <f>SUM(F222:Z222)</f>
        <v>287684.26566666662</v>
      </c>
      <c r="D222" s="114"/>
      <c r="E222" s="114"/>
      <c r="F222" s="97"/>
      <c r="G222" s="97">
        <v>9473.1</v>
      </c>
      <c r="H222" s="97">
        <v>35868.257222222222</v>
      </c>
      <c r="I222" s="97">
        <v>39583.833333333328</v>
      </c>
      <c r="J222" s="97">
        <v>7052.0819999999994</v>
      </c>
      <c r="K222" s="97">
        <v>1237.9733333333334</v>
      </c>
      <c r="L222" s="97">
        <v>2965.3088888888888</v>
      </c>
      <c r="M222" s="97">
        <v>21822.243333333336</v>
      </c>
      <c r="N222" s="97">
        <v>5026.6120000000001</v>
      </c>
      <c r="O222" s="97">
        <v>9551.36</v>
      </c>
      <c r="P222" s="97">
        <v>10192.799999999999</v>
      </c>
      <c r="Q222" s="97">
        <v>18036.936666666668</v>
      </c>
      <c r="R222" s="97">
        <v>1896.8677777777775</v>
      </c>
      <c r="S222" s="97">
        <v>1544.3999999999999</v>
      </c>
      <c r="T222" s="97">
        <v>7051.0333333333347</v>
      </c>
      <c r="U222" s="97">
        <v>63684.6875</v>
      </c>
      <c r="V222" s="97">
        <v>6133.7569444444425</v>
      </c>
      <c r="W222" s="97">
        <v>0</v>
      </c>
      <c r="X222" s="97">
        <v>9405.5</v>
      </c>
      <c r="Y222" s="97">
        <v>21299.166666666668</v>
      </c>
      <c r="Z222" s="97">
        <v>15858.346666666666</v>
      </c>
      <c r="AD222" s="62"/>
      <c r="AE222" s="62"/>
    </row>
    <row r="223" spans="1:36" s="23" customFormat="1" ht="30" hidden="1" customHeight="1" outlineLevel="1" x14ac:dyDescent="0.2">
      <c r="A223" s="10" t="s">
        <v>132</v>
      </c>
      <c r="B223" s="16"/>
      <c r="C223" s="18">
        <f>C221*0.19</f>
        <v>1798.16</v>
      </c>
      <c r="D223" s="114"/>
      <c r="E223" s="114"/>
      <c r="F223" s="80"/>
      <c r="G223" s="80">
        <f t="shared" ref="G223:Z223" si="125">G221*0.19</f>
        <v>66.5</v>
      </c>
      <c r="H223" s="80">
        <f t="shared" si="125"/>
        <v>0</v>
      </c>
      <c r="I223" s="80">
        <f t="shared" si="125"/>
        <v>104.88</v>
      </c>
      <c r="J223" s="80">
        <f t="shared" si="125"/>
        <v>199.5</v>
      </c>
      <c r="K223" s="80">
        <f t="shared" si="125"/>
        <v>104.5</v>
      </c>
      <c r="L223" s="80">
        <f t="shared" si="125"/>
        <v>885.78</v>
      </c>
      <c r="M223" s="80">
        <f t="shared" si="125"/>
        <v>0</v>
      </c>
      <c r="N223" s="80">
        <f t="shared" si="125"/>
        <v>0</v>
      </c>
      <c r="O223" s="80">
        <f t="shared" si="125"/>
        <v>57</v>
      </c>
      <c r="P223" s="80">
        <f t="shared" si="125"/>
        <v>380</v>
      </c>
      <c r="Q223" s="80">
        <f t="shared" si="125"/>
        <v>0</v>
      </c>
      <c r="R223" s="80">
        <f t="shared" si="125"/>
        <v>0</v>
      </c>
      <c r="S223" s="80">
        <f t="shared" si="125"/>
        <v>0</v>
      </c>
      <c r="T223" s="80">
        <f t="shared" si="125"/>
        <v>0</v>
      </c>
      <c r="U223" s="80">
        <f t="shared" si="125"/>
        <v>0</v>
      </c>
      <c r="V223" s="80">
        <f t="shared" si="125"/>
        <v>0</v>
      </c>
      <c r="W223" s="80"/>
      <c r="X223" s="80">
        <f t="shared" si="125"/>
        <v>0</v>
      </c>
      <c r="Y223" s="80">
        <f t="shared" si="125"/>
        <v>0</v>
      </c>
      <c r="Z223" s="80">
        <f t="shared" si="125"/>
        <v>0</v>
      </c>
      <c r="AD223" s="62"/>
      <c r="AE223" s="62"/>
    </row>
    <row r="224" spans="1:36" s="26" customFormat="1" ht="30" hidden="1" customHeight="1" x14ac:dyDescent="0.2">
      <c r="A224" s="10" t="s">
        <v>133</v>
      </c>
      <c r="B224" s="114"/>
      <c r="C224" s="114">
        <f>C221/C222</f>
        <v>3.2897176277849438E-2</v>
      </c>
      <c r="D224" s="114"/>
      <c r="E224" s="114"/>
      <c r="F224" s="48"/>
      <c r="G224" s="48">
        <f>G221/G222</f>
        <v>3.6946722825685362E-2</v>
      </c>
      <c r="H224" s="48">
        <f>H221/H222</f>
        <v>0</v>
      </c>
      <c r="I224" s="48">
        <f>I221/I222</f>
        <v>1.3945087009427251E-2</v>
      </c>
      <c r="J224" s="48">
        <f t="shared" ref="J224" si="126">J221/J222</f>
        <v>0.14889219949512783</v>
      </c>
      <c r="K224" s="48">
        <f t="shared" ref="K224:Q224" si="127">K221/K222</f>
        <v>0.44427451318283645</v>
      </c>
      <c r="L224" s="48">
        <f t="shared" si="127"/>
        <v>1.5721802263058224</v>
      </c>
      <c r="M224" s="48">
        <f t="shared" si="127"/>
        <v>0</v>
      </c>
      <c r="N224" s="48">
        <f t="shared" si="127"/>
        <v>0</v>
      </c>
      <c r="O224" s="48">
        <f t="shared" si="127"/>
        <v>3.1409139640846954E-2</v>
      </c>
      <c r="P224" s="48">
        <f t="shared" si="127"/>
        <v>0.19621693744604035</v>
      </c>
      <c r="Q224" s="48">
        <f t="shared" si="127"/>
        <v>0</v>
      </c>
      <c r="R224" s="48">
        <f t="shared" ref="R224" si="128">R221/R222</f>
        <v>0</v>
      </c>
      <c r="S224" s="48">
        <f>S221/S222</f>
        <v>0</v>
      </c>
      <c r="T224" s="48">
        <f>T221/T222</f>
        <v>0</v>
      </c>
      <c r="U224" s="48">
        <f>U221/U222</f>
        <v>0</v>
      </c>
      <c r="V224" s="48">
        <f t="shared" ref="V224:Z224" si="129">V221/V222</f>
        <v>0</v>
      </c>
      <c r="W224" s="48"/>
      <c r="X224" s="48">
        <f t="shared" si="129"/>
        <v>0</v>
      </c>
      <c r="Y224" s="48">
        <f t="shared" si="129"/>
        <v>0</v>
      </c>
      <c r="Z224" s="48">
        <f t="shared" si="129"/>
        <v>0</v>
      </c>
      <c r="AD224" s="63"/>
      <c r="AE224" s="63"/>
    </row>
    <row r="225" spans="1:31" s="23" customFormat="1" ht="30" hidden="1" customHeight="1" x14ac:dyDescent="0.2">
      <c r="A225" s="24" t="s">
        <v>134</v>
      </c>
      <c r="B225" s="18">
        <v>12</v>
      </c>
      <c r="C225" s="18">
        <f>SUM(F225:Z225)</f>
        <v>0</v>
      </c>
      <c r="D225" s="114">
        <f t="shared" si="118"/>
        <v>0</v>
      </c>
      <c r="E225" s="114"/>
      <c r="F225" s="81"/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4"/>
      <c r="R225" s="81"/>
      <c r="S225" s="81"/>
      <c r="T225" s="81"/>
      <c r="U225" s="81"/>
      <c r="V225" s="81"/>
      <c r="W225" s="81"/>
      <c r="X225" s="81"/>
      <c r="Y225" s="81"/>
      <c r="Z225" s="81"/>
      <c r="AD225" s="62"/>
      <c r="AE225" s="62"/>
    </row>
    <row r="226" spans="1:31" s="23" customFormat="1" ht="30" hidden="1" customHeight="1" x14ac:dyDescent="0.2">
      <c r="A226" s="10" t="s">
        <v>132</v>
      </c>
      <c r="B226" s="18"/>
      <c r="C226" s="18">
        <f>C225*0.7</f>
        <v>0</v>
      </c>
      <c r="D226" s="114"/>
      <c r="E226" s="114"/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4"/>
      <c r="R226" s="80"/>
      <c r="S226" s="80"/>
      <c r="T226" s="80"/>
      <c r="U226" s="80"/>
      <c r="V226" s="80"/>
      <c r="W226" s="80"/>
      <c r="X226" s="80"/>
      <c r="Y226" s="80"/>
      <c r="Z226" s="80"/>
      <c r="AD226" s="62"/>
      <c r="AE226" s="62"/>
    </row>
    <row r="227" spans="1:31" s="23" customFormat="1" ht="47.25" hidden="1" customHeight="1" x14ac:dyDescent="0.2">
      <c r="A227" s="19" t="s">
        <v>135</v>
      </c>
      <c r="B227" s="18"/>
      <c r="C227" s="18">
        <f>SUM(F227:Z227)</f>
        <v>0</v>
      </c>
      <c r="D227" s="114" t="e">
        <f>C227/B227</f>
        <v>#DIV/0!</v>
      </c>
      <c r="E227" s="114"/>
      <c r="F227" s="84"/>
      <c r="G227" s="84"/>
      <c r="H227" s="84"/>
      <c r="I227" s="84"/>
      <c r="J227" s="84"/>
      <c r="K227" s="84"/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D227" s="62"/>
      <c r="AE227" s="62"/>
    </row>
    <row r="228" spans="1:31" s="23" customFormat="1" ht="30" hidden="1" customHeight="1" x14ac:dyDescent="0.2">
      <c r="A228" s="10" t="s">
        <v>132</v>
      </c>
      <c r="B228" s="18"/>
      <c r="C228" s="18">
        <f>C227*0.2</f>
        <v>0</v>
      </c>
      <c r="D228" s="114" t="e">
        <f>C228/B228</f>
        <v>#DIV/0!</v>
      </c>
      <c r="E228" s="114"/>
      <c r="F228" s="80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4"/>
      <c r="R228" s="80"/>
      <c r="S228" s="80"/>
      <c r="T228" s="80"/>
      <c r="U228" s="80"/>
      <c r="V228" s="80"/>
      <c r="W228" s="80"/>
      <c r="X228" s="80"/>
      <c r="Y228" s="80"/>
      <c r="Z228" s="80"/>
      <c r="AD228" s="62"/>
      <c r="AE228" s="62"/>
    </row>
    <row r="229" spans="1:31" s="23" customFormat="1" ht="39.75" customHeight="1" x14ac:dyDescent="0.2">
      <c r="A229" s="19" t="s">
        <v>151</v>
      </c>
      <c r="B229" s="18"/>
      <c r="C229" s="18">
        <f>SUM(F229:Z229)</f>
        <v>0</v>
      </c>
      <c r="D229" s="114"/>
      <c r="E229" s="114"/>
      <c r="F229" s="84"/>
      <c r="G229" s="84"/>
      <c r="H229" s="84"/>
      <c r="I229" s="84"/>
      <c r="J229" s="84"/>
      <c r="K229" s="84"/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D229" s="62"/>
      <c r="AE229" s="62"/>
    </row>
    <row r="230" spans="1:31" s="23" customFormat="1" ht="30" customHeight="1" x14ac:dyDescent="0.2">
      <c r="A230" s="19" t="s">
        <v>136</v>
      </c>
      <c r="B230" s="18">
        <v>102362</v>
      </c>
      <c r="C230" s="18">
        <f>C228+C226+C223+C219+C215</f>
        <v>98211.199999999997</v>
      </c>
      <c r="D230" s="114">
        <f>C230/B230</f>
        <v>0.95944979582266854</v>
      </c>
      <c r="E230" s="114"/>
      <c r="F230" s="80">
        <f>F228+F226+F223+F219+F215</f>
        <v>538.20000000000005</v>
      </c>
      <c r="G230" s="80">
        <f t="shared" ref="G230:W230" si="130">G228+G226+G223+G219+G215</f>
        <v>3218.3</v>
      </c>
      <c r="H230" s="80">
        <f t="shared" si="130"/>
        <v>10332.9</v>
      </c>
      <c r="I230" s="80">
        <f t="shared" si="130"/>
        <v>7082.28</v>
      </c>
      <c r="J230" s="80">
        <f t="shared" si="130"/>
        <v>3258.75</v>
      </c>
      <c r="K230" s="80">
        <f t="shared" si="130"/>
        <v>4507</v>
      </c>
      <c r="L230" s="80">
        <f t="shared" si="130"/>
        <v>3735.1800000000003</v>
      </c>
      <c r="M230" s="80">
        <f t="shared" si="130"/>
        <v>6002.1</v>
      </c>
      <c r="N230" s="80">
        <f t="shared" si="130"/>
        <v>4105.05</v>
      </c>
      <c r="O230" s="80">
        <f t="shared" si="130"/>
        <v>3378.3</v>
      </c>
      <c r="P230" s="80">
        <f t="shared" si="130"/>
        <v>2927.15</v>
      </c>
      <c r="Q230" s="80">
        <f t="shared" si="130"/>
        <v>5348.8499999999995</v>
      </c>
      <c r="R230" s="80">
        <f t="shared" si="130"/>
        <v>3022.8</v>
      </c>
      <c r="S230" s="80">
        <f t="shared" si="130"/>
        <v>1626.45</v>
      </c>
      <c r="T230" s="80">
        <f t="shared" si="130"/>
        <v>3427.5</v>
      </c>
      <c r="U230" s="80">
        <f t="shared" si="130"/>
        <v>10392.689999999999</v>
      </c>
      <c r="V230" s="80">
        <f t="shared" si="130"/>
        <v>1601.25</v>
      </c>
      <c r="W230" s="80">
        <f t="shared" si="130"/>
        <v>384</v>
      </c>
      <c r="X230" s="80">
        <f>X228+X226+X223+X219+X215</f>
        <v>4232.25</v>
      </c>
      <c r="Y230" s="80">
        <f>Y228+Y226+Y223+Y219+Y215</f>
        <v>11966.1</v>
      </c>
      <c r="Z230" s="80">
        <f t="shared" ref="Z230:AA230" si="131">Z228+Z226+Z223+Z219+Z215</f>
        <v>7124.0999999999995</v>
      </c>
      <c r="AA230" s="80">
        <f t="shared" si="131"/>
        <v>0</v>
      </c>
      <c r="AD230" s="62"/>
      <c r="AE230" s="62"/>
    </row>
    <row r="231" spans="1:31" s="23" customFormat="1" ht="45" hidden="1" x14ac:dyDescent="0.2">
      <c r="A231" s="10" t="s">
        <v>156</v>
      </c>
      <c r="B231" s="80">
        <v>73664</v>
      </c>
      <c r="C231" s="80">
        <f>SUM(F231:Z231)</f>
        <v>74460.899999999994</v>
      </c>
      <c r="D231" s="114"/>
      <c r="E231" s="114"/>
      <c r="F231" s="80">
        <v>323.5</v>
      </c>
      <c r="G231" s="80">
        <v>2186.1</v>
      </c>
      <c r="H231" s="80">
        <v>6718.2999999999993</v>
      </c>
      <c r="I231" s="80">
        <v>7270.4999999999991</v>
      </c>
      <c r="J231" s="80">
        <v>2681.3999999999996</v>
      </c>
      <c r="K231" s="80">
        <v>2652.8</v>
      </c>
      <c r="L231" s="80">
        <v>1003.3</v>
      </c>
      <c r="M231" s="80">
        <v>6033.8</v>
      </c>
      <c r="N231" s="80">
        <v>3181</v>
      </c>
      <c r="O231" s="80">
        <v>3148.8</v>
      </c>
      <c r="P231" s="80">
        <v>2123.5</v>
      </c>
      <c r="Q231" s="84">
        <v>4305.8999999999996</v>
      </c>
      <c r="R231" s="80">
        <v>2075.6</v>
      </c>
      <c r="S231" s="80">
        <v>1263.5999999999999</v>
      </c>
      <c r="T231" s="80">
        <v>2488.6</v>
      </c>
      <c r="U231" s="80">
        <v>10397.5</v>
      </c>
      <c r="V231" s="80">
        <v>1318.2999999999997</v>
      </c>
      <c r="W231" s="80">
        <v>279</v>
      </c>
      <c r="X231" s="80">
        <v>2170.5</v>
      </c>
      <c r="Y231" s="80">
        <v>7667.7</v>
      </c>
      <c r="Z231" s="80">
        <v>5171.2</v>
      </c>
      <c r="AD231" s="62"/>
      <c r="AE231" s="62"/>
    </row>
    <row r="232" spans="1:31" s="23" customFormat="1" ht="22.5" x14ac:dyDescent="0.2">
      <c r="A232" s="24" t="s">
        <v>150</v>
      </c>
      <c r="B232" s="124">
        <v>13.9</v>
      </c>
      <c r="C232" s="124">
        <f>C230/C231*10</f>
        <v>13.189633754091075</v>
      </c>
      <c r="D232" s="114"/>
      <c r="E232" s="114"/>
      <c r="F232" s="102">
        <f>F230/F231*10</f>
        <v>16.636785162287481</v>
      </c>
      <c r="G232" s="102">
        <f>G230/G231*10</f>
        <v>14.721650427702302</v>
      </c>
      <c r="H232" s="102">
        <f t="shared" ref="H232:W232" si="132">H230/H231*10</f>
        <v>15.380230117738119</v>
      </c>
      <c r="I232" s="102">
        <f>I230/I231*10</f>
        <v>9.7411182174540976</v>
      </c>
      <c r="J232" s="102">
        <f t="shared" si="132"/>
        <v>12.153166256433208</v>
      </c>
      <c r="K232" s="102">
        <f t="shared" si="132"/>
        <v>16.989595898673102</v>
      </c>
      <c r="L232" s="102">
        <f t="shared" si="132"/>
        <v>37.228944483205424</v>
      </c>
      <c r="M232" s="102">
        <f t="shared" si="132"/>
        <v>9.9474626272001068</v>
      </c>
      <c r="N232" s="102">
        <f>N230/N231*10</f>
        <v>12.904904118201824</v>
      </c>
      <c r="O232" s="102">
        <f t="shared" si="132"/>
        <v>10.728849085365855</v>
      </c>
      <c r="P232" s="102">
        <f>P230/P231*10</f>
        <v>13.784553802684247</v>
      </c>
      <c r="Q232" s="102">
        <f t="shared" si="132"/>
        <v>12.422141712533964</v>
      </c>
      <c r="R232" s="102">
        <f t="shared" si="132"/>
        <v>14.563499710926962</v>
      </c>
      <c r="S232" s="102">
        <f t="shared" si="132"/>
        <v>12.871557454890789</v>
      </c>
      <c r="T232" s="102">
        <f t="shared" si="132"/>
        <v>13.772803986176967</v>
      </c>
      <c r="U232" s="102">
        <f>U230/U231*10</f>
        <v>9.9953738879538339</v>
      </c>
      <c r="V232" s="102">
        <f t="shared" si="132"/>
        <v>12.146324812258214</v>
      </c>
      <c r="W232" s="102">
        <f t="shared" si="132"/>
        <v>13.763440860215056</v>
      </c>
      <c r="X232" s="102">
        <f>X230/X231*10</f>
        <v>19.498963372494817</v>
      </c>
      <c r="Y232" s="102">
        <f>Y230/Y231*10</f>
        <v>15.605853124144138</v>
      </c>
      <c r="Z232" s="102">
        <f t="shared" ref="Z232:AA232" si="133">Z230/Z231*10</f>
        <v>13.776492883663366</v>
      </c>
      <c r="AA232" s="102" t="e">
        <f t="shared" si="133"/>
        <v>#DIV/0!</v>
      </c>
      <c r="AD232" s="62"/>
      <c r="AE232" s="62"/>
    </row>
    <row r="233" spans="1:31" ht="22.5" hidden="1" x14ac:dyDescent="0.25">
      <c r="A233" s="45"/>
      <c r="B233" s="45"/>
      <c r="C233" s="45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</row>
    <row r="234" spans="1:31" ht="27" hidden="1" customHeight="1" x14ac:dyDescent="0.25">
      <c r="A234" s="10" t="s">
        <v>169</v>
      </c>
      <c r="B234" s="41"/>
      <c r="C234" s="41">
        <f>SUM(F234:Z234)</f>
        <v>273</v>
      </c>
      <c r="D234" s="41"/>
      <c r="E234" s="41"/>
      <c r="F234" s="41">
        <v>11</v>
      </c>
      <c r="G234" s="41">
        <v>12</v>
      </c>
      <c r="H234" s="41">
        <v>15</v>
      </c>
      <c r="I234" s="41">
        <v>20</v>
      </c>
      <c r="J234" s="41">
        <v>12</v>
      </c>
      <c r="K234" s="41">
        <v>36</v>
      </c>
      <c r="L234" s="41">
        <v>18</v>
      </c>
      <c r="M234" s="41">
        <v>20</v>
      </c>
      <c r="N234" s="41">
        <v>5</v>
      </c>
      <c r="O234" s="41">
        <v>4</v>
      </c>
      <c r="P234" s="41">
        <v>5</v>
      </c>
      <c r="Q234" s="41">
        <v>16</v>
      </c>
      <c r="R234" s="41">
        <v>16</v>
      </c>
      <c r="S234" s="41">
        <v>13</v>
      </c>
      <c r="T234" s="41">
        <v>18</v>
      </c>
      <c r="U234" s="41">
        <v>10</v>
      </c>
      <c r="V234" s="41">
        <v>3</v>
      </c>
      <c r="W234" s="41">
        <v>4</v>
      </c>
      <c r="X234" s="41">
        <v>3</v>
      </c>
      <c r="Y234" s="41">
        <v>23</v>
      </c>
      <c r="Z234" s="41">
        <v>9</v>
      </c>
    </row>
    <row r="235" spans="1:31" ht="18" hidden="1" customHeight="1" x14ac:dyDescent="0.25">
      <c r="A235" s="10" t="s">
        <v>173</v>
      </c>
      <c r="B235" s="41">
        <v>108</v>
      </c>
      <c r="C235" s="41">
        <f>SUM(F235:Z235)</f>
        <v>450</v>
      </c>
      <c r="D235" s="41"/>
      <c r="E235" s="41"/>
      <c r="F235" s="41">
        <v>20</v>
      </c>
      <c r="G235" s="41">
        <v>5</v>
      </c>
      <c r="H235" s="41">
        <v>59</v>
      </c>
      <c r="I235" s="41">
        <v>16</v>
      </c>
      <c r="J235" s="41">
        <v>21</v>
      </c>
      <c r="K235" s="41">
        <v>28</v>
      </c>
      <c r="L235" s="41">
        <v>9</v>
      </c>
      <c r="M235" s="41">
        <v>20</v>
      </c>
      <c r="N235" s="41">
        <v>22</v>
      </c>
      <c r="O235" s="41">
        <v>5</v>
      </c>
      <c r="P235" s="41">
        <v>5</v>
      </c>
      <c r="Q235" s="41">
        <v>28</v>
      </c>
      <c r="R235" s="41">
        <v>25</v>
      </c>
      <c r="S235" s="41">
        <v>57</v>
      </c>
      <c r="T235" s="41">
        <v>7</v>
      </c>
      <c r="U235" s="41">
        <v>17</v>
      </c>
      <c r="V235" s="41">
        <v>25</v>
      </c>
      <c r="W235" s="41">
        <v>11</v>
      </c>
      <c r="X235" s="41">
        <v>5</v>
      </c>
      <c r="Y235" s="41">
        <v>50</v>
      </c>
      <c r="Z235" s="41">
        <v>15</v>
      </c>
    </row>
    <row r="236" spans="1:31" ht="18" hidden="1" customHeight="1" x14ac:dyDescent="0.25">
      <c r="A236" s="21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spans="1:31" ht="24" hidden="1" customHeight="1" x14ac:dyDescent="0.35">
      <c r="A237" s="142" t="s">
        <v>137</v>
      </c>
      <c r="B237" s="29"/>
      <c r="C237" s="29">
        <f>SUM(F237:Z237)</f>
        <v>0</v>
      </c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</row>
    <row r="238" spans="1:31" s="31" customFormat="1" ht="21" hidden="1" customHeight="1" x14ac:dyDescent="0.35">
      <c r="A238" s="141" t="s">
        <v>138</v>
      </c>
      <c r="B238" s="30"/>
      <c r="C238" s="30">
        <f>SUM(F238:Z238)</f>
        <v>0</v>
      </c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D238" s="64"/>
      <c r="AE238" s="64"/>
    </row>
    <row r="239" spans="1:31" s="31" customFormat="1" ht="32.25" hidden="1" customHeight="1" x14ac:dyDescent="0.35">
      <c r="A239" s="141" t="s">
        <v>217</v>
      </c>
      <c r="B239" s="30"/>
      <c r="C239" s="30">
        <f>SUM(F239:Z239)</f>
        <v>16</v>
      </c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>
        <v>16</v>
      </c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D239" s="64"/>
      <c r="AE239" s="64"/>
    </row>
    <row r="240" spans="1:31" s="31" customFormat="1" ht="21" hidden="1" customHeight="1" x14ac:dyDescent="0.35">
      <c r="A240" s="32"/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D240" s="64"/>
      <c r="AE240" s="64"/>
    </row>
    <row r="241" spans="1:32" s="31" customFormat="1" ht="21" hidden="1" customHeight="1" x14ac:dyDescent="0.35">
      <c r="A241" s="32" t="s">
        <v>139</v>
      </c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D241" s="64"/>
      <c r="AE241" s="64"/>
    </row>
    <row r="242" spans="1:32" ht="16.5" customHeight="1" x14ac:dyDescent="0.25">
      <c r="A242" s="42"/>
      <c r="B242" s="43"/>
      <c r="C242" s="43"/>
      <c r="D242" s="43"/>
      <c r="E242" s="43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32" ht="41.25" hidden="1" customHeight="1" x14ac:dyDescent="0.35">
      <c r="A243" s="161"/>
      <c r="B243" s="161"/>
      <c r="C243" s="161"/>
      <c r="D243" s="161"/>
      <c r="E243" s="161"/>
      <c r="F243" s="161"/>
      <c r="G243" s="161"/>
      <c r="H243" s="161"/>
      <c r="I243" s="161"/>
      <c r="J243" s="161"/>
      <c r="K243" s="161"/>
      <c r="L243" s="161"/>
      <c r="M243" s="161"/>
      <c r="N243" s="161"/>
      <c r="O243" s="161"/>
      <c r="P243" s="161"/>
      <c r="Q243" s="161"/>
      <c r="R243" s="161"/>
      <c r="S243" s="161"/>
      <c r="T243" s="161"/>
      <c r="U243" s="161"/>
      <c r="V243" s="161"/>
      <c r="W243" s="161"/>
      <c r="X243" s="161"/>
      <c r="Y243" s="161"/>
      <c r="Z243" s="161"/>
    </row>
    <row r="244" spans="1:32" ht="20.25" hidden="1" customHeight="1" x14ac:dyDescent="0.25">
      <c r="A244" s="159"/>
      <c r="B244" s="160"/>
      <c r="C244" s="160"/>
      <c r="D244" s="160"/>
      <c r="E244" s="160"/>
      <c r="F244" s="160"/>
      <c r="G244" s="160"/>
      <c r="H244" s="160"/>
      <c r="I244" s="160"/>
      <c r="J244" s="160"/>
      <c r="K244" s="160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32" ht="16.5" hidden="1" customHeight="1" x14ac:dyDescent="0.25">
      <c r="A245" s="44"/>
      <c r="B245" s="6"/>
      <c r="C245" s="6"/>
      <c r="D245" s="6"/>
      <c r="E245" s="6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32" ht="9" hidden="1" customHeight="1" x14ac:dyDescent="0.25">
      <c r="A246" s="33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</row>
    <row r="247" spans="1:32" s="9" customFormat="1" ht="48.75" hidden="1" customHeight="1" x14ac:dyDescent="0.2">
      <c r="A247" s="19" t="s">
        <v>140</v>
      </c>
      <c r="B247" s="18"/>
      <c r="C247" s="18">
        <f>SUM(F247:Z247)</f>
        <v>259083</v>
      </c>
      <c r="D247" s="18"/>
      <c r="E247" s="16"/>
      <c r="F247" s="49">
        <v>9345</v>
      </c>
      <c r="G247" s="49">
        <v>9100</v>
      </c>
      <c r="H247" s="49">
        <v>16579</v>
      </c>
      <c r="I247" s="49">
        <v>16195</v>
      </c>
      <c r="J247" s="49">
        <v>7250</v>
      </c>
      <c r="K247" s="49">
        <v>17539</v>
      </c>
      <c r="L247" s="49">
        <v>12001</v>
      </c>
      <c r="M247" s="49">
        <v>14609</v>
      </c>
      <c r="N247" s="49">
        <v>13004</v>
      </c>
      <c r="O247" s="49">
        <v>3780</v>
      </c>
      <c r="P247" s="49">
        <v>8536</v>
      </c>
      <c r="Q247" s="49">
        <v>11438</v>
      </c>
      <c r="R247" s="49">
        <v>16561</v>
      </c>
      <c r="S247" s="49">
        <v>15418</v>
      </c>
      <c r="T247" s="49">
        <v>18986</v>
      </c>
      <c r="U247" s="49">
        <v>13238</v>
      </c>
      <c r="V247" s="49">
        <v>7143</v>
      </c>
      <c r="W247" s="49">
        <v>4504</v>
      </c>
      <c r="X247" s="49">
        <v>11688</v>
      </c>
      <c r="Y247" s="49">
        <v>21385</v>
      </c>
      <c r="Z247" s="49">
        <v>10784</v>
      </c>
      <c r="AD247" s="59"/>
      <c r="AE247" s="59"/>
    </row>
    <row r="248" spans="1:32" ht="21" hidden="1" customHeight="1" x14ac:dyDescent="0.25">
      <c r="A248" s="28" t="s">
        <v>142</v>
      </c>
      <c r="B248" s="35"/>
      <c r="C248" s="18">
        <f>SUM(F248:Z248)</f>
        <v>380</v>
      </c>
      <c r="D248" s="18"/>
      <c r="E248" s="18"/>
      <c r="F248" s="28">
        <v>16</v>
      </c>
      <c r="G248" s="28">
        <v>21</v>
      </c>
      <c r="H248" s="28">
        <v>32</v>
      </c>
      <c r="I248" s="28">
        <v>25</v>
      </c>
      <c r="J248" s="28">
        <v>16</v>
      </c>
      <c r="K248" s="28">
        <v>31</v>
      </c>
      <c r="L248" s="28">
        <v>14</v>
      </c>
      <c r="M248" s="28">
        <v>29</v>
      </c>
      <c r="N248" s="28">
        <v>18</v>
      </c>
      <c r="O248" s="28">
        <v>8</v>
      </c>
      <c r="P248" s="28">
        <v>7</v>
      </c>
      <c r="Q248" s="28">
        <v>15</v>
      </c>
      <c r="R248" s="28">
        <v>25</v>
      </c>
      <c r="S248" s="28">
        <v>31</v>
      </c>
      <c r="T248" s="28">
        <v>10</v>
      </c>
      <c r="U248" s="28">
        <v>8</v>
      </c>
      <c r="V248" s="28">
        <v>8</v>
      </c>
      <c r="W248" s="28">
        <v>6</v>
      </c>
      <c r="X248" s="28">
        <v>12</v>
      </c>
      <c r="Y248" s="28">
        <v>35</v>
      </c>
      <c r="Z248" s="28">
        <v>13</v>
      </c>
    </row>
    <row r="249" spans="1:32" ht="0.6" hidden="1" customHeight="1" x14ac:dyDescent="0.25">
      <c r="A249" s="28" t="s">
        <v>143</v>
      </c>
      <c r="B249" s="35"/>
      <c r="C249" s="18">
        <f>SUM(F249:Z249)</f>
        <v>208</v>
      </c>
      <c r="D249" s="18"/>
      <c r="E249" s="18"/>
      <c r="F249" s="28">
        <v>10</v>
      </c>
      <c r="G249" s="28">
        <v>2</v>
      </c>
      <c r="H249" s="28">
        <v>42</v>
      </c>
      <c r="I249" s="28">
        <v>11</v>
      </c>
      <c r="J249" s="28">
        <v>9</v>
      </c>
      <c r="K249" s="28">
        <v>30</v>
      </c>
      <c r="L249" s="28">
        <v>9</v>
      </c>
      <c r="M249" s="28">
        <v>15</v>
      </c>
      <c r="N249" s="28">
        <v>1</v>
      </c>
      <c r="O249" s="28">
        <v>2</v>
      </c>
      <c r="P249" s="28">
        <v>5</v>
      </c>
      <c r="Q249" s="28">
        <v>1</v>
      </c>
      <c r="R249" s="28">
        <v>4</v>
      </c>
      <c r="S249" s="28">
        <v>8</v>
      </c>
      <c r="T249" s="28">
        <v>14</v>
      </c>
      <c r="U249" s="28">
        <v>2</v>
      </c>
      <c r="V249" s="28">
        <v>1</v>
      </c>
      <c r="W249" s="28">
        <v>2</v>
      </c>
      <c r="X249" s="28">
        <v>16</v>
      </c>
      <c r="Y249" s="28">
        <v>16</v>
      </c>
      <c r="Z249" s="28">
        <v>8</v>
      </c>
    </row>
    <row r="250" spans="1:32" ht="2.4500000000000002" hidden="1" customHeight="1" x14ac:dyDescent="0.25">
      <c r="A250" s="28" t="s">
        <v>143</v>
      </c>
      <c r="B250" s="35"/>
      <c r="C250" s="18">
        <f>SUM(F250:Z250)</f>
        <v>194</v>
      </c>
      <c r="D250" s="18"/>
      <c r="E250" s="18"/>
      <c r="F250" s="28">
        <v>10</v>
      </c>
      <c r="G250" s="28">
        <v>2</v>
      </c>
      <c r="H250" s="28">
        <v>42</v>
      </c>
      <c r="I250" s="28">
        <v>11</v>
      </c>
      <c r="J250" s="28">
        <v>2</v>
      </c>
      <c r="K250" s="28">
        <v>30</v>
      </c>
      <c r="L250" s="28">
        <v>9</v>
      </c>
      <c r="M250" s="28">
        <v>15</v>
      </c>
      <c r="N250" s="28">
        <v>1</v>
      </c>
      <c r="O250" s="28">
        <v>2</v>
      </c>
      <c r="P250" s="28">
        <v>5</v>
      </c>
      <c r="Q250" s="28">
        <v>1</v>
      </c>
      <c r="R250" s="28">
        <v>4</v>
      </c>
      <c r="S250" s="28">
        <v>1</v>
      </c>
      <c r="T250" s="28">
        <v>14</v>
      </c>
      <c r="U250" s="28">
        <v>2</v>
      </c>
      <c r="V250" s="28">
        <v>1</v>
      </c>
      <c r="W250" s="28">
        <v>2</v>
      </c>
      <c r="X250" s="28">
        <v>16</v>
      </c>
      <c r="Y250" s="28">
        <v>16</v>
      </c>
      <c r="Z250" s="28">
        <v>8</v>
      </c>
    </row>
    <row r="251" spans="1:32" ht="24" hidden="1" customHeight="1" x14ac:dyDescent="0.25">
      <c r="A251" s="28" t="s">
        <v>76</v>
      </c>
      <c r="B251" s="18">
        <v>554</v>
      </c>
      <c r="C251" s="18">
        <f>SUM(F251:Z251)</f>
        <v>574</v>
      </c>
      <c r="D251" s="18"/>
      <c r="E251" s="18"/>
      <c r="F251" s="40">
        <v>11</v>
      </c>
      <c r="G251" s="40">
        <v>15</v>
      </c>
      <c r="H251" s="40">
        <v>93</v>
      </c>
      <c r="I251" s="40">
        <v>30</v>
      </c>
      <c r="J251" s="40">
        <v>15</v>
      </c>
      <c r="K251" s="40">
        <v>55</v>
      </c>
      <c r="L251" s="40">
        <v>16</v>
      </c>
      <c r="M251" s="40">
        <v>18</v>
      </c>
      <c r="N251" s="40">
        <v>16</v>
      </c>
      <c r="O251" s="40">
        <v>10</v>
      </c>
      <c r="P251" s="40">
        <v>11</v>
      </c>
      <c r="Q251" s="40">
        <v>40</v>
      </c>
      <c r="R251" s="40">
        <v>22</v>
      </c>
      <c r="S251" s="40">
        <v>55</v>
      </c>
      <c r="T251" s="40">
        <v>14</v>
      </c>
      <c r="U251" s="40">
        <v>29</v>
      </c>
      <c r="V251" s="40">
        <v>22</v>
      </c>
      <c r="W251" s="40">
        <v>9</v>
      </c>
      <c r="X251" s="40">
        <v>7</v>
      </c>
      <c r="Y251" s="40">
        <v>60</v>
      </c>
      <c r="Z251" s="40">
        <v>26</v>
      </c>
    </row>
    <row r="252" spans="1:32" ht="16.5" hidden="1" customHeight="1" x14ac:dyDescent="0.25"/>
    <row r="253" spans="1:32" s="28" customFormat="1" ht="16.5" hidden="1" customHeight="1" x14ac:dyDescent="0.25">
      <c r="A253" s="28" t="s">
        <v>146</v>
      </c>
      <c r="B253" s="35"/>
      <c r="C253" s="28">
        <f>SUM(F253:Z253)</f>
        <v>40</v>
      </c>
      <c r="F253" s="28">
        <v>3</v>
      </c>
      <c r="H253" s="28">
        <v>1</v>
      </c>
      <c r="I253" s="28">
        <v>6</v>
      </c>
      <c r="K253" s="28">
        <v>1</v>
      </c>
      <c r="N253" s="28">
        <v>1</v>
      </c>
      <c r="P253" s="28">
        <v>2</v>
      </c>
      <c r="Q253" s="28">
        <v>1</v>
      </c>
      <c r="R253" s="28">
        <v>3</v>
      </c>
      <c r="S253" s="28">
        <v>1</v>
      </c>
      <c r="T253" s="28">
        <v>3</v>
      </c>
      <c r="U253" s="28">
        <v>7</v>
      </c>
      <c r="V253" s="28">
        <v>1</v>
      </c>
      <c r="W253" s="28">
        <v>1</v>
      </c>
      <c r="X253" s="28">
        <v>1</v>
      </c>
      <c r="Y253" s="28">
        <v>4</v>
      </c>
      <c r="Z253" s="28">
        <v>4</v>
      </c>
      <c r="AC253" s="56"/>
      <c r="AF253" s="57"/>
    </row>
    <row r="254" spans="1:32" ht="16.5" hidden="1" customHeight="1" x14ac:dyDescent="0.25"/>
    <row r="255" spans="1:32" ht="21" hidden="1" customHeight="1" x14ac:dyDescent="0.25">
      <c r="A255" s="28" t="s">
        <v>149</v>
      </c>
      <c r="B255" s="18">
        <v>45</v>
      </c>
      <c r="C255" s="18">
        <f>SUM(F255:Z255)</f>
        <v>58</v>
      </c>
      <c r="D255" s="18"/>
      <c r="E255" s="18"/>
      <c r="F255" s="40">
        <v>5</v>
      </c>
      <c r="G255" s="40">
        <v>3</v>
      </c>
      <c r="H255" s="40"/>
      <c r="I255" s="40">
        <v>5</v>
      </c>
      <c r="J255" s="40">
        <v>2</v>
      </c>
      <c r="K255" s="40"/>
      <c r="L255" s="40">
        <v>2</v>
      </c>
      <c r="M255" s="40">
        <v>0</v>
      </c>
      <c r="N255" s="40">
        <v>3</v>
      </c>
      <c r="O255" s="40">
        <v>3</v>
      </c>
      <c r="P255" s="40">
        <v>3</v>
      </c>
      <c r="Q255" s="40">
        <v>2</v>
      </c>
      <c r="R255" s="40">
        <v>2</v>
      </c>
      <c r="S255" s="40">
        <v>10</v>
      </c>
      <c r="T255" s="40">
        <v>6</v>
      </c>
      <c r="U255" s="40">
        <v>6</v>
      </c>
      <c r="V255" s="40">
        <v>1</v>
      </c>
      <c r="W255" s="40">
        <v>1</v>
      </c>
      <c r="X255" s="40">
        <v>4</v>
      </c>
      <c r="Y255" s="40"/>
      <c r="Z255" s="40"/>
    </row>
    <row r="256" spans="1:32" ht="16.5" hidden="1" customHeight="1" x14ac:dyDescent="0.25"/>
    <row r="257" spans="1:26" ht="16.5" hidden="1" customHeight="1" x14ac:dyDescent="0.25"/>
    <row r="258" spans="1:26" ht="13.5" hidden="1" customHeight="1" x14ac:dyDescent="0.25"/>
    <row r="259" spans="1:26" ht="16.5" hidden="1" customHeight="1" x14ac:dyDescent="0.25">
      <c r="K259" s="1" t="s">
        <v>158</v>
      </c>
      <c r="T259" s="1" t="s">
        <v>161</v>
      </c>
      <c r="V259" s="1" t="s">
        <v>159</v>
      </c>
      <c r="Y259" s="1" t="s">
        <v>160</v>
      </c>
      <c r="Z259" s="1" t="s">
        <v>157</v>
      </c>
    </row>
    <row r="260" spans="1:26" ht="16.5" hidden="1" customHeight="1" x14ac:dyDescent="0.25"/>
    <row r="261" spans="1:26" ht="22.5" hidden="1" customHeight="1" x14ac:dyDescent="0.25">
      <c r="A261" s="10" t="s">
        <v>174</v>
      </c>
      <c r="B261" s="35"/>
      <c r="C261" s="41">
        <f>SUM(F261:Z261)</f>
        <v>49</v>
      </c>
      <c r="D261" s="35"/>
      <c r="E261" s="35"/>
      <c r="F261" s="28">
        <v>1</v>
      </c>
      <c r="G261" s="28">
        <v>2</v>
      </c>
      <c r="H261" s="28"/>
      <c r="I261" s="28">
        <v>2</v>
      </c>
      <c r="J261" s="28"/>
      <c r="K261" s="28">
        <v>3</v>
      </c>
      <c r="L261" s="28">
        <v>1</v>
      </c>
      <c r="M261" s="28">
        <v>1</v>
      </c>
      <c r="N261" s="28">
        <v>8</v>
      </c>
      <c r="O261" s="28">
        <v>6</v>
      </c>
      <c r="P261" s="28">
        <v>1</v>
      </c>
      <c r="Q261" s="28">
        <v>0</v>
      </c>
      <c r="R261" s="28">
        <v>1</v>
      </c>
      <c r="S261" s="28">
        <v>4</v>
      </c>
      <c r="T261" s="28">
        <v>3</v>
      </c>
      <c r="U261" s="28">
        <v>2</v>
      </c>
      <c r="V261" s="28">
        <v>1</v>
      </c>
      <c r="W261" s="28">
        <v>1</v>
      </c>
      <c r="X261" s="28">
        <v>7</v>
      </c>
      <c r="Y261" s="28"/>
      <c r="Z261" s="28">
        <v>5</v>
      </c>
    </row>
    <row r="262" spans="1:26" hidden="1" x14ac:dyDescent="0.25"/>
    <row r="263" spans="1:26" hidden="1" x14ac:dyDescent="0.25">
      <c r="C263" s="2">
        <v>131503</v>
      </c>
      <c r="D263" s="2">
        <v>0.61502018062005714</v>
      </c>
      <c r="E263" s="2">
        <v>21</v>
      </c>
      <c r="F263" s="1">
        <v>8327</v>
      </c>
      <c r="G263" s="1">
        <v>5302</v>
      </c>
      <c r="H263" s="1">
        <v>13625</v>
      </c>
      <c r="I263" s="1">
        <v>6959</v>
      </c>
      <c r="J263" s="1">
        <v>1953</v>
      </c>
      <c r="K263" s="1">
        <v>10108</v>
      </c>
      <c r="L263" s="1">
        <v>4682</v>
      </c>
      <c r="M263" s="1">
        <v>7236</v>
      </c>
      <c r="N263" s="1">
        <v>4955</v>
      </c>
      <c r="O263" s="1">
        <v>1778</v>
      </c>
      <c r="P263" s="1">
        <v>2151</v>
      </c>
      <c r="Q263" s="1">
        <v>4490</v>
      </c>
      <c r="R263" s="1">
        <v>8940</v>
      </c>
      <c r="S263" s="1">
        <v>5313</v>
      </c>
      <c r="T263" s="1">
        <v>8101</v>
      </c>
      <c r="U263" s="1">
        <v>4187</v>
      </c>
      <c r="V263" s="1">
        <v>3748</v>
      </c>
      <c r="W263" s="1">
        <v>1948</v>
      </c>
      <c r="X263" s="1">
        <v>4526</v>
      </c>
      <c r="Y263" s="1">
        <v>16714</v>
      </c>
      <c r="Z263" s="1">
        <v>6460</v>
      </c>
    </row>
    <row r="264" spans="1:26" hidden="1" x14ac:dyDescent="0.25"/>
    <row r="265" spans="1:26" hidden="1" x14ac:dyDescent="0.25"/>
    <row r="266" spans="1:26" hidden="1" x14ac:dyDescent="0.25"/>
    <row r="267" spans="1:26" hidden="1" x14ac:dyDescent="0.25"/>
    <row r="268" spans="1:26" hidden="1" x14ac:dyDescent="0.25">
      <c r="C268" s="2">
        <f>SUM(F268:Z268)</f>
        <v>91993</v>
      </c>
      <c r="F268" s="69">
        <v>7450</v>
      </c>
      <c r="G268" s="69">
        <v>2273</v>
      </c>
      <c r="H268" s="69">
        <v>2632</v>
      </c>
      <c r="I268" s="69">
        <v>5776</v>
      </c>
      <c r="J268" s="69">
        <v>2995</v>
      </c>
      <c r="K268" s="70">
        <v>5799</v>
      </c>
      <c r="L268" s="69">
        <v>4262</v>
      </c>
      <c r="M268" s="69">
        <v>3174</v>
      </c>
      <c r="N268" s="69">
        <v>5009</v>
      </c>
      <c r="O268" s="69">
        <v>1437</v>
      </c>
      <c r="P268" s="69">
        <v>1895</v>
      </c>
      <c r="Q268" s="70">
        <v>7055</v>
      </c>
      <c r="R268" s="69">
        <v>6899</v>
      </c>
      <c r="S268" s="69">
        <v>4489</v>
      </c>
      <c r="T268" s="70">
        <v>7908</v>
      </c>
      <c r="U268" s="69">
        <v>4099</v>
      </c>
      <c r="V268" s="69">
        <v>2782</v>
      </c>
      <c r="W268" s="69">
        <v>2085</v>
      </c>
      <c r="X268" s="69">
        <v>6228</v>
      </c>
      <c r="Y268" s="69">
        <v>5162</v>
      </c>
      <c r="Z268" s="71">
        <v>2584</v>
      </c>
    </row>
    <row r="269" spans="1:26" hidden="1" x14ac:dyDescent="0.25">
      <c r="C269" s="2">
        <f>SUM(F269:Z269)</f>
        <v>4424</v>
      </c>
      <c r="F269" s="65">
        <f t="shared" ref="F269:Z269" si="134">F20-F268</f>
        <v>0</v>
      </c>
      <c r="G269" s="65">
        <f t="shared" si="134"/>
        <v>887</v>
      </c>
      <c r="H269" s="65">
        <f t="shared" si="134"/>
        <v>2868</v>
      </c>
      <c r="I269" s="65">
        <f t="shared" si="134"/>
        <v>0</v>
      </c>
      <c r="J269" s="65">
        <f t="shared" si="134"/>
        <v>0</v>
      </c>
      <c r="K269" s="65">
        <f t="shared" si="134"/>
        <v>151</v>
      </c>
      <c r="L269" s="65">
        <f t="shared" si="134"/>
        <v>0</v>
      </c>
      <c r="M269" s="65">
        <f t="shared" si="134"/>
        <v>286</v>
      </c>
      <c r="N269" s="65">
        <f t="shared" si="134"/>
        <v>0</v>
      </c>
      <c r="O269" s="65">
        <f t="shared" si="134"/>
        <v>0</v>
      </c>
      <c r="P269" s="65">
        <f t="shared" si="134"/>
        <v>213</v>
      </c>
      <c r="Q269" s="65">
        <f t="shared" si="134"/>
        <v>0</v>
      </c>
      <c r="R269" s="65">
        <f t="shared" si="134"/>
        <v>144</v>
      </c>
      <c r="S269" s="65">
        <f t="shared" si="134"/>
        <v>-9</v>
      </c>
      <c r="T269" s="65">
        <f t="shared" si="134"/>
        <v>150</v>
      </c>
      <c r="U269" s="65">
        <f t="shared" si="134"/>
        <v>314</v>
      </c>
      <c r="V269" s="65">
        <f t="shared" si="134"/>
        <v>18</v>
      </c>
      <c r="W269" s="65">
        <f t="shared" si="134"/>
        <v>-573</v>
      </c>
      <c r="X269" s="65">
        <f t="shared" si="134"/>
        <v>-44</v>
      </c>
      <c r="Y269" s="65">
        <f t="shared" si="134"/>
        <v>0</v>
      </c>
      <c r="Z269" s="65">
        <f t="shared" si="134"/>
        <v>19</v>
      </c>
    </row>
    <row r="270" spans="1:26" hidden="1" x14ac:dyDescent="0.25"/>
    <row r="271" spans="1:26" hidden="1" x14ac:dyDescent="0.25"/>
    <row r="272" spans="1:26" hidden="1" x14ac:dyDescent="0.25"/>
    <row r="273" spans="1:27" hidden="1" x14ac:dyDescent="0.25">
      <c r="A273" s="38" t="s">
        <v>213</v>
      </c>
      <c r="B273" s="67">
        <f t="shared" ref="B273:Z273" si="135">B42/$C42</f>
        <v>1.1301191014684941</v>
      </c>
      <c r="C273" s="67">
        <f t="shared" si="135"/>
        <v>1</v>
      </c>
      <c r="D273" s="67">
        <f t="shared" si="135"/>
        <v>4.4821342130268748E-6</v>
      </c>
      <c r="E273" s="67">
        <f t="shared" si="135"/>
        <v>1.0637225527922968E-4</v>
      </c>
      <c r="F273" s="68">
        <f t="shared" si="135"/>
        <v>7.2682642428650801E-2</v>
      </c>
      <c r="G273" s="68">
        <f t="shared" si="135"/>
        <v>3.0625078829439177E-2</v>
      </c>
      <c r="H273" s="68">
        <f t="shared" si="135"/>
        <v>7.498737462636744E-2</v>
      </c>
      <c r="I273" s="68">
        <f t="shared" si="135"/>
        <v>6.7605140109988901E-2</v>
      </c>
      <c r="J273" s="68">
        <f t="shared" si="135"/>
        <v>3.8101528771922175E-2</v>
      </c>
      <c r="K273" s="68">
        <f t="shared" si="135"/>
        <v>6.0404244962134E-2</v>
      </c>
      <c r="L273" s="68">
        <f t="shared" si="135"/>
        <v>3.1891415201810956E-2</v>
      </c>
      <c r="M273" s="68">
        <f t="shared" si="135"/>
        <v>5.0871264750919229E-2</v>
      </c>
      <c r="N273" s="68">
        <f t="shared" si="135"/>
        <v>4.3754454338189815E-2</v>
      </c>
      <c r="O273" s="68">
        <f t="shared" si="135"/>
        <v>2.0921396475228685E-2</v>
      </c>
      <c r="P273" s="68">
        <f t="shared" si="135"/>
        <v>2.1269385710356453E-2</v>
      </c>
      <c r="Q273" s="68">
        <f t="shared" si="135"/>
        <v>4.4098897831474936E-2</v>
      </c>
      <c r="R273" s="68">
        <f t="shared" si="135"/>
        <v>5.6265857697223018E-2</v>
      </c>
      <c r="S273" s="68">
        <f t="shared" si="135"/>
        <v>5.4270111574365093E-2</v>
      </c>
      <c r="T273" s="68">
        <f t="shared" si="135"/>
        <v>5.7223207994736083E-2</v>
      </c>
      <c r="U273" s="68">
        <f t="shared" si="135"/>
        <v>3.88410692133873E-2</v>
      </c>
      <c r="V273" s="68">
        <f t="shared" si="135"/>
        <v>3.9464106708594217E-2</v>
      </c>
      <c r="W273" s="68">
        <f t="shared" si="135"/>
        <v>1.9106483186345447E-2</v>
      </c>
      <c r="X273" s="68">
        <f t="shared" si="135"/>
        <v>4.0461979770023179E-2</v>
      </c>
      <c r="Y273" s="68">
        <f t="shared" si="135"/>
        <v>9.085710204493061E-2</v>
      </c>
      <c r="Z273" s="68">
        <f t="shared" si="135"/>
        <v>4.6297257773912352E-2</v>
      </c>
    </row>
    <row r="274" spans="1:27" hidden="1" x14ac:dyDescent="0.25">
      <c r="C274" s="2">
        <v>222344</v>
      </c>
    </row>
    <row r="275" spans="1:27" hidden="1" x14ac:dyDescent="0.25">
      <c r="C275" s="66">
        <f>C274-C42</f>
        <v>24924.099999999977</v>
      </c>
    </row>
    <row r="276" spans="1:27" hidden="1" x14ac:dyDescent="0.25">
      <c r="C276" s="2">
        <f>C275/6000</f>
        <v>4.1540166666666627</v>
      </c>
    </row>
    <row r="277" spans="1:27" hidden="1" x14ac:dyDescent="0.25"/>
    <row r="278" spans="1:27" hidden="1" x14ac:dyDescent="0.25">
      <c r="F278" s="68">
        <f t="shared" ref="F278:AA278" si="136">F64/$C64</f>
        <v>0.11118115436281904</v>
      </c>
      <c r="G278" s="68">
        <f t="shared" si="136"/>
        <v>1.4296327982529212E-2</v>
      </c>
      <c r="H278" s="68">
        <f t="shared" si="136"/>
        <v>0.1174662854312538</v>
      </c>
      <c r="I278" s="68">
        <f t="shared" si="136"/>
        <v>4.8160989410961266E-2</v>
      </c>
      <c r="J278" s="68">
        <f t="shared" si="136"/>
        <v>2.5564536101042392E-2</v>
      </c>
      <c r="K278" s="68">
        <f t="shared" si="136"/>
        <v>4.0843971152186472E-2</v>
      </c>
      <c r="L278" s="68">
        <f t="shared" si="136"/>
        <v>6.9774335652265276E-2</v>
      </c>
      <c r="M278" s="68">
        <f t="shared" si="136"/>
        <v>5.5909524131150981E-2</v>
      </c>
      <c r="N278" s="68">
        <f t="shared" si="136"/>
        <v>3.7072892511125617E-2</v>
      </c>
      <c r="O278" s="68">
        <f t="shared" si="136"/>
        <v>2.7748384627507484E-2</v>
      </c>
      <c r="P278" s="68">
        <f t="shared" si="136"/>
        <v>3.0994138880758866E-2</v>
      </c>
      <c r="Q278" s="68">
        <f t="shared" si="136"/>
        <v>4.3489354676512743E-2</v>
      </c>
      <c r="R278" s="68">
        <f t="shared" si="136"/>
        <v>4.0412454690771552E-2</v>
      </c>
      <c r="S278" s="68">
        <f t="shared" si="136"/>
        <v>4.0680745360259965E-2</v>
      </c>
      <c r="T278" s="68">
        <f t="shared" si="136"/>
        <v>3.1388132171615971E-2</v>
      </c>
      <c r="U278" s="68">
        <f t="shared" si="136"/>
        <v>5.5215345475831325E-2</v>
      </c>
      <c r="V278" s="68">
        <f t="shared" si="136"/>
        <v>1.71668505302024E-2</v>
      </c>
      <c r="W278" s="68">
        <f t="shared" si="136"/>
        <v>1.7485797479943863E-2</v>
      </c>
      <c r="X278" s="68">
        <f t="shared" si="136"/>
        <v>2.5103001103181213E-2</v>
      </c>
      <c r="Y278" s="68">
        <f t="shared" si="136"/>
        <v>9.7776001681038033E-2</v>
      </c>
      <c r="Z278" s="68">
        <f t="shared" si="136"/>
        <v>5.2269776587042495E-2</v>
      </c>
      <c r="AA278" s="68">
        <f t="shared" si="136"/>
        <v>0</v>
      </c>
    </row>
    <row r="279" spans="1:27" hidden="1" x14ac:dyDescent="0.25">
      <c r="H279" s="68">
        <f t="shared" ref="H279:Z279" si="137">H70/$C70</f>
        <v>0.20244267198404786</v>
      </c>
      <c r="I279" s="68">
        <f t="shared" si="137"/>
        <v>4.9052841475573282E-2</v>
      </c>
      <c r="J279" s="68">
        <f t="shared" si="137"/>
        <v>1.9341974077766701E-2</v>
      </c>
      <c r="K279" s="68">
        <f t="shared" si="137"/>
        <v>6.739780658025922E-2</v>
      </c>
      <c r="L279" s="68">
        <f t="shared" si="137"/>
        <v>2.0089730807577269E-2</v>
      </c>
      <c r="M279" s="68">
        <f t="shared" si="137"/>
        <v>7.153539381854436E-2</v>
      </c>
      <c r="N279" s="68">
        <f t="shared" si="137"/>
        <v>8.3250249252243263E-3</v>
      </c>
      <c r="O279" s="68">
        <f t="shared" si="137"/>
        <v>3.2951146560319042E-2</v>
      </c>
      <c r="P279" s="68">
        <f t="shared" si="137"/>
        <v>3.0408773678963111E-2</v>
      </c>
      <c r="Q279" s="68">
        <f t="shared" si="137"/>
        <v>2.1585244267198406E-2</v>
      </c>
      <c r="R279" s="68">
        <f t="shared" si="137"/>
        <v>7.9361914257228314E-2</v>
      </c>
      <c r="S279" s="68">
        <f t="shared" si="137"/>
        <v>7.9910269192422737E-2</v>
      </c>
      <c r="T279" s="68">
        <f t="shared" si="137"/>
        <v>3.2053838484546363E-2</v>
      </c>
      <c r="U279" s="68">
        <f t="shared" si="137"/>
        <v>1.7547357926221335E-2</v>
      </c>
      <c r="V279" s="68">
        <f t="shared" si="137"/>
        <v>1.4007976071784646E-2</v>
      </c>
      <c r="W279" s="68">
        <f t="shared" si="137"/>
        <v>6.031904287138584E-3</v>
      </c>
      <c r="X279" s="68">
        <f t="shared" si="137"/>
        <v>7.7766699900299104E-3</v>
      </c>
      <c r="Y279" s="68">
        <f t="shared" si="137"/>
        <v>0.17397806580259223</v>
      </c>
      <c r="Z279" s="68">
        <f t="shared" si="137"/>
        <v>5.877367896311067E-2</v>
      </c>
    </row>
    <row r="280" spans="1:27" hidden="1" x14ac:dyDescent="0.25"/>
    <row r="281" spans="1:27" hidden="1" x14ac:dyDescent="0.25"/>
    <row r="282" spans="1:27" hidden="1" x14ac:dyDescent="0.25"/>
    <row r="283" spans="1:27" hidden="1" x14ac:dyDescent="0.25">
      <c r="C283" s="66">
        <f>SUM(F283:Z283)</f>
        <v>299343.5</v>
      </c>
      <c r="F283" s="65">
        <f t="shared" ref="F283:Z283" si="138">F42+F55+F59+F61+F63++F64</f>
        <v>28929.5</v>
      </c>
      <c r="G283" s="65">
        <f t="shared" si="138"/>
        <v>8109.5</v>
      </c>
      <c r="H283" s="65">
        <f t="shared" si="138"/>
        <v>23745</v>
      </c>
      <c r="I283" s="65">
        <f t="shared" si="138"/>
        <v>18225.599999999999</v>
      </c>
      <c r="J283" s="65">
        <f t="shared" si="138"/>
        <v>10090.6</v>
      </c>
      <c r="K283" s="65">
        <f t="shared" si="138"/>
        <v>19777</v>
      </c>
      <c r="L283" s="65">
        <f t="shared" si="138"/>
        <v>11089</v>
      </c>
      <c r="M283" s="65">
        <f t="shared" si="138"/>
        <v>15623</v>
      </c>
      <c r="N283" s="65">
        <f t="shared" si="138"/>
        <v>11719</v>
      </c>
      <c r="O283" s="65">
        <f t="shared" si="138"/>
        <v>6402.3</v>
      </c>
      <c r="P283" s="65">
        <f t="shared" si="138"/>
        <v>8039.7</v>
      </c>
      <c r="Q283" s="65">
        <f t="shared" si="138"/>
        <v>11940</v>
      </c>
      <c r="R283" s="65">
        <f t="shared" si="138"/>
        <v>17311</v>
      </c>
      <c r="S283" s="65">
        <f t="shared" si="138"/>
        <v>15536.3</v>
      </c>
      <c r="T283" s="65">
        <f t="shared" si="138"/>
        <v>14417.5</v>
      </c>
      <c r="U283" s="65">
        <f t="shared" si="138"/>
        <v>11704</v>
      </c>
      <c r="V283" s="65">
        <f t="shared" si="138"/>
        <v>11709</v>
      </c>
      <c r="W283" s="65">
        <f t="shared" si="138"/>
        <v>5256</v>
      </c>
      <c r="X283" s="65">
        <f t="shared" si="138"/>
        <v>10895</v>
      </c>
      <c r="Y283" s="65">
        <f t="shared" si="138"/>
        <v>26132.5</v>
      </c>
      <c r="Z283" s="65">
        <f t="shared" si="138"/>
        <v>12692</v>
      </c>
    </row>
    <row r="288" spans="1:27" x14ac:dyDescent="0.25">
      <c r="F288" s="65"/>
      <c r="G288" s="65"/>
      <c r="H288" s="65"/>
      <c r="I288" s="65"/>
      <c r="J288" s="65"/>
      <c r="K288" s="65"/>
      <c r="L288" s="65"/>
      <c r="M288" s="65"/>
      <c r="N288" s="65"/>
      <c r="O288" s="65"/>
      <c r="P288" s="65"/>
      <c r="Q288" s="65"/>
      <c r="R288" s="65"/>
      <c r="S288" s="65"/>
      <c r="T288" s="65"/>
      <c r="U288" s="65"/>
      <c r="V288" s="65"/>
      <c r="W288" s="65"/>
      <c r="X288" s="65"/>
      <c r="Y288" s="65"/>
      <c r="Z288" s="65"/>
      <c r="AA288" s="65">
        <f>AA41-AA20</f>
        <v>0</v>
      </c>
    </row>
  </sheetData>
  <dataConsolidate/>
  <mergeCells count="30">
    <mergeCell ref="A244:K244"/>
    <mergeCell ref="A243:Z243"/>
    <mergeCell ref="V5:V6"/>
    <mergeCell ref="I5:I6"/>
    <mergeCell ref="T5:T6"/>
    <mergeCell ref="U5:U6"/>
    <mergeCell ref="J5:J6"/>
    <mergeCell ref="K5:K6"/>
    <mergeCell ref="L5:L6"/>
    <mergeCell ref="M5:M6"/>
    <mergeCell ref="N5:N6"/>
    <mergeCell ref="O5:O6"/>
    <mergeCell ref="P5:P6"/>
    <mergeCell ref="E5:E6"/>
    <mergeCell ref="R5:R6"/>
    <mergeCell ref="A2:Z2"/>
    <mergeCell ref="A4:A6"/>
    <mergeCell ref="B4:B6"/>
    <mergeCell ref="C4:C6"/>
    <mergeCell ref="F4:Z4"/>
    <mergeCell ref="F5:F6"/>
    <mergeCell ref="G5:G6"/>
    <mergeCell ref="H5:H6"/>
    <mergeCell ref="W5:W6"/>
    <mergeCell ref="X5:X6"/>
    <mergeCell ref="Y5:Y6"/>
    <mergeCell ref="Z5:Z6"/>
    <mergeCell ref="Q5:Q6"/>
    <mergeCell ref="D4:D6"/>
    <mergeCell ref="S5:S6"/>
  </mergeCells>
  <printOptions horizontalCentered="1"/>
  <pageMargins left="0.19685039370078741" right="0.19685039370078741" top="1.1811023622047245" bottom="0.19685039370078741" header="0.19685039370078741" footer="0.19685039370078741"/>
  <pageSetup paperSize="8" scale="32" orientation="portrait" r:id="rId1"/>
  <headerFooter alignWithMargins="0"/>
  <rowBreaks count="1" manualBreakCount="1">
    <brk id="156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2024-07-12T10:25:19Z</cp:lastPrinted>
  <dcterms:created xsi:type="dcterms:W3CDTF">2017-06-08T05:54:08Z</dcterms:created>
  <dcterms:modified xsi:type="dcterms:W3CDTF">2024-07-12T12:21:37Z</dcterms:modified>
</cp:coreProperties>
</file>