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оперативка!$A$2:$Y$240</definedName>
  </definedNames>
  <calcPr calcId="145621"/>
</workbook>
</file>

<file path=xl/calcChain.xml><?xml version="1.0" encoding="utf-8"?>
<calcChain xmlns="http://schemas.openxmlformats.org/spreadsheetml/2006/main">
  <c r="D50" i="1" l="1"/>
  <c r="S62" i="1" l="1"/>
  <c r="L62" i="1"/>
  <c r="L58" i="1" l="1"/>
  <c r="E63" i="1" l="1"/>
  <c r="N59" i="1"/>
  <c r="C210" i="1" l="1"/>
  <c r="F59" i="1" l="1"/>
  <c r="Y218" i="1" l="1"/>
  <c r="J59" i="1" l="1"/>
  <c r="I59" i="1"/>
  <c r="X49" i="1" l="1"/>
  <c r="G44" i="1" l="1"/>
  <c r="C42" i="1" l="1"/>
  <c r="C57" i="1" l="1"/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V62" i="1" l="1"/>
  <c r="L49" i="1" l="1"/>
  <c r="T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P62" i="1" l="1"/>
  <c r="Q62" i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4" i="1" l="1"/>
  <c r="D42" i="1" l="1"/>
  <c r="D44" i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D103" i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T223" i="1"/>
  <c r="G223" i="1"/>
  <c r="B222" i="1"/>
  <c r="C221" i="1"/>
  <c r="C220" i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37" i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C51" i="1"/>
  <c r="C50" i="1"/>
  <c r="C49" i="1"/>
  <c r="D49" i="1" s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21" i="1" l="1"/>
  <c r="C223" i="1"/>
  <c r="D217" i="1"/>
  <c r="C219" i="1"/>
  <c r="C144" i="1"/>
  <c r="D144" i="1" s="1"/>
  <c r="D143" i="1"/>
  <c r="C138" i="1"/>
  <c r="D137" i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1" i="1" s="1"/>
  <c r="D218" i="1"/>
  <c r="C141" i="1" l="1"/>
  <c r="D141" i="1" s="1"/>
  <c r="D138" i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<sst xmlns="http://schemas.openxmlformats.org/spreadsheetml/2006/main" count="275" uniqueCount="219">
  <si>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</si>
  <si>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</si>
  <si>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</si>
  <si>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</si>
  <si>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</si>
  <si>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</si>
  <si>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</si>
  <si>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</si>
  <si>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</si>
  <si>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</si>
  <si>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</si>
  <si>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</si>
  <si>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</si>
  <si>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</si>
  <si>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</si>
  <si>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</si>
  <si>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</si>
  <si>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</si>
  <si>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</si>
  <si>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</si>
  <si>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</si>
  <si>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</si>
  <si>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</si>
  <si>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</si>
  <si>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</si>
  <si>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</si>
  <si>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</si>
  <si>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</si>
  <si>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</si>
  <si>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</si>
  <si>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</si>
  <si>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</si>
  <si>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</si>
  <si>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</si>
  <si>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</si>
  <si>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</si>
  <si>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</si>
  <si>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</si>
  <si>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</si>
  <si>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</si>
  <si>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</si>
  <si>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</si>
  <si>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</si>
  <si>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</si>
  <si>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</si>
  <si>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</si>
  <si>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</si>
  <si>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</si>
  <si>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</si>
  <si>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</si>
  <si>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</si>
  <si>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</si>
  <si>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</si>
  <si>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</si>
  <si>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</si>
  <si>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</si>
  <si>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</si>
  <si>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</si>
  <si>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</si>
  <si>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</si>
  <si>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</si>
  <si>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</si>
  <si>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</si>
  <si>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</si>
  <si>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</si>
  <si>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</si>
  <si>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</si>
  <si>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</si>
  <si>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</si>
  <si>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</si>
  <si>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</si>
  <si>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</si>
  <si>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</si>
  <si>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</si>
  <si>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</si>
  <si>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</si>
  <si>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</si>
  <si>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</si>
  <si>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</si>
  <si>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</si>
  <si>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</si>
  <si>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</si>
  <si>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</si>
  <si>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</si>
  <si>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</si>
  <si>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</si>
  <si>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</si>
  <si>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</si>
  <si>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</si>
  <si>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</si>
  <si>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</si>
  <si>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</si>
  <si>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</si>
  <si>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</si>
  <si>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</si>
  <si>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</si>
  <si>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</si>
  <si>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</si>
  <si>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</si>
  <si>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</si>
  <si>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</si>
  <si>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</si>
  <si>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</si>
  <si>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</si>
  <si>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</si>
  <si>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</si>
  <si>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</si>
  <si>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</si>
  <si>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</si>
  <si>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</si>
  <si>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</si>
  <si>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</si>
  <si>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</si>
  <si>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</si>
  <si>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</si>
  <si>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</si>
  <si>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</si>
  <si>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</si>
  <si>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</si>
  <si>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</si>
  <si>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</si>
  <si>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</si>
  <si>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</si>
  <si>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</si>
  <si>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</si>
  <si>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</si>
  <si>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</si>
  <si>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</si>
  <si>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</si>
  <si>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</si>
  <si>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</si>
  <si>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</si>
  <si>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</si>
  <si>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</si>
  <si>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</si>
  <si>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</si>
  <si>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</si>
  <si>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</si>
  <si>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</si>
  <si>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</si>
  <si>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</si>
  <si>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</si>
  <si>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</si>
  <si>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</si>
  <si>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</si>
  <si>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</si>
  <si>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</si>
  <si>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</si>
  <si>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</si>
  <si>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</si>
  <si>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</si>
  <si>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</si>
  <si>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</si>
  <si>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</si>
  <si>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</si>
  <si>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</si>
  <si>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</si>
  <si>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</si>
  <si>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</si>
  <si>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</si>
  <si>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</si>
  <si>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</si>
  <si>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</si>
  <si>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</si>
  <si>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</si>
  <si>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</si>
  <si>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</si>
  <si>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</si>
  <si>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</si>
  <si>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</si>
  <si>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</si>
  <si>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</si>
  <si>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</si>
  <si>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</si>
  <si>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</si>
  <si>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</si>
  <si>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</si>
  <si>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</si>
  <si>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</si>
  <si>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</si>
  <si>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</si>
  <si>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</si>
  <si>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</si>
  <si>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</si>
  <si>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</si>
  <si>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</si>
  <si>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</si>
  <si>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</si>
  <si>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</si>
  <si>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</si>
  <si>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</si>
  <si>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</si>
  <si>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</si>
  <si>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</si>
  <si>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</si>
  <si>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</si>
  <si>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</si>
  <si>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</si>
  <si>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</si>
  <si>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</si>
  <si>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</si>
  <si>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</si>
  <si>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</si>
  <si>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</si>
  <si>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</si>
  <si>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</si>
  <si>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</si>
  <si>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</si>
  <si>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</si>
  <si>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</si>
  <si>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</si>
  <si>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</si>
  <si>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</si>
  <si>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</si>
  <si>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</si>
  <si>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</si>
  <si>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</si>
  <si>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</si>
  <si>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Информация о сельскохозяйственных работах по состоянию на 31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</si>
</sst>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W45" sqref="W45:W49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3" customWidth="1"/>
    <col min="10" max="15" width="13.7109375" style="1" customWidth="1"/>
    <col min="16" max="16" width="13.7109375" style="93" customWidth="1"/>
    <col min="17" max="17" width="13.5703125" style="109" customWidth="1"/>
    <col min="18" max="22" width="13.7109375" style="1" customWidth="1"/>
    <col min="23" max="23" width="13.7109375" style="109" customWidth="1"/>
    <col min="24" max="24" width="13.7109375" style="93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8" t="s">
        <v>218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4"/>
      <c r="J3" s="5"/>
      <c r="K3" s="5"/>
      <c r="L3" s="5"/>
      <c r="M3" s="5"/>
      <c r="N3" s="5"/>
      <c r="O3" s="5"/>
      <c r="P3" s="94"/>
      <c r="Q3" s="110"/>
      <c r="R3" s="5"/>
      <c r="S3" s="5"/>
      <c r="T3" s="5"/>
      <c r="U3" s="5"/>
      <c r="V3" s="5"/>
      <c r="W3" s="110"/>
      <c r="X3" s="156" t="s">
        <v>2</v>
      </c>
      <c r="Y3" s="6"/>
    </row>
    <row r="4" spans="1:26" s="2" customFormat="1" ht="17.25" customHeight="1" thickBot="1" x14ac:dyDescent="0.35">
      <c r="A4" s="209" t="s">
        <v>3</v>
      </c>
      <c r="B4" s="212" t="s">
        <v>213</v>
      </c>
      <c r="C4" s="205" t="s">
        <v>214</v>
      </c>
      <c r="D4" s="205" t="s">
        <v>215</v>
      </c>
      <c r="E4" s="215" t="s">
        <v>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7"/>
      <c r="Z4" s="2" t="s">
        <v>0</v>
      </c>
    </row>
    <row r="5" spans="1:26" s="2" customFormat="1" ht="87" customHeight="1" x14ac:dyDescent="0.25">
      <c r="A5" s="210"/>
      <c r="B5" s="213"/>
      <c r="C5" s="206"/>
      <c r="D5" s="206"/>
      <c r="E5" s="203" t="s">
        <v>5</v>
      </c>
      <c r="F5" s="203" t="s">
        <v>6</v>
      </c>
      <c r="G5" s="203" t="s">
        <v>7</v>
      </c>
      <c r="H5" s="203" t="s">
        <v>8</v>
      </c>
      <c r="I5" s="203" t="s">
        <v>9</v>
      </c>
      <c r="J5" s="203" t="s">
        <v>10</v>
      </c>
      <c r="K5" s="203" t="s">
        <v>11</v>
      </c>
      <c r="L5" s="203" t="s">
        <v>12</v>
      </c>
      <c r="M5" s="203" t="s">
        <v>13</v>
      </c>
      <c r="N5" s="203" t="s">
        <v>14</v>
      </c>
      <c r="O5" s="203" t="s">
        <v>15</v>
      </c>
      <c r="P5" s="203" t="s">
        <v>16</v>
      </c>
      <c r="Q5" s="203" t="s">
        <v>17</v>
      </c>
      <c r="R5" s="203" t="s">
        <v>18</v>
      </c>
      <c r="S5" s="203" t="s">
        <v>19</v>
      </c>
      <c r="T5" s="203" t="s">
        <v>20</v>
      </c>
      <c r="U5" s="203" t="s">
        <v>21</v>
      </c>
      <c r="V5" s="203" t="s">
        <v>22</v>
      </c>
      <c r="W5" s="203" t="s">
        <v>23</v>
      </c>
      <c r="X5" s="203" t="s">
        <v>24</v>
      </c>
      <c r="Y5" s="203" t="s">
        <v>25</v>
      </c>
    </row>
    <row r="6" spans="1:26" s="2" customFormat="1" ht="69.75" customHeight="1" thickBot="1" x14ac:dyDescent="0.3">
      <c r="A6" s="211"/>
      <c r="B6" s="214"/>
      <c r="C6" s="207"/>
      <c r="D6" s="207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1">
        <v>2068</v>
      </c>
      <c r="F7" s="111">
        <v>1426</v>
      </c>
      <c r="G7" s="111">
        <v>3311</v>
      </c>
      <c r="H7" s="111">
        <v>3013</v>
      </c>
      <c r="I7" s="111">
        <v>1381</v>
      </c>
      <c r="J7" s="111">
        <v>3235</v>
      </c>
      <c r="K7" s="111">
        <v>2215</v>
      </c>
      <c r="L7" s="111">
        <v>2793</v>
      </c>
      <c r="M7" s="111">
        <v>2281</v>
      </c>
      <c r="N7" s="111">
        <v>692</v>
      </c>
      <c r="O7" s="111">
        <v>1579</v>
      </c>
      <c r="P7" s="111">
        <v>1997</v>
      </c>
      <c r="Q7" s="111">
        <v>2796</v>
      </c>
      <c r="R7" s="111">
        <v>3011</v>
      </c>
      <c r="S7" s="111">
        <v>3199</v>
      </c>
      <c r="T7" s="111">
        <v>2334</v>
      </c>
      <c r="U7" s="111">
        <v>2066</v>
      </c>
      <c r="V7" s="111">
        <v>685</v>
      </c>
      <c r="W7" s="111">
        <v>1885</v>
      </c>
      <c r="X7" s="111">
        <v>3999</v>
      </c>
      <c r="Y7" s="111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1">
        <v>3726</v>
      </c>
      <c r="F8" s="111">
        <v>1536</v>
      </c>
      <c r="G8" s="111">
        <v>3338</v>
      </c>
      <c r="H8" s="111">
        <v>3013</v>
      </c>
      <c r="I8" s="111">
        <v>1381</v>
      </c>
      <c r="J8" s="111">
        <v>3791</v>
      </c>
      <c r="K8" s="111">
        <v>2220</v>
      </c>
      <c r="L8" s="111">
        <v>2813.5</v>
      </c>
      <c r="M8" s="111">
        <v>3160</v>
      </c>
      <c r="N8" s="111">
        <v>830</v>
      </c>
      <c r="O8" s="111">
        <v>1728</v>
      </c>
      <c r="P8" s="111">
        <v>1997</v>
      </c>
      <c r="Q8" s="111">
        <v>4261</v>
      </c>
      <c r="R8" s="111">
        <v>3011</v>
      </c>
      <c r="S8" s="111">
        <v>3310</v>
      </c>
      <c r="T8" s="111">
        <v>2315</v>
      </c>
      <c r="U8" s="111">
        <v>2066</v>
      </c>
      <c r="V8" s="111">
        <v>685</v>
      </c>
      <c r="W8" s="111">
        <v>2207</v>
      </c>
      <c r="X8" s="111">
        <v>4285</v>
      </c>
      <c r="Y8" s="111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8">
        <f t="shared" si="1"/>
        <v>1.8017408123791103</v>
      </c>
      <c r="F9" s="138">
        <f t="shared" si="1"/>
        <v>1.0771388499298737</v>
      </c>
      <c r="G9" s="138">
        <f t="shared" si="1"/>
        <v>1.0081546360616127</v>
      </c>
      <c r="H9" s="138">
        <f t="shared" si="1"/>
        <v>1</v>
      </c>
      <c r="I9" s="138">
        <f t="shared" si="1"/>
        <v>1</v>
      </c>
      <c r="J9" s="138">
        <f t="shared" si="1"/>
        <v>1.1718701700154559</v>
      </c>
      <c r="K9" s="138">
        <f t="shared" si="1"/>
        <v>1.0022573363431151</v>
      </c>
      <c r="L9" s="138">
        <f t="shared" si="1"/>
        <v>1.0073397780164697</v>
      </c>
      <c r="M9" s="138">
        <f t="shared" si="1"/>
        <v>1.3853572994300745</v>
      </c>
      <c r="N9" s="138">
        <f t="shared" si="1"/>
        <v>1.199421965317919</v>
      </c>
      <c r="O9" s="138">
        <f t="shared" si="1"/>
        <v>1.0943635212159595</v>
      </c>
      <c r="P9" s="138">
        <f t="shared" si="1"/>
        <v>1</v>
      </c>
      <c r="Q9" s="138">
        <f t="shared" si="1"/>
        <v>1.5239628040057225</v>
      </c>
      <c r="R9" s="138">
        <f t="shared" si="1"/>
        <v>1</v>
      </c>
      <c r="S9" s="138">
        <f t="shared" si="1"/>
        <v>1.0346983432322601</v>
      </c>
      <c r="T9" s="138">
        <f t="shared" si="1"/>
        <v>0.99185946872322195</v>
      </c>
      <c r="U9" s="138">
        <f t="shared" si="1"/>
        <v>1</v>
      </c>
      <c r="V9" s="138">
        <f t="shared" si="1"/>
        <v>1</v>
      </c>
      <c r="W9" s="138">
        <f t="shared" si="1"/>
        <v>1.1708222811671087</v>
      </c>
      <c r="X9" s="138">
        <f t="shared" si="1"/>
        <v>1.0715178794698674</v>
      </c>
      <c r="Y9" s="138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1">
        <v>3726</v>
      </c>
      <c r="F10" s="111">
        <v>1472</v>
      </c>
      <c r="G10" s="111">
        <v>3338</v>
      </c>
      <c r="H10" s="111">
        <v>2862</v>
      </c>
      <c r="I10" s="111">
        <v>1381</v>
      </c>
      <c r="J10" s="111">
        <v>3791</v>
      </c>
      <c r="K10" s="111">
        <v>2139</v>
      </c>
      <c r="L10" s="111">
        <v>2671</v>
      </c>
      <c r="M10" s="111">
        <v>3160</v>
      </c>
      <c r="N10" s="111">
        <v>810</v>
      </c>
      <c r="O10" s="111">
        <v>1688</v>
      </c>
      <c r="P10" s="111">
        <v>1997</v>
      </c>
      <c r="Q10" s="111">
        <v>4251</v>
      </c>
      <c r="R10" s="111">
        <v>3011</v>
      </c>
      <c r="S10" s="111">
        <v>3310.4</v>
      </c>
      <c r="T10" s="111">
        <v>2081</v>
      </c>
      <c r="U10" s="111">
        <v>2005</v>
      </c>
      <c r="V10" s="111">
        <v>440</v>
      </c>
      <c r="W10" s="111">
        <v>2207</v>
      </c>
      <c r="X10" s="111">
        <v>4285</v>
      </c>
      <c r="Y10" s="111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8">
        <f>E10/E8</f>
        <v>1</v>
      </c>
      <c r="F11" s="138">
        <f>F10/F8</f>
        <v>0.95833333333333337</v>
      </c>
      <c r="G11" s="138">
        <f t="shared" ref="G11:Y11" si="2">G10/G8</f>
        <v>1</v>
      </c>
      <c r="H11" s="138">
        <v>0.99</v>
      </c>
      <c r="I11" s="138">
        <f t="shared" si="2"/>
        <v>1</v>
      </c>
      <c r="J11" s="138">
        <f t="shared" si="2"/>
        <v>1</v>
      </c>
      <c r="K11" s="138">
        <v>1</v>
      </c>
      <c r="L11" s="138">
        <v>0.99</v>
      </c>
      <c r="M11" s="138">
        <f t="shared" si="2"/>
        <v>1</v>
      </c>
      <c r="N11" s="138">
        <f t="shared" si="2"/>
        <v>0.97590361445783136</v>
      </c>
      <c r="O11" s="138">
        <v>0.98</v>
      </c>
      <c r="P11" s="138">
        <f t="shared" si="2"/>
        <v>1</v>
      </c>
      <c r="Q11" s="138">
        <v>0.998</v>
      </c>
      <c r="R11" s="138">
        <f t="shared" si="2"/>
        <v>1</v>
      </c>
      <c r="S11" s="138">
        <f t="shared" si="2"/>
        <v>1.0001208459214501</v>
      </c>
      <c r="T11" s="138">
        <v>0.93</v>
      </c>
      <c r="U11" s="138">
        <v>1</v>
      </c>
      <c r="V11" s="138">
        <v>1</v>
      </c>
      <c r="W11" s="138">
        <f t="shared" si="2"/>
        <v>1</v>
      </c>
      <c r="X11" s="138">
        <f t="shared" si="2"/>
        <v>1</v>
      </c>
      <c r="Y11" s="138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39">
        <v>110</v>
      </c>
      <c r="F12" s="139">
        <v>830</v>
      </c>
      <c r="G12" s="139">
        <v>3010</v>
      </c>
      <c r="H12" s="139">
        <v>2395</v>
      </c>
      <c r="I12" s="139">
        <v>873</v>
      </c>
      <c r="J12" s="139">
        <v>3250</v>
      </c>
      <c r="K12" s="139">
        <v>780</v>
      </c>
      <c r="L12" s="139">
        <v>681</v>
      </c>
      <c r="M12" s="139">
        <v>725</v>
      </c>
      <c r="N12" s="139">
        <v>525</v>
      </c>
      <c r="O12" s="139">
        <v>860</v>
      </c>
      <c r="P12" s="139">
        <v>920</v>
      </c>
      <c r="Q12" s="139">
        <v>1513</v>
      </c>
      <c r="R12" s="139"/>
      <c r="S12" s="139">
        <v>1662</v>
      </c>
      <c r="T12" s="139">
        <v>675</v>
      </c>
      <c r="U12" s="139">
        <v>1620</v>
      </c>
      <c r="V12" s="139">
        <v>534</v>
      </c>
      <c r="W12" s="139">
        <v>1349</v>
      </c>
      <c r="X12" s="139">
        <v>4370</v>
      </c>
      <c r="Y12" s="139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1">
        <v>75</v>
      </c>
      <c r="F14" s="111">
        <v>186</v>
      </c>
      <c r="G14" s="111">
        <v>2030</v>
      </c>
      <c r="H14" s="111"/>
      <c r="I14" s="111"/>
      <c r="J14" s="111">
        <v>120</v>
      </c>
      <c r="K14" s="111"/>
      <c r="L14" s="111"/>
      <c r="M14" s="111">
        <v>420</v>
      </c>
      <c r="N14" s="111">
        <v>20</v>
      </c>
      <c r="O14" s="111">
        <v>120</v>
      </c>
      <c r="P14" s="111">
        <v>665</v>
      </c>
      <c r="Q14" s="111"/>
      <c r="R14" s="111">
        <v>100</v>
      </c>
      <c r="S14" s="111"/>
      <c r="T14" s="111"/>
      <c r="U14" s="111">
        <v>190</v>
      </c>
      <c r="V14" s="111">
        <v>25</v>
      </c>
      <c r="W14" s="111"/>
      <c r="X14" s="111">
        <v>540</v>
      </c>
      <c r="Y14" s="111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1">
        <v>1214</v>
      </c>
      <c r="F15" s="111">
        <v>599</v>
      </c>
      <c r="G15" s="111">
        <v>1456</v>
      </c>
      <c r="H15" s="111">
        <v>1166.4000000000001</v>
      </c>
      <c r="I15" s="111">
        <v>648</v>
      </c>
      <c r="J15" s="111">
        <v>1046</v>
      </c>
      <c r="K15" s="111">
        <v>965.7</v>
      </c>
      <c r="L15" s="111">
        <v>1272</v>
      </c>
      <c r="M15" s="111">
        <v>779.2</v>
      </c>
      <c r="N15" s="111">
        <v>418</v>
      </c>
      <c r="O15" s="111">
        <v>542</v>
      </c>
      <c r="P15" s="111">
        <v>1129</v>
      </c>
      <c r="Q15" s="111">
        <v>1318</v>
      </c>
      <c r="R15" s="111">
        <v>1036</v>
      </c>
      <c r="S15" s="111">
        <v>1268.5</v>
      </c>
      <c r="T15" s="111">
        <v>857</v>
      </c>
      <c r="U15" s="111">
        <v>661</v>
      </c>
      <c r="V15" s="111">
        <v>187.6</v>
      </c>
      <c r="W15" s="111">
        <v>1099</v>
      </c>
      <c r="X15" s="111">
        <v>1550</v>
      </c>
      <c r="Y15" s="111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0">
        <v>268.39999999999998</v>
      </c>
      <c r="F16" s="140">
        <v>181.8</v>
      </c>
      <c r="G16" s="140">
        <v>597.6</v>
      </c>
      <c r="H16" s="140">
        <v>1396.4</v>
      </c>
      <c r="I16" s="140">
        <v>363.2</v>
      </c>
      <c r="J16" s="140">
        <v>496.3</v>
      </c>
      <c r="K16" s="140">
        <v>781</v>
      </c>
      <c r="L16" s="140">
        <v>850.5</v>
      </c>
      <c r="M16" s="140">
        <v>782.1</v>
      </c>
      <c r="N16" s="140">
        <v>210</v>
      </c>
      <c r="O16" s="140">
        <v>484.8</v>
      </c>
      <c r="P16" s="140">
        <v>248.3</v>
      </c>
      <c r="Q16" s="140">
        <v>516.20000000000005</v>
      </c>
      <c r="R16" s="140">
        <v>356</v>
      </c>
      <c r="S16" s="140">
        <v>868</v>
      </c>
      <c r="T16" s="140">
        <v>561.20000000000005</v>
      </c>
      <c r="U16" s="140">
        <v>219.8</v>
      </c>
      <c r="V16" s="140">
        <v>145.1</v>
      </c>
      <c r="W16" s="140">
        <v>605.70000000000005</v>
      </c>
      <c r="X16" s="140">
        <v>1368.7</v>
      </c>
      <c r="Y16" s="140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2">
        <f t="shared" ref="E17:W17" si="4">E16/E15</f>
        <v>0.22108731466227347</v>
      </c>
      <c r="F17" s="112">
        <f t="shared" si="4"/>
        <v>0.30350584307178635</v>
      </c>
      <c r="G17" s="112">
        <f t="shared" si="4"/>
        <v>0.41043956043956048</v>
      </c>
      <c r="H17" s="112">
        <f t="shared" si="4"/>
        <v>1.19718792866941</v>
      </c>
      <c r="I17" s="112">
        <f t="shared" si="4"/>
        <v>0.56049382716049378</v>
      </c>
      <c r="J17" s="112">
        <f t="shared" si="4"/>
        <v>0.47447418738049713</v>
      </c>
      <c r="K17" s="112">
        <f t="shared" si="4"/>
        <v>0.8087397742570156</v>
      </c>
      <c r="L17" s="112">
        <f t="shared" si="4"/>
        <v>0.66863207547169812</v>
      </c>
      <c r="M17" s="112">
        <f t="shared" si="4"/>
        <v>1.0037217659137576</v>
      </c>
      <c r="N17" s="112">
        <f t="shared" si="4"/>
        <v>0.50239234449760761</v>
      </c>
      <c r="O17" s="112">
        <f t="shared" si="4"/>
        <v>0.89446494464944648</v>
      </c>
      <c r="P17" s="112">
        <f t="shared" si="4"/>
        <v>0.21992914083259524</v>
      </c>
      <c r="Q17" s="112">
        <f t="shared" si="4"/>
        <v>0.39165402124430959</v>
      </c>
      <c r="R17" s="112">
        <f t="shared" si="4"/>
        <v>0.34362934362934361</v>
      </c>
      <c r="S17" s="112">
        <f t="shared" si="4"/>
        <v>0.68427276310603069</v>
      </c>
      <c r="T17" s="112">
        <f t="shared" si="4"/>
        <v>0.65484247374562432</v>
      </c>
      <c r="U17" s="112">
        <f t="shared" si="4"/>
        <v>0.33252647503782151</v>
      </c>
      <c r="V17" s="112">
        <f t="shared" si="4"/>
        <v>0.77345415778251603</v>
      </c>
      <c r="W17" s="112">
        <f t="shared" si="4"/>
        <v>0.55113739763421299</v>
      </c>
      <c r="X17" s="112">
        <v>0.72699999999999998</v>
      </c>
      <c r="Y17" s="112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2">
        <v>0.46400000000000002</v>
      </c>
      <c r="F18" s="112">
        <v>0.46700000000000003</v>
      </c>
      <c r="G18" s="112">
        <v>0.84199999999999997</v>
      </c>
      <c r="H18" s="112">
        <v>0.81100000000000005</v>
      </c>
      <c r="I18" s="112">
        <v>1.038</v>
      </c>
      <c r="J18" s="112">
        <v>1.083</v>
      </c>
      <c r="K18" s="112">
        <v>2.1429999999999998</v>
      </c>
      <c r="L18" s="112">
        <v>1.0509999999999999</v>
      </c>
      <c r="M18" s="112">
        <v>0.63500000000000001</v>
      </c>
      <c r="N18" s="112">
        <v>1.077</v>
      </c>
      <c r="O18" s="112">
        <v>0.67700000000000005</v>
      </c>
      <c r="P18" s="112">
        <v>0.59299999999999997</v>
      </c>
      <c r="Q18" s="112">
        <v>0.6</v>
      </c>
      <c r="R18" s="112">
        <v>0.85699999999999998</v>
      </c>
      <c r="S18" s="112">
        <v>0.88300000000000001</v>
      </c>
      <c r="T18" s="112">
        <v>0.30599999999999999</v>
      </c>
      <c r="U18" s="112">
        <v>0.8</v>
      </c>
      <c r="V18" s="112">
        <v>0.69299999999999995</v>
      </c>
      <c r="W18" s="112">
        <v>0.75</v>
      </c>
      <c r="X18" s="112">
        <v>1.319</v>
      </c>
      <c r="Y18" s="112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2">
        <v>0.95099999999999996</v>
      </c>
      <c r="F19" s="112">
        <v>0.26700000000000002</v>
      </c>
      <c r="G19" s="112">
        <v>1.1719999999999999</v>
      </c>
      <c r="H19" s="112">
        <v>0.52600000000000002</v>
      </c>
      <c r="I19" s="112">
        <v>0.625</v>
      </c>
      <c r="J19" s="112">
        <v>1.1180000000000001</v>
      </c>
      <c r="K19" s="112">
        <v>3.464</v>
      </c>
      <c r="L19" s="112">
        <v>0.377</v>
      </c>
      <c r="M19" s="112">
        <v>0.4</v>
      </c>
      <c r="N19" s="112">
        <v>1.548</v>
      </c>
      <c r="O19" s="112">
        <v>0.63300000000000001</v>
      </c>
      <c r="P19" s="112">
        <v>5.6000000000000001E-2</v>
      </c>
      <c r="Q19" s="112">
        <v>0.42199999999999999</v>
      </c>
      <c r="R19" s="112">
        <v>8.6999999999999994E-2</v>
      </c>
      <c r="S19" s="112">
        <v>0.97899999999999998</v>
      </c>
      <c r="T19" s="112">
        <v>0.313</v>
      </c>
      <c r="U19" s="112">
        <v>0</v>
      </c>
      <c r="V19" s="112">
        <v>1.6830000000000001</v>
      </c>
      <c r="W19" s="112">
        <v>0.752</v>
      </c>
      <c r="X19" s="112">
        <v>0.54900000000000004</v>
      </c>
      <c r="Y19" s="112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3">
        <v>7600</v>
      </c>
      <c r="F20" s="113">
        <v>1982</v>
      </c>
      <c r="G20" s="113">
        <v>4437</v>
      </c>
      <c r="H20" s="113">
        <v>4816</v>
      </c>
      <c r="I20" s="113">
        <v>3156</v>
      </c>
      <c r="J20" s="113">
        <v>5900</v>
      </c>
      <c r="K20" s="113">
        <v>2436</v>
      </c>
      <c r="L20" s="113">
        <v>2915</v>
      </c>
      <c r="M20" s="113">
        <v>4229</v>
      </c>
      <c r="N20" s="113">
        <v>1458.5</v>
      </c>
      <c r="O20" s="113">
        <v>2125</v>
      </c>
      <c r="P20" s="113">
        <v>5235</v>
      </c>
      <c r="Q20" s="113">
        <v>3645</v>
      </c>
      <c r="R20" s="113">
        <v>5112</v>
      </c>
      <c r="S20" s="113">
        <v>6843</v>
      </c>
      <c r="T20" s="113">
        <v>3550</v>
      </c>
      <c r="U20" s="113">
        <v>1693</v>
      </c>
      <c r="V20" s="113">
        <v>691</v>
      </c>
      <c r="W20" s="113">
        <v>6400</v>
      </c>
      <c r="X20" s="113">
        <v>5492</v>
      </c>
      <c r="Y20" s="113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4">
        <f t="shared" ref="E22:Y22" si="5">E21/E20</f>
        <v>0</v>
      </c>
      <c r="F22" s="114">
        <f t="shared" si="5"/>
        <v>0</v>
      </c>
      <c r="G22" s="114">
        <f t="shared" si="5"/>
        <v>0</v>
      </c>
      <c r="H22" s="114">
        <f t="shared" si="5"/>
        <v>0</v>
      </c>
      <c r="I22" s="114">
        <f t="shared" si="5"/>
        <v>0</v>
      </c>
      <c r="J22" s="114">
        <f t="shared" si="5"/>
        <v>0</v>
      </c>
      <c r="K22" s="114">
        <f t="shared" si="5"/>
        <v>0</v>
      </c>
      <c r="L22" s="114">
        <f t="shared" si="5"/>
        <v>0</v>
      </c>
      <c r="M22" s="114">
        <f t="shared" si="5"/>
        <v>0</v>
      </c>
      <c r="N22" s="114">
        <f t="shared" si="5"/>
        <v>0</v>
      </c>
      <c r="O22" s="114">
        <f t="shared" si="5"/>
        <v>0</v>
      </c>
      <c r="P22" s="114">
        <f t="shared" si="5"/>
        <v>0</v>
      </c>
      <c r="Q22" s="114">
        <f t="shared" si="5"/>
        <v>0</v>
      </c>
      <c r="R22" s="114">
        <f t="shared" si="5"/>
        <v>0</v>
      </c>
      <c r="S22" s="114">
        <f t="shared" si="5"/>
        <v>0</v>
      </c>
      <c r="T22" s="114">
        <f t="shared" si="5"/>
        <v>0</v>
      </c>
      <c r="U22" s="114">
        <f t="shared" si="5"/>
        <v>0</v>
      </c>
      <c r="V22" s="114">
        <f t="shared" si="5"/>
        <v>0</v>
      </c>
      <c r="W22" s="114">
        <f t="shared" si="5"/>
        <v>0</v>
      </c>
      <c r="X22" s="114">
        <f t="shared" si="5"/>
        <v>0</v>
      </c>
      <c r="Y22" s="114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2" t="e">
        <f>E23/E21</f>
        <v>#DIV/0!</v>
      </c>
      <c r="F24" s="112" t="e">
        <f t="shared" ref="F24:Y24" si="6">F23/F21</f>
        <v>#DIV/0!</v>
      </c>
      <c r="G24" s="112" t="e">
        <f t="shared" si="6"/>
        <v>#DIV/0!</v>
      </c>
      <c r="H24" s="112" t="e">
        <f t="shared" si="6"/>
        <v>#DIV/0!</v>
      </c>
      <c r="I24" s="112" t="e">
        <f t="shared" si="6"/>
        <v>#DIV/0!</v>
      </c>
      <c r="J24" s="112" t="e">
        <f t="shared" si="6"/>
        <v>#DIV/0!</v>
      </c>
      <c r="K24" s="112" t="e">
        <f t="shared" si="6"/>
        <v>#DIV/0!</v>
      </c>
      <c r="L24" s="112" t="e">
        <f t="shared" si="6"/>
        <v>#DIV/0!</v>
      </c>
      <c r="M24" s="112" t="e">
        <f t="shared" si="6"/>
        <v>#DIV/0!</v>
      </c>
      <c r="N24" s="112" t="e">
        <f t="shared" si="6"/>
        <v>#DIV/0!</v>
      </c>
      <c r="O24" s="112" t="e">
        <f t="shared" si="6"/>
        <v>#DIV/0!</v>
      </c>
      <c r="P24" s="112" t="e">
        <f t="shared" si="6"/>
        <v>#DIV/0!</v>
      </c>
      <c r="Q24" s="112" t="e">
        <f t="shared" si="6"/>
        <v>#DIV/0!</v>
      </c>
      <c r="R24" s="112" t="e">
        <f t="shared" si="6"/>
        <v>#DIV/0!</v>
      </c>
      <c r="S24" s="112" t="e">
        <f t="shared" si="6"/>
        <v>#DIV/0!</v>
      </c>
      <c r="T24" s="112" t="e">
        <f t="shared" si="6"/>
        <v>#DIV/0!</v>
      </c>
      <c r="U24" s="112" t="e">
        <f t="shared" si="6"/>
        <v>#DIV/0!</v>
      </c>
      <c r="V24" s="112" t="e">
        <f t="shared" si="6"/>
        <v>#DIV/0!</v>
      </c>
      <c r="W24" s="112" t="e">
        <f t="shared" si="6"/>
        <v>#DIV/0!</v>
      </c>
      <c r="X24" s="112" t="e">
        <f t="shared" si="6"/>
        <v>#DIV/0!</v>
      </c>
      <c r="Y24" s="112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2">
        <v>7600</v>
      </c>
      <c r="F25" s="92">
        <v>1982</v>
      </c>
      <c r="G25" s="92">
        <v>4437</v>
      </c>
      <c r="H25" s="92">
        <v>4223</v>
      </c>
      <c r="I25" s="92">
        <v>2946</v>
      </c>
      <c r="J25" s="92">
        <v>5900</v>
      </c>
      <c r="K25" s="92">
        <v>2426</v>
      </c>
      <c r="L25" s="92">
        <v>2915</v>
      </c>
      <c r="M25" s="92">
        <v>4010</v>
      </c>
      <c r="N25" s="92">
        <v>1459</v>
      </c>
      <c r="O25" s="92">
        <v>1807</v>
      </c>
      <c r="P25" s="92">
        <v>5069</v>
      </c>
      <c r="Q25" s="92">
        <v>3126</v>
      </c>
      <c r="R25" s="92">
        <v>5112</v>
      </c>
      <c r="S25" s="92">
        <v>6843</v>
      </c>
      <c r="T25" s="92">
        <v>3550</v>
      </c>
      <c r="U25" s="92">
        <v>1693</v>
      </c>
      <c r="V25" s="92">
        <v>691</v>
      </c>
      <c r="W25" s="92">
        <v>6400</v>
      </c>
      <c r="X25" s="92">
        <v>5492</v>
      </c>
      <c r="Y25" s="92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5">
        <f t="shared" ref="E26:Y26" si="7">E25/E20</f>
        <v>1</v>
      </c>
      <c r="F26" s="115">
        <f t="shared" si="7"/>
        <v>1</v>
      </c>
      <c r="G26" s="115">
        <f t="shared" si="7"/>
        <v>1</v>
      </c>
      <c r="H26" s="115">
        <f t="shared" si="7"/>
        <v>0.87686877076411962</v>
      </c>
      <c r="I26" s="115">
        <f t="shared" si="7"/>
        <v>0.93346007604562742</v>
      </c>
      <c r="J26" s="115">
        <f t="shared" si="7"/>
        <v>1</v>
      </c>
      <c r="K26" s="115">
        <f t="shared" si="7"/>
        <v>0.99589490968801309</v>
      </c>
      <c r="L26" s="115">
        <f t="shared" si="7"/>
        <v>1</v>
      </c>
      <c r="M26" s="115">
        <f t="shared" si="7"/>
        <v>0.94821470796878693</v>
      </c>
      <c r="N26" s="115">
        <f t="shared" si="7"/>
        <v>1.0003428179636613</v>
      </c>
      <c r="O26" s="115">
        <f t="shared" si="7"/>
        <v>0.85035294117647053</v>
      </c>
      <c r="P26" s="115">
        <f t="shared" si="7"/>
        <v>0.96829035339063996</v>
      </c>
      <c r="Q26" s="115">
        <f t="shared" si="7"/>
        <v>0.85761316872427984</v>
      </c>
      <c r="R26" s="115">
        <f t="shared" si="7"/>
        <v>1</v>
      </c>
      <c r="S26" s="115">
        <f t="shared" si="7"/>
        <v>1</v>
      </c>
      <c r="T26" s="115">
        <f t="shared" si="7"/>
        <v>1</v>
      </c>
      <c r="U26" s="115">
        <f t="shared" si="7"/>
        <v>1</v>
      </c>
      <c r="V26" s="115">
        <f t="shared" si="7"/>
        <v>1</v>
      </c>
      <c r="W26" s="115">
        <f t="shared" si="7"/>
        <v>1</v>
      </c>
      <c r="X26" s="115">
        <f t="shared" si="7"/>
        <v>1</v>
      </c>
      <c r="Y26" s="115">
        <f t="shared" si="7"/>
        <v>1</v>
      </c>
    </row>
    <row r="27" spans="1:26" s="89" customFormat="1" ht="30" hidden="1" customHeight="1" x14ac:dyDescent="0.2">
      <c r="A27" s="87" t="s">
        <v>186</v>
      </c>
      <c r="B27" s="88">
        <v>10</v>
      </c>
      <c r="C27" s="23">
        <f t="shared" ref="C27:C33" si="8">SUM(E27:Y27)</f>
        <v>6</v>
      </c>
      <c r="D27" s="15">
        <f t="shared" si="0"/>
        <v>0.6</v>
      </c>
      <c r="E27" s="108"/>
      <c r="F27" s="108"/>
      <c r="G27" s="108"/>
      <c r="H27" s="108">
        <v>4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>
        <v>1</v>
      </c>
      <c r="T27" s="108"/>
      <c r="U27" s="108"/>
      <c r="V27" s="108"/>
      <c r="W27" s="108"/>
      <c r="X27" s="108">
        <v>1</v>
      </c>
      <c r="Y27" s="108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2">
        <v>7600</v>
      </c>
      <c r="F28" s="92">
        <v>1430</v>
      </c>
      <c r="G28" s="92">
        <v>4437</v>
      </c>
      <c r="H28" s="92">
        <v>978</v>
      </c>
      <c r="I28" s="92">
        <v>2946</v>
      </c>
      <c r="J28" s="92">
        <v>5126</v>
      </c>
      <c r="K28" s="92">
        <v>2426</v>
      </c>
      <c r="L28" s="92">
        <v>2915</v>
      </c>
      <c r="M28" s="92">
        <v>478</v>
      </c>
      <c r="N28" s="92">
        <v>1459</v>
      </c>
      <c r="O28" s="92">
        <v>2000</v>
      </c>
      <c r="P28" s="92">
        <v>5069</v>
      </c>
      <c r="Q28" s="92">
        <v>3495</v>
      </c>
      <c r="R28" s="92"/>
      <c r="S28" s="92">
        <v>6843</v>
      </c>
      <c r="T28" s="92">
        <v>3550</v>
      </c>
      <c r="U28" s="92">
        <v>1000</v>
      </c>
      <c r="V28" s="92">
        <v>681</v>
      </c>
      <c r="W28" s="92">
        <v>6400</v>
      </c>
      <c r="X28" s="92">
        <v>5492</v>
      </c>
      <c r="Y28" s="92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4">
        <f t="shared" si="9"/>
        <v>1</v>
      </c>
      <c r="F29" s="114">
        <f t="shared" si="9"/>
        <v>0.72149344096871848</v>
      </c>
      <c r="G29" s="114">
        <f t="shared" si="9"/>
        <v>1</v>
      </c>
      <c r="H29" s="114">
        <f t="shared" si="9"/>
        <v>0.20307308970099669</v>
      </c>
      <c r="I29" s="114">
        <f t="shared" si="9"/>
        <v>0.93346007604562742</v>
      </c>
      <c r="J29" s="114">
        <f t="shared" si="9"/>
        <v>0.86881355932203386</v>
      </c>
      <c r="K29" s="114">
        <f t="shared" si="9"/>
        <v>0.99589490968801309</v>
      </c>
      <c r="L29" s="114">
        <f t="shared" si="9"/>
        <v>1</v>
      </c>
      <c r="M29" s="114">
        <f t="shared" si="9"/>
        <v>0.11302908489004493</v>
      </c>
      <c r="N29" s="114">
        <f t="shared" si="9"/>
        <v>1.0003428179636613</v>
      </c>
      <c r="O29" s="114">
        <f t="shared" si="9"/>
        <v>0.94117647058823528</v>
      </c>
      <c r="P29" s="114">
        <f t="shared" si="9"/>
        <v>0.96829035339063996</v>
      </c>
      <c r="Q29" s="114">
        <f t="shared" si="9"/>
        <v>0.95884773662551437</v>
      </c>
      <c r="R29" s="114">
        <f t="shared" si="9"/>
        <v>0</v>
      </c>
      <c r="S29" s="114">
        <f t="shared" si="9"/>
        <v>1</v>
      </c>
      <c r="T29" s="114">
        <f t="shared" si="9"/>
        <v>1</v>
      </c>
      <c r="U29" s="114">
        <f t="shared" si="9"/>
        <v>0.59066745422327227</v>
      </c>
      <c r="V29" s="114">
        <f t="shared" si="9"/>
        <v>0.98552821997105644</v>
      </c>
      <c r="W29" s="114">
        <f t="shared" si="9"/>
        <v>1</v>
      </c>
      <c r="X29" s="114">
        <f t="shared" si="9"/>
        <v>1</v>
      </c>
      <c r="Y29" s="114">
        <f t="shared" si="9"/>
        <v>1</v>
      </c>
    </row>
    <row r="30" spans="1:26" s="12" customFormat="1" ht="30" hidden="1" customHeight="1" x14ac:dyDescent="0.2">
      <c r="A30" s="11" t="s">
        <v>216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3">
        <v>1313</v>
      </c>
      <c r="F30" s="133">
        <v>2654</v>
      </c>
      <c r="G30" s="133">
        <v>12055</v>
      </c>
      <c r="H30" s="133">
        <v>7721</v>
      </c>
      <c r="I30" s="133">
        <v>7872</v>
      </c>
      <c r="J30" s="133">
        <v>5664</v>
      </c>
      <c r="K30" s="133">
        <v>3828</v>
      </c>
      <c r="L30" s="133">
        <v>4764</v>
      </c>
      <c r="M30" s="133">
        <v>3224</v>
      </c>
      <c r="N30" s="133">
        <v>4170</v>
      </c>
      <c r="O30" s="133">
        <v>4426</v>
      </c>
      <c r="P30" s="133">
        <v>5536</v>
      </c>
      <c r="Q30" s="133">
        <v>6072</v>
      </c>
      <c r="R30" s="133">
        <v>3878</v>
      </c>
      <c r="S30" s="133">
        <v>5992</v>
      </c>
      <c r="T30" s="133">
        <v>5365</v>
      </c>
      <c r="U30" s="133">
        <v>1827</v>
      </c>
      <c r="V30" s="133">
        <v>2003</v>
      </c>
      <c r="W30" s="133">
        <v>8497</v>
      </c>
      <c r="X30" s="133">
        <v>8348</v>
      </c>
      <c r="Y30" s="133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6" s="12" customFormat="1" ht="30" hidden="1" customHeight="1" x14ac:dyDescent="0.2">
      <c r="A32" s="18" t="s">
        <v>41</v>
      </c>
      <c r="B32" s="90">
        <f>B31/B30</f>
        <v>0</v>
      </c>
      <c r="C32" s="23">
        <f t="shared" si="8"/>
        <v>0</v>
      </c>
      <c r="D32" s="15" t="e">
        <f t="shared" si="0"/>
        <v>#DIV/0!</v>
      </c>
      <c r="E32" s="114">
        <f>E31/E30</f>
        <v>0</v>
      </c>
      <c r="F32" s="114">
        <f t="shared" ref="F32:Y32" si="10">F31/F30</f>
        <v>0</v>
      </c>
      <c r="G32" s="114">
        <f t="shared" si="10"/>
        <v>0</v>
      </c>
      <c r="H32" s="114">
        <f t="shared" si="10"/>
        <v>0</v>
      </c>
      <c r="I32" s="114">
        <f t="shared" si="10"/>
        <v>0</v>
      </c>
      <c r="J32" s="114">
        <f t="shared" si="10"/>
        <v>0</v>
      </c>
      <c r="K32" s="114">
        <f t="shared" si="10"/>
        <v>0</v>
      </c>
      <c r="L32" s="114">
        <f t="shared" si="10"/>
        <v>0</v>
      </c>
      <c r="M32" s="114">
        <f t="shared" si="10"/>
        <v>0</v>
      </c>
      <c r="N32" s="114">
        <f t="shared" si="10"/>
        <v>0</v>
      </c>
      <c r="O32" s="114">
        <f t="shared" si="10"/>
        <v>0</v>
      </c>
      <c r="P32" s="114">
        <f>P31/Q30</f>
        <v>0</v>
      </c>
      <c r="Q32" s="114">
        <f>Q31/R30</f>
        <v>0</v>
      </c>
      <c r="R32" s="114">
        <f>R31/S30</f>
        <v>0</v>
      </c>
      <c r="S32" s="114">
        <f>S31/T30</f>
        <v>0</v>
      </c>
      <c r="T32" s="114">
        <f t="shared" si="10"/>
        <v>0</v>
      </c>
      <c r="U32" s="114">
        <f t="shared" si="10"/>
        <v>0</v>
      </c>
      <c r="V32" s="114">
        <f t="shared" si="10"/>
        <v>0</v>
      </c>
      <c r="W32" s="114">
        <f t="shared" si="10"/>
        <v>0</v>
      </c>
      <c r="X32" s="114">
        <f t="shared" si="10"/>
        <v>0</v>
      </c>
      <c r="Y32" s="114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2">
        <v>300</v>
      </c>
      <c r="F33" s="92">
        <v>550</v>
      </c>
      <c r="G33" s="92">
        <v>8920</v>
      </c>
      <c r="H33" s="92">
        <v>1026</v>
      </c>
      <c r="I33" s="92">
        <v>720</v>
      </c>
      <c r="J33" s="92">
        <v>3300</v>
      </c>
      <c r="K33" s="92">
        <v>1986</v>
      </c>
      <c r="L33" s="92">
        <v>3921</v>
      </c>
      <c r="M33" s="92">
        <v>535</v>
      </c>
      <c r="N33" s="92">
        <v>1186</v>
      </c>
      <c r="O33" s="92">
        <v>961</v>
      </c>
      <c r="P33" s="92">
        <v>1328</v>
      </c>
      <c r="Q33" s="92"/>
      <c r="R33" s="92">
        <v>559</v>
      </c>
      <c r="S33" s="92">
        <v>2210</v>
      </c>
      <c r="T33" s="92">
        <v>4214</v>
      </c>
      <c r="U33" s="92">
        <v>1000</v>
      </c>
      <c r="V33" s="92">
        <v>481</v>
      </c>
      <c r="W33" s="92">
        <v>843</v>
      </c>
      <c r="X33" s="92">
        <v>4631</v>
      </c>
      <c r="Y33" s="92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5">
        <f t="shared" si="11"/>
        <v>0.22848438690022849</v>
      </c>
      <c r="F34" s="115">
        <f t="shared" si="11"/>
        <v>0.20723436322532027</v>
      </c>
      <c r="G34" s="115">
        <f t="shared" si="11"/>
        <v>0.7399419328079635</v>
      </c>
      <c r="H34" s="115">
        <f t="shared" si="11"/>
        <v>0.13288434140655356</v>
      </c>
      <c r="I34" s="115">
        <f t="shared" si="11"/>
        <v>9.1463414634146339E-2</v>
      </c>
      <c r="J34" s="115">
        <f t="shared" si="11"/>
        <v>0.5826271186440678</v>
      </c>
      <c r="K34" s="115">
        <f t="shared" si="11"/>
        <v>0.51880877742946707</v>
      </c>
      <c r="L34" s="115">
        <f t="shared" si="11"/>
        <v>0.82304785894206545</v>
      </c>
      <c r="M34" s="115">
        <f t="shared" si="11"/>
        <v>0.16594292803970223</v>
      </c>
      <c r="N34" s="115">
        <f t="shared" si="11"/>
        <v>0.28441247002398079</v>
      </c>
      <c r="O34" s="115">
        <f t="shared" si="11"/>
        <v>0.21712607320379576</v>
      </c>
      <c r="P34" s="115">
        <f>P33/Q30</f>
        <v>0.21870882740447958</v>
      </c>
      <c r="Q34" s="115">
        <f>Q33/R30</f>
        <v>0</v>
      </c>
      <c r="R34" s="115">
        <f>R33/S30</f>
        <v>9.3291054739652865E-2</v>
      </c>
      <c r="S34" s="115">
        <f>S33/T30</f>
        <v>0.41192917054986022</v>
      </c>
      <c r="T34" s="115">
        <f t="shared" si="11"/>
        <v>0.78546132339235786</v>
      </c>
      <c r="U34" s="115">
        <f t="shared" si="11"/>
        <v>0.54734537493158186</v>
      </c>
      <c r="V34" s="115">
        <f t="shared" si="11"/>
        <v>0.2401397903145282</v>
      </c>
      <c r="W34" s="115">
        <f t="shared" si="11"/>
        <v>9.921148640696717E-2</v>
      </c>
      <c r="X34" s="115">
        <f t="shared" si="11"/>
        <v>0.55474365117393387</v>
      </c>
      <c r="Y34" s="115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2">
        <v>450</v>
      </c>
      <c r="F35" s="92">
        <v>1896</v>
      </c>
      <c r="G35" s="92">
        <v>10210</v>
      </c>
      <c r="H35" s="92">
        <v>3146</v>
      </c>
      <c r="I35" s="92">
        <v>2120</v>
      </c>
      <c r="J35" s="92">
        <v>4568</v>
      </c>
      <c r="K35" s="92">
        <v>3344</v>
      </c>
      <c r="L35" s="92">
        <v>3921</v>
      </c>
      <c r="M35" s="92">
        <v>1208</v>
      </c>
      <c r="N35" s="92">
        <v>3133</v>
      </c>
      <c r="O35" s="92">
        <v>3136</v>
      </c>
      <c r="P35" s="92">
        <v>3763</v>
      </c>
      <c r="Q35" s="92">
        <v>4408</v>
      </c>
      <c r="R35" s="92">
        <v>3137.3</v>
      </c>
      <c r="S35" s="92">
        <v>3571</v>
      </c>
      <c r="T35" s="92">
        <v>4214</v>
      </c>
      <c r="U35" s="92">
        <v>1080</v>
      </c>
      <c r="V35" s="92">
        <v>531</v>
      </c>
      <c r="W35" s="92">
        <v>6149</v>
      </c>
      <c r="X35" s="92">
        <v>8305</v>
      </c>
      <c r="Y35" s="92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4">
        <f t="shared" si="12"/>
        <v>0.3427265803503427</v>
      </c>
      <c r="F36" s="114">
        <f t="shared" si="12"/>
        <v>0.71439336850037682</v>
      </c>
      <c r="G36" s="114">
        <f t="shared" si="12"/>
        <v>0.84695147241808377</v>
      </c>
      <c r="H36" s="114">
        <f t="shared" si="12"/>
        <v>0.40746017355264863</v>
      </c>
      <c r="I36" s="114">
        <f t="shared" si="12"/>
        <v>0.26930894308943087</v>
      </c>
      <c r="J36" s="114">
        <f t="shared" si="12"/>
        <v>0.80649717514124297</v>
      </c>
      <c r="K36" s="114">
        <f t="shared" si="12"/>
        <v>0.87356321839080464</v>
      </c>
      <c r="L36" s="114">
        <f t="shared" si="12"/>
        <v>0.82304785894206545</v>
      </c>
      <c r="M36" s="114">
        <f t="shared" si="12"/>
        <v>0.37468982630272951</v>
      </c>
      <c r="N36" s="114">
        <f t="shared" si="12"/>
        <v>0.75131894484412465</v>
      </c>
      <c r="O36" s="114">
        <f t="shared" si="12"/>
        <v>0.70854044283777673</v>
      </c>
      <c r="P36" s="114">
        <f>P35/Q30</f>
        <v>0.61972990777338599</v>
      </c>
      <c r="Q36" s="114">
        <f>Q35/R30</f>
        <v>1.1366683857658586</v>
      </c>
      <c r="R36" s="114">
        <f>R35/S30</f>
        <v>0.5235814419225634</v>
      </c>
      <c r="S36" s="114">
        <f>S35/T30</f>
        <v>0.66561043802423114</v>
      </c>
      <c r="T36" s="114">
        <f t="shared" si="12"/>
        <v>0.78546132339235786</v>
      </c>
      <c r="U36" s="114">
        <f t="shared" si="12"/>
        <v>0.59113300492610843</v>
      </c>
      <c r="V36" s="114">
        <f t="shared" si="12"/>
        <v>0.26510234648027958</v>
      </c>
      <c r="W36" s="114">
        <f t="shared" si="12"/>
        <v>0.72366717665058256</v>
      </c>
      <c r="X36" s="114">
        <f t="shared" si="12"/>
        <v>0.99484906564446574</v>
      </c>
      <c r="Y36" s="114">
        <f t="shared" si="12"/>
        <v>0.9873495834618945</v>
      </c>
      <c r="Z36" s="90"/>
      <c r="AA36" s="90"/>
      <c r="AB36" s="90"/>
      <c r="AC36" s="90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2">
        <v>9500</v>
      </c>
      <c r="F38" s="92">
        <v>4900</v>
      </c>
      <c r="G38" s="92">
        <v>19010</v>
      </c>
      <c r="H38" s="92">
        <v>9294</v>
      </c>
      <c r="I38" s="92">
        <v>5275</v>
      </c>
      <c r="J38" s="92">
        <v>22000</v>
      </c>
      <c r="K38" s="92">
        <v>7845</v>
      </c>
      <c r="L38" s="92">
        <v>11072</v>
      </c>
      <c r="M38" s="92">
        <v>5772</v>
      </c>
      <c r="N38" s="92">
        <v>4335</v>
      </c>
      <c r="O38" s="92">
        <v>4627</v>
      </c>
      <c r="P38" s="92">
        <v>3815</v>
      </c>
      <c r="Q38" s="92">
        <v>12016</v>
      </c>
      <c r="R38" s="92">
        <v>7809.5</v>
      </c>
      <c r="S38" s="92">
        <v>11748</v>
      </c>
      <c r="T38" s="92">
        <v>4163</v>
      </c>
      <c r="U38" s="92">
        <v>9420</v>
      </c>
      <c r="V38" s="92">
        <v>2966</v>
      </c>
      <c r="W38" s="92">
        <v>4200</v>
      </c>
      <c r="X38" s="92">
        <v>24760</v>
      </c>
      <c r="Y38" s="92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4" t="e">
        <f>E38/E37</f>
        <v>#DIV/0!</v>
      </c>
      <c r="F39" s="114" t="e">
        <f t="shared" ref="F39:Y39" si="13">F38/F37</f>
        <v>#DIV/0!</v>
      </c>
      <c r="G39" s="114" t="e">
        <f t="shared" si="13"/>
        <v>#DIV/0!</v>
      </c>
      <c r="H39" s="114" t="e">
        <f t="shared" si="13"/>
        <v>#DIV/0!</v>
      </c>
      <c r="I39" s="114" t="e">
        <f t="shared" si="13"/>
        <v>#DIV/0!</v>
      </c>
      <c r="J39" s="114" t="e">
        <f t="shared" si="13"/>
        <v>#DIV/0!</v>
      </c>
      <c r="K39" s="114" t="e">
        <f t="shared" si="13"/>
        <v>#DIV/0!</v>
      </c>
      <c r="L39" s="114" t="e">
        <f t="shared" si="13"/>
        <v>#DIV/0!</v>
      </c>
      <c r="M39" s="114" t="e">
        <f t="shared" si="13"/>
        <v>#DIV/0!</v>
      </c>
      <c r="N39" s="114" t="e">
        <f t="shared" si="13"/>
        <v>#DIV/0!</v>
      </c>
      <c r="O39" s="114" t="e">
        <f t="shared" si="13"/>
        <v>#DIV/0!</v>
      </c>
      <c r="P39" s="114" t="e">
        <f t="shared" si="13"/>
        <v>#DIV/0!</v>
      </c>
      <c r="Q39" s="114" t="e">
        <f t="shared" si="13"/>
        <v>#DIV/0!</v>
      </c>
      <c r="R39" s="114" t="e">
        <f t="shared" si="13"/>
        <v>#DIV/0!</v>
      </c>
      <c r="S39" s="114" t="e">
        <f t="shared" si="13"/>
        <v>#DIV/0!</v>
      </c>
      <c r="T39" s="114" t="e">
        <f t="shared" si="13"/>
        <v>#DIV/0!</v>
      </c>
      <c r="U39" s="114" t="e">
        <f t="shared" si="13"/>
        <v>#DIV/0!</v>
      </c>
      <c r="V39" s="114" t="e">
        <f t="shared" si="13"/>
        <v>#DIV/0!</v>
      </c>
      <c r="W39" s="114" t="e">
        <f t="shared" si="13"/>
        <v>#DIV/0!</v>
      </c>
      <c r="X39" s="114" t="e">
        <f t="shared" si="13"/>
        <v>#DIV/0!</v>
      </c>
      <c r="Y39" s="114" t="e">
        <f t="shared" si="13"/>
        <v>#DIV/0!</v>
      </c>
    </row>
    <row r="40" spans="1:29" s="12" customFormat="1" ht="30" hidden="1" customHeight="1" x14ac:dyDescent="0.2">
      <c r="A40" s="72" t="s">
        <v>53</v>
      </c>
      <c r="B40" s="23">
        <v>36310</v>
      </c>
      <c r="C40" s="23">
        <f>SUM(E40:Y40)</f>
        <v>174978</v>
      </c>
      <c r="D40" s="15"/>
      <c r="E40" s="92">
        <v>15200</v>
      </c>
      <c r="F40" s="92">
        <v>4800</v>
      </c>
      <c r="G40" s="92">
        <v>18360</v>
      </c>
      <c r="H40" s="92"/>
      <c r="I40" s="92">
        <v>5900</v>
      </c>
      <c r="J40" s="92">
        <v>19800</v>
      </c>
      <c r="K40" s="92">
        <v>4454</v>
      </c>
      <c r="L40" s="92">
        <v>11072</v>
      </c>
      <c r="M40" s="92">
        <v>5931</v>
      </c>
      <c r="N40" s="92">
        <v>4265</v>
      </c>
      <c r="O40" s="92">
        <v>1701</v>
      </c>
      <c r="P40" s="92">
        <v>9060</v>
      </c>
      <c r="Q40" s="92">
        <v>11172</v>
      </c>
      <c r="R40" s="92">
        <v>8617</v>
      </c>
      <c r="S40" s="92">
        <v>8908</v>
      </c>
      <c r="T40" s="92">
        <v>928</v>
      </c>
      <c r="U40" s="92">
        <v>7520</v>
      </c>
      <c r="V40" s="92">
        <v>2943</v>
      </c>
      <c r="W40" s="92">
        <v>5974</v>
      </c>
      <c r="X40" s="92">
        <v>22953</v>
      </c>
      <c r="Y40" s="92">
        <v>5420</v>
      </c>
    </row>
    <row r="41" spans="1:29" s="191" customFormat="1" ht="30" hidden="1" customHeight="1" x14ac:dyDescent="0.25">
      <c r="A41" s="188" t="s">
        <v>160</v>
      </c>
      <c r="B41" s="189">
        <v>214000</v>
      </c>
      <c r="C41" s="189">
        <f>SUM(E41:Y41)</f>
        <v>224313</v>
      </c>
      <c r="D41" s="15">
        <f t="shared" si="0"/>
        <v>1.0481915887850468</v>
      </c>
      <c r="E41" s="111">
        <v>16100</v>
      </c>
      <c r="F41" s="192">
        <v>7260</v>
      </c>
      <c r="G41" s="192">
        <v>15601</v>
      </c>
      <c r="H41" s="192">
        <v>13502</v>
      </c>
      <c r="I41" s="192">
        <v>6156</v>
      </c>
      <c r="J41" s="192">
        <v>15698</v>
      </c>
      <c r="K41" s="192">
        <v>10855</v>
      </c>
      <c r="L41" s="192">
        <v>11436</v>
      </c>
      <c r="M41" s="192">
        <v>10219</v>
      </c>
      <c r="N41" s="192">
        <v>3773</v>
      </c>
      <c r="O41" s="192">
        <v>6610</v>
      </c>
      <c r="P41" s="192">
        <v>9900</v>
      </c>
      <c r="Q41" s="192">
        <v>13435</v>
      </c>
      <c r="R41" s="192">
        <v>12898</v>
      </c>
      <c r="S41" s="192">
        <v>11068</v>
      </c>
      <c r="T41" s="192">
        <v>9725</v>
      </c>
      <c r="U41" s="192">
        <v>9102</v>
      </c>
      <c r="V41" s="192">
        <v>3454</v>
      </c>
      <c r="W41" s="192">
        <v>9090</v>
      </c>
      <c r="X41" s="192">
        <v>18156</v>
      </c>
      <c r="Y41" s="192">
        <v>10275</v>
      </c>
      <c r="Z41" s="190"/>
    </row>
    <row r="42" spans="1:29" s="2" customFormat="1" ht="30" customHeight="1" x14ac:dyDescent="0.25">
      <c r="A42" s="31" t="s">
        <v>158</v>
      </c>
      <c r="B42" s="23">
        <v>187694</v>
      </c>
      <c r="C42" s="23">
        <f>SUM(E42:Y42)</f>
        <v>221091.84999999998</v>
      </c>
      <c r="D42" s="15">
        <f>C42/B42</f>
        <v>1.1779377603972423</v>
      </c>
      <c r="E42" s="133">
        <v>16095</v>
      </c>
      <c r="F42" s="111">
        <v>7260</v>
      </c>
      <c r="G42" s="111">
        <v>15602</v>
      </c>
      <c r="H42" s="111">
        <v>13136</v>
      </c>
      <c r="I42" s="111">
        <v>6156</v>
      </c>
      <c r="J42" s="111">
        <v>15700</v>
      </c>
      <c r="K42" s="111">
        <v>7642</v>
      </c>
      <c r="L42" s="111">
        <v>11281.95</v>
      </c>
      <c r="M42" s="111">
        <v>10230.9</v>
      </c>
      <c r="N42" s="111">
        <v>3709</v>
      </c>
      <c r="O42" s="111">
        <v>6622</v>
      </c>
      <c r="P42" s="111">
        <v>9900</v>
      </c>
      <c r="Q42" s="111">
        <v>13446</v>
      </c>
      <c r="R42" s="111">
        <v>12998</v>
      </c>
      <c r="S42" s="111">
        <v>11146</v>
      </c>
      <c r="T42" s="111">
        <v>9725</v>
      </c>
      <c r="U42" s="111">
        <v>9102</v>
      </c>
      <c r="V42" s="111">
        <v>4427</v>
      </c>
      <c r="W42" s="111">
        <v>8323</v>
      </c>
      <c r="X42" s="111">
        <v>18315</v>
      </c>
      <c r="Y42" s="111">
        <v>10275</v>
      </c>
      <c r="Z42" s="20"/>
    </row>
    <row r="43" spans="1:29" s="2" customFormat="1" ht="30" hidden="1" customHeight="1" x14ac:dyDescent="0.25">
      <c r="A43" s="17" t="s">
        <v>185</v>
      </c>
      <c r="B43" s="23"/>
      <c r="C43" s="23">
        <f>SUM(E43:Y43)</f>
        <v>663</v>
      </c>
      <c r="D43" s="15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>
        <v>33</v>
      </c>
      <c r="P43" s="111"/>
      <c r="Q43" s="111">
        <v>110</v>
      </c>
      <c r="R43" s="111">
        <v>70</v>
      </c>
      <c r="S43" s="111"/>
      <c r="T43" s="111"/>
      <c r="U43" s="111"/>
      <c r="V43" s="111">
        <v>450</v>
      </c>
      <c r="W43" s="111"/>
      <c r="X43" s="111"/>
      <c r="Y43" s="111"/>
      <c r="Z43" s="20"/>
    </row>
    <row r="44" spans="1:29" s="2" customFormat="1" ht="30" customHeight="1" x14ac:dyDescent="0.25">
      <c r="A44" s="18" t="s">
        <v>52</v>
      </c>
      <c r="B44" s="32">
        <v>0.89200000000000002</v>
      </c>
      <c r="C44" s="32">
        <f>C42/C41</f>
        <v>0.98563993170257624</v>
      </c>
      <c r="D44" s="15">
        <f t="shared" ref="D44:D107" si="14">C44/B44</f>
        <v>1.1049775019087178</v>
      </c>
      <c r="E44" s="116">
        <f t="shared" ref="E44:Y44" si="15">E42/E41</f>
        <v>0.99968944099378887</v>
      </c>
      <c r="F44" s="116">
        <f t="shared" si="15"/>
        <v>1</v>
      </c>
      <c r="G44" s="116">
        <f>G42/G41</f>
        <v>1.0000640984552271</v>
      </c>
      <c r="H44" s="116">
        <f t="shared" si="15"/>
        <v>0.97289290475485113</v>
      </c>
      <c r="I44" s="116">
        <f t="shared" si="15"/>
        <v>1</v>
      </c>
      <c r="J44" s="116">
        <f t="shared" si="15"/>
        <v>1.0001274047649382</v>
      </c>
      <c r="K44" s="116">
        <f t="shared" si="15"/>
        <v>0.70400736987563339</v>
      </c>
      <c r="L44" s="116">
        <f t="shared" si="15"/>
        <v>0.98652938090241349</v>
      </c>
      <c r="M44" s="116">
        <f t="shared" si="15"/>
        <v>1.0011644975046481</v>
      </c>
      <c r="N44" s="116">
        <f t="shared" si="15"/>
        <v>0.98303737079247289</v>
      </c>
      <c r="O44" s="116">
        <f>O42/O41</f>
        <v>1.0018154311649017</v>
      </c>
      <c r="P44" s="116">
        <f t="shared" si="15"/>
        <v>1</v>
      </c>
      <c r="Q44" s="116">
        <f t="shared" si="15"/>
        <v>1.0008187569780425</v>
      </c>
      <c r="R44" s="116">
        <f t="shared" si="15"/>
        <v>1.0077531400217088</v>
      </c>
      <c r="S44" s="116">
        <f t="shared" si="15"/>
        <v>1.007047343693531</v>
      </c>
      <c r="T44" s="116">
        <f>T42/T41</f>
        <v>1</v>
      </c>
      <c r="U44" s="116">
        <f t="shared" si="15"/>
        <v>1</v>
      </c>
      <c r="V44" s="116">
        <f t="shared" si="15"/>
        <v>1.2817023740590621</v>
      </c>
      <c r="W44" s="116">
        <f t="shared" si="15"/>
        <v>0.9156215621562156</v>
      </c>
      <c r="X44" s="116">
        <f t="shared" si="15"/>
        <v>1.008757435558493</v>
      </c>
      <c r="Y44" s="116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82363</v>
      </c>
      <c r="C45" s="23">
        <f>SUM(E45:Y45)</f>
        <v>95932.1</v>
      </c>
      <c r="D45" s="15">
        <f>C45/B45</f>
        <v>1.1647475201243278</v>
      </c>
      <c r="E45" s="117">
        <v>13992</v>
      </c>
      <c r="F45" s="117">
        <v>3986</v>
      </c>
      <c r="G45" s="117">
        <v>6670</v>
      </c>
      <c r="H45" s="117">
        <v>3915</v>
      </c>
      <c r="I45" s="117">
        <v>1536</v>
      </c>
      <c r="J45" s="117">
        <v>7180</v>
      </c>
      <c r="K45" s="117">
        <v>3925</v>
      </c>
      <c r="L45" s="117">
        <v>4205</v>
      </c>
      <c r="M45" s="117">
        <v>4402.6000000000004</v>
      </c>
      <c r="N45" s="117">
        <v>826</v>
      </c>
      <c r="O45" s="117">
        <v>1605</v>
      </c>
      <c r="P45" s="117">
        <v>2790</v>
      </c>
      <c r="Q45" s="117">
        <v>7337</v>
      </c>
      <c r="R45" s="117">
        <v>6605.5</v>
      </c>
      <c r="S45" s="117">
        <v>4494</v>
      </c>
      <c r="T45" s="117">
        <v>2769</v>
      </c>
      <c r="U45" s="117">
        <v>3927</v>
      </c>
      <c r="V45" s="117">
        <v>1499</v>
      </c>
      <c r="W45" s="117">
        <v>1540</v>
      </c>
      <c r="X45" s="117">
        <v>8378</v>
      </c>
      <c r="Y45" s="117">
        <v>4350</v>
      </c>
      <c r="Z45" s="21"/>
    </row>
    <row r="46" spans="1:29" s="2" customFormat="1" ht="30" customHeight="1" x14ac:dyDescent="0.25">
      <c r="A46" s="18" t="s">
        <v>54</v>
      </c>
      <c r="B46" s="23">
        <v>80323</v>
      </c>
      <c r="C46" s="23">
        <f>SUM(E46:Y46)</f>
        <v>97442.53</v>
      </c>
      <c r="D46" s="15">
        <f t="shared" si="14"/>
        <v>1.2131335980976805</v>
      </c>
      <c r="E46" s="92">
        <v>732</v>
      </c>
      <c r="F46" s="92">
        <v>2765</v>
      </c>
      <c r="G46" s="92">
        <v>6991</v>
      </c>
      <c r="H46" s="92">
        <v>8206</v>
      </c>
      <c r="I46" s="92">
        <v>3051</v>
      </c>
      <c r="J46" s="92">
        <v>7300</v>
      </c>
      <c r="K46" s="92">
        <v>2199</v>
      </c>
      <c r="L46" s="92">
        <v>5254.73</v>
      </c>
      <c r="M46" s="92">
        <v>3325.3</v>
      </c>
      <c r="N46" s="92">
        <v>2275</v>
      </c>
      <c r="O46" s="92">
        <v>4379</v>
      </c>
      <c r="P46" s="92">
        <v>5650</v>
      </c>
      <c r="Q46" s="92">
        <v>4056</v>
      </c>
      <c r="R46" s="92">
        <v>5737.5</v>
      </c>
      <c r="S46" s="92">
        <v>5111</v>
      </c>
      <c r="T46" s="92">
        <v>5358</v>
      </c>
      <c r="U46" s="92">
        <v>3782</v>
      </c>
      <c r="V46" s="92">
        <v>2656</v>
      </c>
      <c r="W46" s="92">
        <v>5047</v>
      </c>
      <c r="X46" s="92">
        <v>8067</v>
      </c>
      <c r="Y46" s="92">
        <v>5500</v>
      </c>
      <c r="Z46" s="21"/>
    </row>
    <row r="47" spans="1:29" s="2" customFormat="1" ht="30" customHeight="1" x14ac:dyDescent="0.25">
      <c r="A47" s="18" t="s">
        <v>55</v>
      </c>
      <c r="B47" s="23">
        <v>923</v>
      </c>
      <c r="C47" s="23">
        <f>SUM(E47:Y47)</f>
        <v>1815</v>
      </c>
      <c r="D47" s="15">
        <f t="shared" si="14"/>
        <v>1.9664138678223184</v>
      </c>
      <c r="E47" s="117">
        <v>816</v>
      </c>
      <c r="F47" s="117"/>
      <c r="G47" s="117">
        <v>50</v>
      </c>
      <c r="H47" s="117">
        <v>200</v>
      </c>
      <c r="I47" s="117"/>
      <c r="J47" s="117"/>
      <c r="K47" s="117"/>
      <c r="L47" s="117"/>
      <c r="M47" s="117">
        <v>100</v>
      </c>
      <c r="N47" s="117"/>
      <c r="O47" s="117"/>
      <c r="P47" s="117"/>
      <c r="Q47" s="117"/>
      <c r="R47" s="117"/>
      <c r="S47" s="117">
        <v>399</v>
      </c>
      <c r="T47" s="117"/>
      <c r="U47" s="117">
        <v>250</v>
      </c>
      <c r="V47" s="117"/>
      <c r="W47" s="117"/>
      <c r="X47" s="117"/>
      <c r="Y47" s="117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998</v>
      </c>
      <c r="D48" s="15"/>
      <c r="E48" s="117"/>
      <c r="F48" s="117"/>
      <c r="G48" s="117">
        <v>70</v>
      </c>
      <c r="H48" s="117">
        <v>77</v>
      </c>
      <c r="I48" s="117"/>
      <c r="J48" s="117"/>
      <c r="K48" s="117"/>
      <c r="L48" s="117"/>
      <c r="M48" s="117"/>
      <c r="N48" s="117">
        <v>106</v>
      </c>
      <c r="O48" s="117"/>
      <c r="P48" s="117"/>
      <c r="Q48" s="117">
        <v>170</v>
      </c>
      <c r="R48" s="117"/>
      <c r="S48" s="117"/>
      <c r="T48" s="117"/>
      <c r="U48" s="117">
        <v>200</v>
      </c>
      <c r="V48" s="117"/>
      <c r="W48" s="117"/>
      <c r="X48" s="117">
        <v>375</v>
      </c>
      <c r="Y48" s="117"/>
      <c r="Z48" s="21"/>
    </row>
    <row r="49" spans="1:26" s="2" customFormat="1" ht="30" customHeight="1" x14ac:dyDescent="0.25">
      <c r="A49" s="18" t="s">
        <v>57</v>
      </c>
      <c r="B49" s="23">
        <v>7796</v>
      </c>
      <c r="C49" s="23">
        <f>SUM(E49:Y49)</f>
        <v>13085</v>
      </c>
      <c r="D49" s="15">
        <f t="shared" si="14"/>
        <v>1.6784248332478193</v>
      </c>
      <c r="E49" s="92">
        <v>550</v>
      </c>
      <c r="F49" s="92">
        <v>150</v>
      </c>
      <c r="G49" s="92">
        <f>115+470</f>
        <v>585</v>
      </c>
      <c r="H49" s="92">
        <v>605</v>
      </c>
      <c r="I49" s="92">
        <v>517</v>
      </c>
      <c r="J49" s="92">
        <f>190+450</f>
        <v>640</v>
      </c>
      <c r="K49" s="92">
        <v>50</v>
      </c>
      <c r="L49" s="92">
        <f>222+191</f>
        <v>413</v>
      </c>
      <c r="M49" s="92">
        <v>2193</v>
      </c>
      <c r="N49" s="92">
        <v>250</v>
      </c>
      <c r="O49" s="92">
        <v>180</v>
      </c>
      <c r="P49" s="92">
        <v>590</v>
      </c>
      <c r="Q49" s="92">
        <v>605</v>
      </c>
      <c r="R49" s="92">
        <v>331</v>
      </c>
      <c r="S49" s="92">
        <f>63+950</f>
        <v>1013</v>
      </c>
      <c r="T49" s="92">
        <f>959+64</f>
        <v>1023</v>
      </c>
      <c r="U49" s="92">
        <v>447</v>
      </c>
      <c r="V49" s="92">
        <v>40</v>
      </c>
      <c r="W49" s="92">
        <v>1308</v>
      </c>
      <c r="X49" s="92">
        <f>276+1219</f>
        <v>1495</v>
      </c>
      <c r="Y49" s="92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21"/>
    </row>
    <row r="51" spans="1:26" s="2" customFormat="1" ht="28.5" customHeight="1" outlineLevel="1" x14ac:dyDescent="0.25">
      <c r="A51" s="17" t="s">
        <v>161</v>
      </c>
      <c r="B51" s="23">
        <v>21573</v>
      </c>
      <c r="C51" s="23">
        <f t="shared" si="16"/>
        <v>162550</v>
      </c>
      <c r="D51" s="15"/>
      <c r="E51" s="117">
        <v>14000</v>
      </c>
      <c r="F51" s="117">
        <v>3321</v>
      </c>
      <c r="G51" s="117">
        <v>14940</v>
      </c>
      <c r="H51" s="117">
        <v>10291</v>
      </c>
      <c r="I51" s="117">
        <v>6772</v>
      </c>
      <c r="J51" s="117">
        <v>8360</v>
      </c>
      <c r="K51" s="117">
        <v>4023</v>
      </c>
      <c r="L51" s="117">
        <v>8407</v>
      </c>
      <c r="M51" s="117">
        <v>7491</v>
      </c>
      <c r="N51" s="117">
        <v>2110</v>
      </c>
      <c r="O51" s="117">
        <v>2742</v>
      </c>
      <c r="P51" s="117">
        <v>7650</v>
      </c>
      <c r="Q51" s="117">
        <v>14973</v>
      </c>
      <c r="R51" s="117">
        <v>9293</v>
      </c>
      <c r="S51" s="117"/>
      <c r="T51" s="117">
        <v>2216</v>
      </c>
      <c r="U51" s="117">
        <v>5263</v>
      </c>
      <c r="V51" s="117">
        <v>1832</v>
      </c>
      <c r="W51" s="117">
        <v>6894</v>
      </c>
      <c r="X51" s="117">
        <v>23862</v>
      </c>
      <c r="Y51" s="117">
        <v>8110</v>
      </c>
      <c r="Z51" s="21"/>
    </row>
    <row r="52" spans="1:26" s="2" customFormat="1" ht="28.5" customHeight="1" outlineLevel="1" x14ac:dyDescent="0.25">
      <c r="A52" s="17" t="s">
        <v>162</v>
      </c>
      <c r="B52" s="23">
        <v>5477</v>
      </c>
      <c r="C52" s="23">
        <f t="shared" si="16"/>
        <v>125695</v>
      </c>
      <c r="D52" s="15"/>
      <c r="E52" s="117"/>
      <c r="F52" s="117">
        <v>3321</v>
      </c>
      <c r="G52" s="117">
        <v>12550</v>
      </c>
      <c r="H52" s="117">
        <v>3410</v>
      </c>
      <c r="I52" s="117">
        <v>6772</v>
      </c>
      <c r="J52" s="117">
        <v>5860</v>
      </c>
      <c r="K52" s="117">
        <v>4023</v>
      </c>
      <c r="L52" s="117"/>
      <c r="M52" s="117">
        <v>4950</v>
      </c>
      <c r="N52" s="117"/>
      <c r="O52" s="117">
        <v>2282</v>
      </c>
      <c r="P52" s="117">
        <v>7650</v>
      </c>
      <c r="Q52" s="117">
        <v>14973</v>
      </c>
      <c r="R52" s="117">
        <v>9293</v>
      </c>
      <c r="S52" s="117">
        <v>12678</v>
      </c>
      <c r="T52" s="117">
        <v>121</v>
      </c>
      <c r="U52" s="117">
        <v>4895</v>
      </c>
      <c r="V52" s="117">
        <v>932</v>
      </c>
      <c r="W52" s="117">
        <v>6894</v>
      </c>
      <c r="X52" s="117">
        <v>22891</v>
      </c>
      <c r="Y52" s="117">
        <v>2200</v>
      </c>
      <c r="Z52" s="21"/>
    </row>
    <row r="53" spans="1:26" s="2" customFormat="1" ht="28.5" hidden="1" customHeight="1" x14ac:dyDescent="0.25">
      <c r="A53" s="188" t="s">
        <v>59</v>
      </c>
      <c r="B53" s="189">
        <v>5500</v>
      </c>
      <c r="C53" s="189">
        <f>SUM(E53:Y53)</f>
        <v>5123.5</v>
      </c>
      <c r="D53" s="164">
        <f t="shared" si="14"/>
        <v>0.93154545454545457</v>
      </c>
      <c r="E53" s="194">
        <v>180</v>
      </c>
      <c r="F53" s="194">
        <v>130</v>
      </c>
      <c r="G53" s="117">
        <v>802</v>
      </c>
      <c r="H53" s="117">
        <v>367</v>
      </c>
      <c r="I53" s="194">
        <v>10</v>
      </c>
      <c r="J53" s="194">
        <v>150</v>
      </c>
      <c r="K53" s="117">
        <v>505</v>
      </c>
      <c r="L53" s="117">
        <v>767</v>
      </c>
      <c r="M53" s="117">
        <v>250</v>
      </c>
      <c r="N53" s="194">
        <v>30</v>
      </c>
      <c r="O53" s="194">
        <v>180</v>
      </c>
      <c r="P53" s="194">
        <v>291</v>
      </c>
      <c r="Q53" s="194">
        <v>12</v>
      </c>
      <c r="R53" s="194">
        <v>401.5</v>
      </c>
      <c r="S53" s="194">
        <v>154</v>
      </c>
      <c r="T53" s="117">
        <v>48</v>
      </c>
      <c r="U53" s="117">
        <v>105</v>
      </c>
      <c r="V53" s="117">
        <v>20</v>
      </c>
      <c r="W53" s="117">
        <v>355</v>
      </c>
      <c r="X53" s="194">
        <v>366</v>
      </c>
      <c r="Y53" s="193"/>
      <c r="Z53" s="20"/>
    </row>
    <row r="54" spans="1:26" s="2" customFormat="1" ht="28.5" customHeight="1" x14ac:dyDescent="0.25">
      <c r="A54" s="31" t="s">
        <v>60</v>
      </c>
      <c r="B54" s="23">
        <v>2124</v>
      </c>
      <c r="C54" s="23">
        <f t="shared" si="16"/>
        <v>4775.5</v>
      </c>
      <c r="D54" s="15">
        <f t="shared" si="14"/>
        <v>2.2483521657250471</v>
      </c>
      <c r="E54" s="194">
        <v>180</v>
      </c>
      <c r="F54" s="194">
        <v>150</v>
      </c>
      <c r="G54" s="117">
        <v>802</v>
      </c>
      <c r="H54" s="117">
        <v>319</v>
      </c>
      <c r="I54" s="117">
        <v>41</v>
      </c>
      <c r="J54" s="117">
        <v>43</v>
      </c>
      <c r="K54" s="117">
        <v>481</v>
      </c>
      <c r="L54" s="117">
        <v>709</v>
      </c>
      <c r="M54" s="117">
        <v>244</v>
      </c>
      <c r="N54" s="194">
        <v>30</v>
      </c>
      <c r="O54" s="117">
        <v>207.5</v>
      </c>
      <c r="P54" s="117">
        <v>267</v>
      </c>
      <c r="Q54" s="117">
        <v>13</v>
      </c>
      <c r="R54" s="194">
        <v>401.5</v>
      </c>
      <c r="S54" s="117">
        <v>156</v>
      </c>
      <c r="T54" s="117">
        <v>48</v>
      </c>
      <c r="U54" s="117">
        <v>80</v>
      </c>
      <c r="V54" s="117">
        <v>19.5</v>
      </c>
      <c r="W54" s="117">
        <v>253</v>
      </c>
      <c r="X54" s="117">
        <v>331</v>
      </c>
      <c r="Y54" s="117"/>
      <c r="Z54" s="20"/>
    </row>
    <row r="55" spans="1:26" s="191" customFormat="1" ht="30" customHeight="1" x14ac:dyDescent="0.25">
      <c r="A55" s="18" t="s">
        <v>52</v>
      </c>
      <c r="B55" s="32">
        <v>0.38500000000000001</v>
      </c>
      <c r="C55" s="15">
        <f>C54/C53</f>
        <v>0.93207768127256763</v>
      </c>
      <c r="D55" s="15">
        <f t="shared" si="14"/>
        <v>2.4209809903183572</v>
      </c>
      <c r="E55" s="197">
        <f t="shared" ref="E55:X55" si="17">E54/E53</f>
        <v>1</v>
      </c>
      <c r="F55" s="197">
        <f t="shared" si="17"/>
        <v>1.1538461538461537</v>
      </c>
      <c r="G55" s="116">
        <f t="shared" si="17"/>
        <v>1</v>
      </c>
      <c r="H55" s="116">
        <f t="shared" si="17"/>
        <v>0.86920980926430513</v>
      </c>
      <c r="I55" s="197">
        <f t="shared" si="17"/>
        <v>4.0999999999999996</v>
      </c>
      <c r="J55" s="197">
        <f t="shared" si="17"/>
        <v>0.28666666666666668</v>
      </c>
      <c r="K55" s="116">
        <f t="shared" si="17"/>
        <v>0.95247524752475243</v>
      </c>
      <c r="L55" s="116">
        <f t="shared" si="17"/>
        <v>0.92438070404172101</v>
      </c>
      <c r="M55" s="116">
        <f t="shared" si="17"/>
        <v>0.97599999999999998</v>
      </c>
      <c r="N55" s="197">
        <f t="shared" si="17"/>
        <v>1</v>
      </c>
      <c r="O55" s="116">
        <f t="shared" si="17"/>
        <v>1.1527777777777777</v>
      </c>
      <c r="P55" s="116">
        <f t="shared" si="17"/>
        <v>0.91752577319587625</v>
      </c>
      <c r="Q55" s="197">
        <f t="shared" si="17"/>
        <v>1.0833333333333333</v>
      </c>
      <c r="R55" s="197">
        <f t="shared" si="17"/>
        <v>1</v>
      </c>
      <c r="S55" s="197">
        <f t="shared" si="17"/>
        <v>1.0129870129870129</v>
      </c>
      <c r="T55" s="116">
        <f t="shared" si="17"/>
        <v>1</v>
      </c>
      <c r="U55" s="116">
        <f t="shared" si="17"/>
        <v>0.76190476190476186</v>
      </c>
      <c r="V55" s="116">
        <f t="shared" si="17"/>
        <v>0.97499999999999998</v>
      </c>
      <c r="W55" s="116">
        <f t="shared" si="17"/>
        <v>0.71267605633802822</v>
      </c>
      <c r="X55" s="197">
        <f t="shared" si="17"/>
        <v>0.90437158469945356</v>
      </c>
      <c r="Y55" s="195"/>
      <c r="Z55" s="196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7"/>
      <c r="F56" s="194"/>
      <c r="G56" s="117"/>
      <c r="H56" s="117"/>
      <c r="I56" s="117"/>
      <c r="J56" s="117"/>
      <c r="K56" s="117"/>
      <c r="L56" s="117"/>
      <c r="M56" s="117"/>
      <c r="N56" s="194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21"/>
    </row>
    <row r="57" spans="1:26" s="2" customFormat="1" ht="28.5" hidden="1" customHeight="1" x14ac:dyDescent="0.25">
      <c r="A57" s="188" t="s">
        <v>153</v>
      </c>
      <c r="B57" s="189">
        <v>900</v>
      </c>
      <c r="C57" s="189">
        <f>SUM(E57:Y57)</f>
        <v>840.7</v>
      </c>
      <c r="D57" s="164">
        <f t="shared" si="14"/>
        <v>0.93411111111111111</v>
      </c>
      <c r="E57" s="194">
        <v>25</v>
      </c>
      <c r="F57" s="194">
        <v>70</v>
      </c>
      <c r="G57" s="117">
        <v>82</v>
      </c>
      <c r="H57" s="193"/>
      <c r="I57" s="194">
        <v>16</v>
      </c>
      <c r="J57" s="194">
        <v>10</v>
      </c>
      <c r="K57" s="117">
        <v>118</v>
      </c>
      <c r="L57" s="117">
        <v>75</v>
      </c>
      <c r="M57" s="117">
        <v>50</v>
      </c>
      <c r="N57" s="194">
        <v>4</v>
      </c>
      <c r="O57" s="194">
        <v>35</v>
      </c>
      <c r="P57" s="194">
        <v>97</v>
      </c>
      <c r="Q57" s="193"/>
      <c r="R57" s="194">
        <v>6</v>
      </c>
      <c r="S57" s="194">
        <v>36</v>
      </c>
      <c r="T57" s="117">
        <v>6.7</v>
      </c>
      <c r="U57" s="117">
        <v>5</v>
      </c>
      <c r="V57" s="117">
        <v>0</v>
      </c>
      <c r="W57" s="117">
        <v>95</v>
      </c>
      <c r="X57" s="194">
        <v>90</v>
      </c>
      <c r="Y57" s="194">
        <v>20</v>
      </c>
      <c r="Z57" s="20"/>
    </row>
    <row r="58" spans="1:26" s="2" customFormat="1" ht="28.5" customHeight="1" x14ac:dyDescent="0.25">
      <c r="A58" s="31" t="s">
        <v>154</v>
      </c>
      <c r="B58" s="27">
        <v>330</v>
      </c>
      <c r="C58" s="27">
        <f t="shared" si="16"/>
        <v>721.98</v>
      </c>
      <c r="D58" s="15">
        <f t="shared" si="14"/>
        <v>2.1878181818181819</v>
      </c>
      <c r="E58" s="92">
        <v>25</v>
      </c>
      <c r="F58" s="92">
        <v>15</v>
      </c>
      <c r="G58" s="92">
        <v>82</v>
      </c>
      <c r="H58" s="92"/>
      <c r="I58" s="92">
        <v>8</v>
      </c>
      <c r="J58" s="92">
        <v>10</v>
      </c>
      <c r="K58" s="92">
        <v>92</v>
      </c>
      <c r="L58" s="92">
        <f>25+10+24+20</f>
        <v>79</v>
      </c>
      <c r="M58" s="92">
        <v>50</v>
      </c>
      <c r="N58" s="92">
        <v>2</v>
      </c>
      <c r="O58" s="92">
        <v>48</v>
      </c>
      <c r="P58" s="92">
        <v>88</v>
      </c>
      <c r="Q58" s="92"/>
      <c r="R58" s="198">
        <v>0.28000000000000003</v>
      </c>
      <c r="S58" s="92">
        <v>31</v>
      </c>
      <c r="T58" s="92">
        <v>6.7</v>
      </c>
      <c r="U58" s="92"/>
      <c r="V58" s="92"/>
      <c r="W58" s="92">
        <v>85</v>
      </c>
      <c r="X58" s="92">
        <v>94</v>
      </c>
      <c r="Y58" s="92">
        <v>6</v>
      </c>
      <c r="Z58" s="20"/>
    </row>
    <row r="59" spans="1:26" s="2" customFormat="1" ht="28.5" customHeight="1" x14ac:dyDescent="0.25">
      <c r="A59" s="18" t="s">
        <v>52</v>
      </c>
      <c r="B59" s="9">
        <v>0.39300000000000002</v>
      </c>
      <c r="C59" s="9">
        <f>C58/C57</f>
        <v>0.85878434637801826</v>
      </c>
      <c r="D59" s="15">
        <f t="shared" si="14"/>
        <v>2.1852018991807078</v>
      </c>
      <c r="E59" s="114">
        <f>E58/E57</f>
        <v>1</v>
      </c>
      <c r="F59" s="114">
        <f t="shared" ref="F59:T59" si="18">F58/F57</f>
        <v>0.21428571428571427</v>
      </c>
      <c r="G59" s="114">
        <f t="shared" si="18"/>
        <v>1</v>
      </c>
      <c r="H59" s="114"/>
      <c r="I59" s="114">
        <f t="shared" si="18"/>
        <v>0.5</v>
      </c>
      <c r="J59" s="114">
        <f>J58/J57</f>
        <v>1</v>
      </c>
      <c r="K59" s="114">
        <f t="shared" si="18"/>
        <v>0.77966101694915257</v>
      </c>
      <c r="L59" s="114">
        <f t="shared" si="18"/>
        <v>1.0533333333333332</v>
      </c>
      <c r="M59" s="114">
        <f t="shared" si="18"/>
        <v>1</v>
      </c>
      <c r="N59" s="114">
        <f t="shared" si="18"/>
        <v>0.5</v>
      </c>
      <c r="O59" s="114">
        <f t="shared" si="18"/>
        <v>1.3714285714285714</v>
      </c>
      <c r="P59" s="114">
        <f t="shared" si="18"/>
        <v>0.90721649484536082</v>
      </c>
      <c r="Q59" s="114"/>
      <c r="R59" s="114">
        <f t="shared" si="18"/>
        <v>4.6666666666666669E-2</v>
      </c>
      <c r="S59" s="114">
        <f t="shared" si="18"/>
        <v>0.86111111111111116</v>
      </c>
      <c r="T59" s="114">
        <f t="shared" si="18"/>
        <v>1</v>
      </c>
      <c r="U59" s="114"/>
      <c r="V59" s="114"/>
      <c r="W59" s="114">
        <f t="shared" ref="W59:Y59" si="19">W58/W57</f>
        <v>0.89473684210526316</v>
      </c>
      <c r="X59" s="114">
        <f t="shared" si="19"/>
        <v>1.0444444444444445</v>
      </c>
      <c r="Y59" s="114">
        <f t="shared" si="19"/>
        <v>0.3</v>
      </c>
      <c r="Z59" s="20"/>
    </row>
    <row r="60" spans="1:26" s="2" customFormat="1" ht="30" hidden="1" customHeight="1" x14ac:dyDescent="0.25">
      <c r="A60" s="13" t="s">
        <v>187</v>
      </c>
      <c r="B60" s="27">
        <v>236</v>
      </c>
      <c r="C60" s="27">
        <f t="shared" si="16"/>
        <v>621.48</v>
      </c>
      <c r="D60" s="15">
        <f t="shared" si="14"/>
        <v>2.6333898305084746</v>
      </c>
      <c r="E60" s="92"/>
      <c r="F60" s="92"/>
      <c r="G60" s="92">
        <v>520</v>
      </c>
      <c r="H60" s="121"/>
      <c r="I60" s="92"/>
      <c r="J60" s="92">
        <v>10</v>
      </c>
      <c r="K60" s="92"/>
      <c r="L60" s="92">
        <v>36.979999999999997</v>
      </c>
      <c r="M60" s="121"/>
      <c r="N60" s="121"/>
      <c r="O60" s="92"/>
      <c r="P60" s="92"/>
      <c r="Q60" s="92"/>
      <c r="R60" s="92"/>
      <c r="S60" s="92"/>
      <c r="T60" s="92"/>
      <c r="U60" s="92">
        <v>15.5</v>
      </c>
      <c r="V60" s="92"/>
      <c r="W60" s="92"/>
      <c r="X60" s="92">
        <v>34</v>
      </c>
      <c r="Y60" s="92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21"/>
    </row>
    <row r="62" spans="1:26" s="2" customFormat="1" ht="30" customHeight="1" x14ac:dyDescent="0.25">
      <c r="A62" s="18" t="s">
        <v>188</v>
      </c>
      <c r="B62" s="27">
        <v>18093</v>
      </c>
      <c r="C62" s="27">
        <f>SUM(E62:Y62)</f>
        <v>29991</v>
      </c>
      <c r="D62" s="15">
        <f>C62/B62</f>
        <v>1.6576023876637374</v>
      </c>
      <c r="E62" s="117">
        <f>E64+E67+E68+E70+E74+E73+E75</f>
        <v>3000</v>
      </c>
      <c r="F62" s="117">
        <f>F64+F67+F68+F70+F74+F73+F75</f>
        <v>906</v>
      </c>
      <c r="G62" s="117">
        <f>G64+G67+G68+G70+G74+G73+G75</f>
        <v>1490</v>
      </c>
      <c r="H62" s="117">
        <f>H64+H67+H68+H70+H74+H73+H75</f>
        <v>1548</v>
      </c>
      <c r="I62" s="117">
        <f t="shared" ref="I62:Y62" si="20">I64+I67+I68+I70+I74+I73+I75</f>
        <v>1060</v>
      </c>
      <c r="J62" s="117">
        <f t="shared" si="20"/>
        <v>5300</v>
      </c>
      <c r="K62" s="117">
        <f t="shared" si="20"/>
        <v>581</v>
      </c>
      <c r="L62" s="117">
        <f>L64+L67+L68+L70+L74+L73+L75</f>
        <v>1196</v>
      </c>
      <c r="M62" s="117">
        <f t="shared" si="20"/>
        <v>1551</v>
      </c>
      <c r="N62" s="117">
        <f t="shared" si="20"/>
        <v>645</v>
      </c>
      <c r="O62" s="117"/>
      <c r="P62" s="117">
        <f t="shared" si="20"/>
        <v>607</v>
      </c>
      <c r="Q62" s="117">
        <f t="shared" si="20"/>
        <v>3970</v>
      </c>
      <c r="R62" s="117">
        <f t="shared" si="20"/>
        <v>664</v>
      </c>
      <c r="S62" s="117">
        <f>S64+S67+S68+S70+S74+S73+S75</f>
        <v>1174</v>
      </c>
      <c r="T62" s="117">
        <f t="shared" si="20"/>
        <v>1266</v>
      </c>
      <c r="U62" s="117">
        <f t="shared" si="20"/>
        <v>2014</v>
      </c>
      <c r="V62" s="117">
        <f t="shared" si="20"/>
        <v>230</v>
      </c>
      <c r="W62" s="117">
        <f t="shared" si="20"/>
        <v>1027</v>
      </c>
      <c r="X62" s="117">
        <f t="shared" si="20"/>
        <v>1412</v>
      </c>
      <c r="Y62" s="117">
        <f t="shared" si="20"/>
        <v>350</v>
      </c>
      <c r="Z62" s="21"/>
    </row>
    <row r="63" spans="1:26" s="2" customFormat="1" ht="30" customHeight="1" x14ac:dyDescent="0.25">
      <c r="A63" s="18" t="s">
        <v>189</v>
      </c>
      <c r="B63" s="27">
        <v>18540</v>
      </c>
      <c r="C63" s="27">
        <f>SUM(E63:Y63)</f>
        <v>32142.25</v>
      </c>
      <c r="D63" s="15">
        <f t="shared" si="14"/>
        <v>1.7336704422869471</v>
      </c>
      <c r="E63" s="117">
        <f>E69+E71+E72</f>
        <v>110</v>
      </c>
      <c r="F63" s="117">
        <f t="shared" ref="F63:Y63" si="21">F69+F71+F72</f>
        <v>676</v>
      </c>
      <c r="G63" s="117">
        <f t="shared" si="21"/>
        <v>2690</v>
      </c>
      <c r="H63" s="117">
        <f t="shared" si="21"/>
        <v>1856</v>
      </c>
      <c r="I63" s="117">
        <f t="shared" si="21"/>
        <v>966</v>
      </c>
      <c r="J63" s="117">
        <f t="shared" si="21"/>
        <v>1770</v>
      </c>
      <c r="K63" s="117">
        <f t="shared" si="21"/>
        <v>778</v>
      </c>
      <c r="L63" s="117">
        <f t="shared" si="21"/>
        <v>2402.65</v>
      </c>
      <c r="M63" s="117">
        <f t="shared" si="21"/>
        <v>797</v>
      </c>
      <c r="N63" s="117">
        <f t="shared" si="21"/>
        <v>1078</v>
      </c>
      <c r="O63" s="117">
        <f t="shared" si="21"/>
        <v>1804</v>
      </c>
      <c r="P63" s="117">
        <f t="shared" si="21"/>
        <v>1785</v>
      </c>
      <c r="Q63" s="117">
        <f t="shared" si="21"/>
        <v>2781</v>
      </c>
      <c r="R63" s="117">
        <f t="shared" si="21"/>
        <v>164.6</v>
      </c>
      <c r="S63" s="117">
        <f t="shared" si="21"/>
        <v>729</v>
      </c>
      <c r="T63" s="117">
        <f t="shared" si="21"/>
        <v>2316</v>
      </c>
      <c r="U63" s="117">
        <f t="shared" si="21"/>
        <v>701</v>
      </c>
      <c r="V63" s="117">
        <f t="shared" si="21"/>
        <v>728</v>
      </c>
      <c r="W63" s="117">
        <f t="shared" si="21"/>
        <v>1231</v>
      </c>
      <c r="X63" s="117">
        <f t="shared" si="21"/>
        <v>4530</v>
      </c>
      <c r="Y63" s="117">
        <f t="shared" si="21"/>
        <v>2249</v>
      </c>
      <c r="Z63" s="21"/>
    </row>
    <row r="64" spans="1:26" s="2" customFormat="1" ht="30" customHeight="1" x14ac:dyDescent="0.25">
      <c r="A64" s="18" t="s">
        <v>62</v>
      </c>
      <c r="B64" s="23">
        <v>630</v>
      </c>
      <c r="C64" s="27">
        <f t="shared" si="16"/>
        <v>940</v>
      </c>
      <c r="D64" s="15">
        <f t="shared" si="14"/>
        <v>1.4920634920634921</v>
      </c>
      <c r="E64" s="117"/>
      <c r="F64" s="117"/>
      <c r="G64" s="117">
        <v>490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>
        <v>300</v>
      </c>
      <c r="V64" s="117"/>
      <c r="W64" s="117"/>
      <c r="X64" s="117">
        <v>150</v>
      </c>
      <c r="Y64" s="117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2">SUM(E65:Y65)</f>
        <v>0</v>
      </c>
      <c r="D65" s="15" t="e">
        <f t="shared" si="14"/>
        <v>#DIV/0!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 t="shared" si="14"/>
        <v>#DIV/0!</v>
      </c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21"/>
    </row>
    <row r="67" spans="1:26" s="2" customFormat="1" ht="30" customHeight="1" collapsed="1" x14ac:dyDescent="0.25">
      <c r="A67" s="18" t="s">
        <v>65</v>
      </c>
      <c r="B67" s="27">
        <v>6352</v>
      </c>
      <c r="C67" s="23">
        <f>SUM(E67:Y67)</f>
        <v>13717</v>
      </c>
      <c r="D67" s="15">
        <f t="shared" si="14"/>
        <v>2.1594773299748109</v>
      </c>
      <c r="E67" s="108">
        <v>3000</v>
      </c>
      <c r="F67" s="108">
        <v>300</v>
      </c>
      <c r="G67" s="108">
        <v>150</v>
      </c>
      <c r="H67" s="108">
        <v>190</v>
      </c>
      <c r="I67" s="108">
        <v>130</v>
      </c>
      <c r="J67" s="108">
        <v>2300</v>
      </c>
      <c r="K67" s="108"/>
      <c r="L67" s="108">
        <v>669</v>
      </c>
      <c r="M67" s="108"/>
      <c r="N67" s="108"/>
      <c r="O67" s="108"/>
      <c r="P67" s="108">
        <v>297</v>
      </c>
      <c r="Q67" s="108">
        <v>2868</v>
      </c>
      <c r="R67" s="108">
        <v>520</v>
      </c>
      <c r="S67" s="108">
        <v>1064</v>
      </c>
      <c r="T67" s="108"/>
      <c r="U67" s="108"/>
      <c r="V67" s="108">
        <v>230</v>
      </c>
      <c r="W67" s="108">
        <v>977</v>
      </c>
      <c r="X67" s="108">
        <v>872</v>
      </c>
      <c r="Y67" s="108">
        <v>150</v>
      </c>
      <c r="Z67" s="21"/>
    </row>
    <row r="68" spans="1:26" s="2" customFormat="1" ht="30" customHeight="1" x14ac:dyDescent="0.25">
      <c r="A68" s="18" t="s">
        <v>66</v>
      </c>
      <c r="B68" s="23">
        <v>3910</v>
      </c>
      <c r="C68" s="23">
        <f>SUM(E68:Y68)</f>
        <v>7599</v>
      </c>
      <c r="D68" s="15">
        <f t="shared" si="14"/>
        <v>1.9434782608695653</v>
      </c>
      <c r="E68" s="108"/>
      <c r="F68" s="108">
        <v>506</v>
      </c>
      <c r="G68" s="108"/>
      <c r="H68" s="108">
        <v>1081</v>
      </c>
      <c r="I68" s="108">
        <v>930</v>
      </c>
      <c r="J68" s="108">
        <v>750</v>
      </c>
      <c r="K68" s="108">
        <v>526</v>
      </c>
      <c r="L68" s="108">
        <v>70</v>
      </c>
      <c r="M68" s="108">
        <v>1551</v>
      </c>
      <c r="N68" s="108">
        <v>416</v>
      </c>
      <c r="O68" s="108"/>
      <c r="P68" s="108">
        <v>80</v>
      </c>
      <c r="Q68" s="108">
        <v>429</v>
      </c>
      <c r="R68" s="108">
        <v>70</v>
      </c>
      <c r="S68" s="108"/>
      <c r="T68" s="108">
        <v>1190</v>
      </c>
      <c r="U68" s="108"/>
      <c r="V68" s="108"/>
      <c r="W68" s="108"/>
      <c r="X68" s="108"/>
      <c r="Y68" s="108"/>
      <c r="Z68" s="21"/>
    </row>
    <row r="69" spans="1:26" s="2" customFormat="1" ht="30" customHeight="1" x14ac:dyDescent="0.25">
      <c r="A69" s="18" t="s">
        <v>67</v>
      </c>
      <c r="B69" s="23">
        <v>6034</v>
      </c>
      <c r="C69" s="23">
        <f t="shared" si="22"/>
        <v>13155</v>
      </c>
      <c r="D69" s="15">
        <f t="shared" si="14"/>
        <v>2.1801458402386475</v>
      </c>
      <c r="E69" s="108"/>
      <c r="F69" s="108">
        <v>396</v>
      </c>
      <c r="G69" s="108">
        <v>850</v>
      </c>
      <c r="H69" s="108">
        <v>666</v>
      </c>
      <c r="I69" s="108">
        <v>536</v>
      </c>
      <c r="J69" s="108">
        <v>320</v>
      </c>
      <c r="K69" s="108">
        <v>60</v>
      </c>
      <c r="L69" s="108">
        <v>991</v>
      </c>
      <c r="M69" s="108">
        <v>450</v>
      </c>
      <c r="N69" s="108">
        <v>712</v>
      </c>
      <c r="O69" s="108">
        <v>686</v>
      </c>
      <c r="P69" s="108">
        <v>1200</v>
      </c>
      <c r="Q69" s="108">
        <v>337</v>
      </c>
      <c r="R69" s="108">
        <v>150</v>
      </c>
      <c r="S69" s="108">
        <v>94</v>
      </c>
      <c r="T69" s="108">
        <v>2017</v>
      </c>
      <c r="U69" s="108">
        <v>340</v>
      </c>
      <c r="V69" s="108">
        <v>676</v>
      </c>
      <c r="W69" s="108">
        <v>628</v>
      </c>
      <c r="X69" s="108">
        <v>1248</v>
      </c>
      <c r="Y69" s="108">
        <v>798</v>
      </c>
      <c r="Z69" s="21"/>
    </row>
    <row r="70" spans="1:26" s="2" customFormat="1" ht="30" customHeight="1" x14ac:dyDescent="0.25">
      <c r="A70" s="18" t="s">
        <v>68</v>
      </c>
      <c r="B70" s="23">
        <v>4430</v>
      </c>
      <c r="C70" s="23">
        <f t="shared" si="22"/>
        <v>5425</v>
      </c>
      <c r="D70" s="15">
        <f t="shared" si="14"/>
        <v>1.224604966139955</v>
      </c>
      <c r="E70" s="108"/>
      <c r="F70" s="108"/>
      <c r="G70" s="108">
        <v>450</v>
      </c>
      <c r="H70" s="108"/>
      <c r="I70" s="108"/>
      <c r="J70" s="108">
        <v>2250</v>
      </c>
      <c r="K70" s="108"/>
      <c r="L70" s="108">
        <v>457</v>
      </c>
      <c r="M70" s="108"/>
      <c r="N70" s="108">
        <v>174</v>
      </c>
      <c r="O70" s="108"/>
      <c r="P70" s="108"/>
      <c r="Q70" s="108">
        <v>230</v>
      </c>
      <c r="R70" s="108"/>
      <c r="S70" s="108"/>
      <c r="T70" s="108"/>
      <c r="U70" s="108">
        <v>1354</v>
      </c>
      <c r="V70" s="108"/>
      <c r="W70" s="108"/>
      <c r="X70" s="108">
        <v>310</v>
      </c>
      <c r="Y70" s="108">
        <v>200</v>
      </c>
      <c r="Z70" s="21"/>
    </row>
    <row r="71" spans="1:26" s="2" customFormat="1" ht="30" customHeight="1" x14ac:dyDescent="0.25">
      <c r="A71" s="18" t="s">
        <v>69</v>
      </c>
      <c r="B71" s="23">
        <v>9071</v>
      </c>
      <c r="C71" s="23">
        <f t="shared" si="22"/>
        <v>14625.65</v>
      </c>
      <c r="D71" s="15">
        <f t="shared" si="14"/>
        <v>1.6123525520890751</v>
      </c>
      <c r="E71" s="108">
        <v>110</v>
      </c>
      <c r="F71" s="108">
        <v>113</v>
      </c>
      <c r="G71" s="108">
        <v>1840</v>
      </c>
      <c r="H71" s="108">
        <v>474</v>
      </c>
      <c r="I71" s="108">
        <v>371</v>
      </c>
      <c r="J71" s="108">
        <v>1100</v>
      </c>
      <c r="K71" s="108">
        <v>204</v>
      </c>
      <c r="L71" s="122">
        <v>1345.65</v>
      </c>
      <c r="M71" s="108">
        <v>30</v>
      </c>
      <c r="N71" s="108">
        <v>366</v>
      </c>
      <c r="O71" s="108">
        <v>773</v>
      </c>
      <c r="P71" s="108">
        <v>376</v>
      </c>
      <c r="Q71" s="108">
        <v>2203</v>
      </c>
      <c r="R71" s="108"/>
      <c r="S71" s="108">
        <v>499</v>
      </c>
      <c r="T71" s="108">
        <v>228</v>
      </c>
      <c r="U71" s="108">
        <v>361</v>
      </c>
      <c r="V71" s="108">
        <v>35</v>
      </c>
      <c r="W71" s="108">
        <v>265</v>
      </c>
      <c r="X71" s="108">
        <v>3242</v>
      </c>
      <c r="Y71" s="108">
        <v>690</v>
      </c>
      <c r="Z71" s="21"/>
    </row>
    <row r="72" spans="1:26" s="2" customFormat="1" ht="30" customHeight="1" x14ac:dyDescent="0.25">
      <c r="A72" s="18" t="s">
        <v>70</v>
      </c>
      <c r="B72" s="23">
        <v>3622</v>
      </c>
      <c r="C72" s="23">
        <f t="shared" si="22"/>
        <v>4361.6000000000004</v>
      </c>
      <c r="D72" s="15">
        <f t="shared" si="14"/>
        <v>1.2041965764770846</v>
      </c>
      <c r="E72" s="108"/>
      <c r="F72" s="108">
        <v>167</v>
      </c>
      <c r="G72" s="108"/>
      <c r="H72" s="108">
        <v>716</v>
      </c>
      <c r="I72" s="108">
        <v>59</v>
      </c>
      <c r="J72" s="35">
        <v>350</v>
      </c>
      <c r="K72" s="108">
        <v>514</v>
      </c>
      <c r="L72" s="108">
        <v>66</v>
      </c>
      <c r="M72" s="108">
        <v>317</v>
      </c>
      <c r="N72" s="108"/>
      <c r="O72" s="108">
        <v>345</v>
      </c>
      <c r="P72" s="172">
        <v>209</v>
      </c>
      <c r="Q72" s="108">
        <v>241</v>
      </c>
      <c r="R72" s="108">
        <v>14.6</v>
      </c>
      <c r="S72" s="108">
        <v>136</v>
      </c>
      <c r="T72" s="108">
        <v>71</v>
      </c>
      <c r="U72" s="108"/>
      <c r="V72" s="108">
        <v>17</v>
      </c>
      <c r="W72" s="108">
        <v>338</v>
      </c>
      <c r="X72" s="108">
        <v>40</v>
      </c>
      <c r="Y72" s="108">
        <v>761</v>
      </c>
      <c r="Z72" s="21"/>
    </row>
    <row r="73" spans="1:26" s="2" customFormat="1" ht="30" customHeight="1" x14ac:dyDescent="0.25">
      <c r="A73" s="18" t="s">
        <v>71</v>
      </c>
      <c r="B73" s="23">
        <v>411</v>
      </c>
      <c r="C73" s="23">
        <f t="shared" si="22"/>
        <v>1094</v>
      </c>
      <c r="D73" s="15"/>
      <c r="E73" s="108"/>
      <c r="F73" s="108">
        <v>100</v>
      </c>
      <c r="G73" s="108">
        <v>400</v>
      </c>
      <c r="H73" s="108"/>
      <c r="I73" s="108"/>
      <c r="J73" s="108"/>
      <c r="K73" s="108">
        <v>55</v>
      </c>
      <c r="L73" s="108"/>
      <c r="M73" s="108"/>
      <c r="N73" s="108">
        <v>55</v>
      </c>
      <c r="O73" s="108"/>
      <c r="P73" s="173"/>
      <c r="Q73" s="173"/>
      <c r="R73" s="122">
        <v>14</v>
      </c>
      <c r="S73" s="108">
        <v>110</v>
      </c>
      <c r="T73" s="108"/>
      <c r="U73" s="108">
        <v>360</v>
      </c>
      <c r="V73" s="108"/>
      <c r="W73" s="108"/>
      <c r="X73" s="108"/>
      <c r="Y73" s="108"/>
      <c r="Z73" s="21"/>
    </row>
    <row r="74" spans="1:26" s="2" customFormat="1" ht="30" customHeight="1" x14ac:dyDescent="0.25">
      <c r="A74" s="18" t="s">
        <v>72</v>
      </c>
      <c r="B74" s="23">
        <v>3093</v>
      </c>
      <c r="C74" s="23">
        <f t="shared" si="22"/>
        <v>869</v>
      </c>
      <c r="D74" s="15">
        <f t="shared" si="14"/>
        <v>0.2809569996766893</v>
      </c>
      <c r="E74" s="108"/>
      <c r="F74" s="108"/>
      <c r="G74" s="142"/>
      <c r="H74" s="113"/>
      <c r="I74" s="113"/>
      <c r="J74" s="108"/>
      <c r="K74" s="108"/>
      <c r="L74" s="108"/>
      <c r="M74" s="108"/>
      <c r="N74" s="108"/>
      <c r="O74" s="108"/>
      <c r="P74" s="173">
        <v>160</v>
      </c>
      <c r="Q74" s="173">
        <v>443</v>
      </c>
      <c r="R74" s="108">
        <v>60</v>
      </c>
      <c r="S74" s="108"/>
      <c r="T74" s="108">
        <v>76</v>
      </c>
      <c r="U74" s="108"/>
      <c r="V74" s="108"/>
      <c r="W74" s="108">
        <v>50</v>
      </c>
      <c r="X74" s="108">
        <v>80</v>
      </c>
      <c r="Y74" s="108"/>
      <c r="Z74" s="21"/>
    </row>
    <row r="75" spans="1:26" s="2" customFormat="1" ht="30" hidden="1" customHeight="1" x14ac:dyDescent="0.25">
      <c r="A75" s="18" t="s">
        <v>73</v>
      </c>
      <c r="B75" s="23">
        <v>170</v>
      </c>
      <c r="C75" s="23">
        <f t="shared" si="22"/>
        <v>347</v>
      </c>
      <c r="D75" s="15">
        <f t="shared" si="14"/>
        <v>2.0411764705882351</v>
      </c>
      <c r="E75" s="108"/>
      <c r="F75" s="108"/>
      <c r="G75" s="108"/>
      <c r="H75" s="108">
        <v>277</v>
      </c>
      <c r="I75" s="108"/>
      <c r="J75" s="108"/>
      <c r="K75" s="108"/>
      <c r="L75" s="108"/>
      <c r="M75" s="108"/>
      <c r="N75" s="108"/>
      <c r="O75" s="108"/>
      <c r="P75" s="173">
        <v>70</v>
      </c>
      <c r="Q75" s="173"/>
      <c r="R75" s="108"/>
      <c r="S75" s="108"/>
      <c r="T75" s="108"/>
      <c r="U75" s="108"/>
      <c r="V75" s="108"/>
      <c r="W75" s="108"/>
      <c r="X75" s="108"/>
      <c r="Y75" s="108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2"/>
        <v>0.5</v>
      </c>
      <c r="D76" s="15" t="e">
        <f t="shared" si="14"/>
        <v>#DIV/0!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>
        <v>0.5</v>
      </c>
      <c r="P76" s="173"/>
      <c r="Q76" s="173"/>
      <c r="R76" s="108"/>
      <c r="S76" s="108"/>
      <c r="T76" s="108"/>
      <c r="U76" s="108"/>
      <c r="V76" s="108"/>
      <c r="W76" s="108"/>
      <c r="X76" s="108"/>
      <c r="Y76" s="108"/>
      <c r="Z76" s="21"/>
    </row>
    <row r="77" spans="1:26" s="2" customFormat="1" ht="30" customHeight="1" x14ac:dyDescent="0.25">
      <c r="A77" s="18" t="s">
        <v>75</v>
      </c>
      <c r="B77" s="23">
        <v>109</v>
      </c>
      <c r="C77" s="19">
        <f>SUM(E77:Y77)</f>
        <v>122.98</v>
      </c>
      <c r="D77" s="15">
        <f t="shared" si="14"/>
        <v>1.128256880733945</v>
      </c>
      <c r="E77" s="108"/>
      <c r="F77" s="108"/>
      <c r="G77" s="108"/>
      <c r="H77" s="108">
        <v>22</v>
      </c>
      <c r="I77" s="108"/>
      <c r="J77" s="108"/>
      <c r="K77" s="108"/>
      <c r="L77" s="108"/>
      <c r="M77" s="108"/>
      <c r="N77" s="108"/>
      <c r="O77" s="108">
        <v>4</v>
      </c>
      <c r="P77" s="173"/>
      <c r="Q77" s="173"/>
      <c r="R77" s="108">
        <v>36</v>
      </c>
      <c r="S77" s="122">
        <v>15.78</v>
      </c>
      <c r="T77" s="108">
        <v>3.2</v>
      </c>
      <c r="U77" s="108"/>
      <c r="V77" s="108"/>
      <c r="W77" s="108">
        <v>42</v>
      </c>
      <c r="X77" s="108"/>
      <c r="Y77" s="108"/>
      <c r="Z77" s="21"/>
    </row>
    <row r="78" spans="1:26" ht="30" hidden="1" customHeight="1" x14ac:dyDescent="0.25">
      <c r="A78" s="11" t="s">
        <v>76</v>
      </c>
      <c r="B78" s="23"/>
      <c r="C78" s="23">
        <f t="shared" si="22"/>
        <v>0</v>
      </c>
      <c r="D78" s="15" t="e">
        <f t="shared" si="14"/>
        <v>#DIV/0!</v>
      </c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73"/>
      <c r="Q78" s="173"/>
      <c r="R78" s="108"/>
      <c r="S78" s="108"/>
      <c r="T78" s="108"/>
      <c r="U78" s="108"/>
      <c r="V78" s="108"/>
      <c r="W78" s="108"/>
      <c r="X78" s="108"/>
      <c r="Y78" s="108"/>
    </row>
    <row r="79" spans="1:26" ht="30" customHeight="1" x14ac:dyDescent="0.25">
      <c r="A79" s="31" t="s">
        <v>77</v>
      </c>
      <c r="B79" s="23">
        <v>93</v>
      </c>
      <c r="C79" s="19">
        <f>SUM(E79:Y79)</f>
        <v>122.98</v>
      </c>
      <c r="D79" s="15">
        <f t="shared" si="14"/>
        <v>1.3223655913978496</v>
      </c>
      <c r="E79" s="108"/>
      <c r="F79" s="108"/>
      <c r="G79" s="108"/>
      <c r="H79" s="108">
        <v>22</v>
      </c>
      <c r="I79" s="108"/>
      <c r="J79" s="108"/>
      <c r="K79" s="108"/>
      <c r="L79" s="108"/>
      <c r="M79" s="108"/>
      <c r="N79" s="108"/>
      <c r="O79" s="108">
        <v>4</v>
      </c>
      <c r="P79" s="173"/>
      <c r="Q79" s="173"/>
      <c r="R79" s="108">
        <v>36</v>
      </c>
      <c r="S79" s="122">
        <v>15.78</v>
      </c>
      <c r="T79" s="108">
        <v>3.2</v>
      </c>
      <c r="U79" s="108"/>
      <c r="V79" s="108"/>
      <c r="W79" s="108">
        <v>42</v>
      </c>
      <c r="X79" s="108"/>
      <c r="Y79" s="108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74"/>
      <c r="Q80" s="116"/>
      <c r="R80" s="116"/>
      <c r="S80" s="116"/>
      <c r="T80" s="116"/>
      <c r="U80" s="116"/>
      <c r="V80" s="116"/>
      <c r="W80" s="116"/>
      <c r="X80" s="116"/>
      <c r="Y80" s="116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</row>
    <row r="83" spans="1:26" s="4" customFormat="1" ht="30" hidden="1" customHeight="1" x14ac:dyDescent="0.25">
      <c r="A83" s="70" t="s">
        <v>79</v>
      </c>
      <c r="B83" s="38"/>
      <c r="C83" s="38">
        <f>SUM(E83:Y83)</f>
        <v>0</v>
      </c>
      <c r="D83" s="15" t="e">
        <f t="shared" si="14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20165.150000000001</v>
      </c>
      <c r="D86" s="15">
        <f t="shared" si="14"/>
        <v>7.0730094703612769</v>
      </c>
      <c r="E86" s="151">
        <f>(E42-E87)</f>
        <v>1385</v>
      </c>
      <c r="F86" s="151">
        <f t="shared" ref="F86:Y86" si="23">(F42-F87)</f>
        <v>1000</v>
      </c>
      <c r="G86" s="151">
        <f t="shared" si="23"/>
        <v>101</v>
      </c>
      <c r="H86" s="151">
        <f t="shared" si="23"/>
        <v>1848</v>
      </c>
      <c r="I86" s="151">
        <f t="shared" si="23"/>
        <v>161</v>
      </c>
      <c r="J86" s="151">
        <f t="shared" si="23"/>
        <v>0</v>
      </c>
      <c r="K86" s="151">
        <f t="shared" si="23"/>
        <v>465</v>
      </c>
      <c r="L86" s="151">
        <f t="shared" si="23"/>
        <v>216.95000000000073</v>
      </c>
      <c r="M86" s="151">
        <f t="shared" si="23"/>
        <v>1540.8999999999996</v>
      </c>
      <c r="N86" s="151">
        <f t="shared" si="23"/>
        <v>999</v>
      </c>
      <c r="O86" s="151">
        <f t="shared" si="23"/>
        <v>1098</v>
      </c>
      <c r="P86" s="151">
        <f t="shared" si="23"/>
        <v>1589</v>
      </c>
      <c r="Q86" s="151">
        <f t="shared" si="23"/>
        <v>1575</v>
      </c>
      <c r="R86" s="151">
        <f t="shared" si="23"/>
        <v>566</v>
      </c>
      <c r="S86" s="151">
        <f t="shared" si="23"/>
        <v>1344</v>
      </c>
      <c r="T86" s="151">
        <f t="shared" si="23"/>
        <v>2515.3000000000002</v>
      </c>
      <c r="U86" s="151">
        <f t="shared" si="23"/>
        <v>0</v>
      </c>
      <c r="V86" s="151">
        <f t="shared" si="23"/>
        <v>720</v>
      </c>
      <c r="W86" s="151">
        <f t="shared" si="23"/>
        <v>2426</v>
      </c>
      <c r="X86" s="151">
        <f t="shared" si="23"/>
        <v>160</v>
      </c>
      <c r="Y86" s="151">
        <f t="shared" si="23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 t="e">
        <f t="shared" si="14"/>
        <v>#DIV/0!</v>
      </c>
      <c r="E87" s="111">
        <v>14710</v>
      </c>
      <c r="F87" s="111">
        <v>6260</v>
      </c>
      <c r="G87" s="111">
        <v>15501</v>
      </c>
      <c r="H87" s="111">
        <v>11288</v>
      </c>
      <c r="I87" s="111">
        <v>5995</v>
      </c>
      <c r="J87" s="111">
        <v>15700</v>
      </c>
      <c r="K87" s="111">
        <v>7177</v>
      </c>
      <c r="L87" s="111">
        <v>11065</v>
      </c>
      <c r="M87" s="111">
        <v>8690</v>
      </c>
      <c r="N87" s="111">
        <v>2710</v>
      </c>
      <c r="O87" s="111">
        <v>5524</v>
      </c>
      <c r="P87" s="111">
        <v>8311</v>
      </c>
      <c r="Q87" s="111">
        <v>11871</v>
      </c>
      <c r="R87" s="111">
        <v>12432</v>
      </c>
      <c r="S87" s="111">
        <v>9802</v>
      </c>
      <c r="T87" s="111">
        <v>7209.7</v>
      </c>
      <c r="U87" s="111">
        <v>9102</v>
      </c>
      <c r="V87" s="111">
        <v>3707</v>
      </c>
      <c r="W87" s="111">
        <v>5897</v>
      </c>
      <c r="X87" s="111">
        <v>18155</v>
      </c>
      <c r="Y87" s="111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si="14"/>
        <v>#DIV/0!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6" s="40" customFormat="1" ht="30" hidden="1" customHeight="1" x14ac:dyDescent="0.25">
      <c r="A89" s="13" t="s">
        <v>82</v>
      </c>
      <c r="B89" s="39"/>
      <c r="C89" s="39"/>
      <c r="D89" s="15" t="e">
        <f t="shared" si="14"/>
        <v>#DIV/0!</v>
      </c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14"/>
        <v>#DIV/0!</v>
      </c>
      <c r="E90" s="117"/>
      <c r="F90" s="117"/>
      <c r="G90" s="117"/>
      <c r="H90" s="117"/>
      <c r="I90" s="117"/>
      <c r="J90" s="117"/>
      <c r="K90" s="117"/>
      <c r="L90" s="117"/>
      <c r="M90" s="117"/>
      <c r="N90" s="152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</row>
    <row r="91" spans="1:26" ht="30" hidden="1" customHeight="1" x14ac:dyDescent="0.25">
      <c r="A91" s="41" t="s">
        <v>84</v>
      </c>
      <c r="B91" s="42"/>
      <c r="C91" s="42"/>
      <c r="D91" s="15" t="e">
        <f t="shared" si="14"/>
        <v>#DIV/0!</v>
      </c>
      <c r="E91" s="43"/>
      <c r="F91" s="43"/>
      <c r="G91" s="43"/>
      <c r="H91" s="43"/>
      <c r="I91" s="97"/>
      <c r="J91" s="43"/>
      <c r="K91" s="43"/>
      <c r="L91" s="43"/>
      <c r="M91" s="43"/>
      <c r="N91" s="43"/>
      <c r="O91" s="43"/>
      <c r="P91" s="97"/>
      <c r="Q91" s="119"/>
      <c r="R91" s="43"/>
      <c r="S91" s="43"/>
      <c r="T91" s="43"/>
      <c r="U91" s="43"/>
      <c r="V91" s="43"/>
      <c r="W91" s="119"/>
      <c r="X91" s="97"/>
      <c r="Y91" s="43"/>
    </row>
    <row r="92" spans="1:26" ht="30" hidden="1" customHeight="1" x14ac:dyDescent="0.25">
      <c r="A92" s="13" t="s">
        <v>85</v>
      </c>
      <c r="B92" s="39">
        <f>B42+B54+B58+B62+B63</f>
        <v>226781</v>
      </c>
      <c r="C92" s="39">
        <f>C42+C54+C58+C62+C63</f>
        <v>288722.57999999996</v>
      </c>
      <c r="D92" s="15">
        <f t="shared" si="14"/>
        <v>1.2731339045158103</v>
      </c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14"/>
        <v>#DIV/0!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168</v>
      </c>
      <c r="B94" s="74"/>
      <c r="C94" s="74"/>
      <c r="D94" s="15" t="e">
        <f t="shared" si="14"/>
        <v>#DIV/0!</v>
      </c>
      <c r="E94" s="74"/>
      <c r="F94" s="74"/>
      <c r="G94" s="74"/>
      <c r="H94" s="74"/>
      <c r="I94" s="98"/>
      <c r="J94" s="74"/>
      <c r="K94" s="74"/>
      <c r="L94" s="74"/>
      <c r="M94" s="74"/>
      <c r="N94" s="74"/>
      <c r="O94" s="74"/>
      <c r="P94" s="98"/>
      <c r="Q94" s="120"/>
      <c r="R94" s="74"/>
      <c r="S94" s="74"/>
      <c r="T94" s="74"/>
      <c r="U94" s="74"/>
      <c r="V94" s="74"/>
      <c r="W94" s="120"/>
      <c r="X94" s="98"/>
      <c r="Y94" s="74"/>
    </row>
    <row r="95" spans="1:26" s="12" customFormat="1" ht="30" hidden="1" customHeight="1" outlineLevel="1" x14ac:dyDescent="0.2">
      <c r="A95" s="44" t="s">
        <v>87</v>
      </c>
      <c r="B95" s="23"/>
      <c r="C95" s="27">
        <f>SUM(E95:Y95)</f>
        <v>299643</v>
      </c>
      <c r="D95" s="15" t="e">
        <f t="shared" si="14"/>
        <v>#DIV/0!</v>
      </c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1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4" t="s">
        <v>92</v>
      </c>
      <c r="B96" s="37"/>
      <c r="C96" s="26"/>
      <c r="D96" s="15" t="e">
        <f t="shared" si="14"/>
        <v>#DIV/0!</v>
      </c>
      <c r="E96" s="10"/>
      <c r="F96" s="10"/>
      <c r="G96" s="10"/>
      <c r="H96" s="10"/>
      <c r="I96" s="95"/>
      <c r="J96" s="10"/>
      <c r="K96" s="10"/>
      <c r="L96" s="10"/>
      <c r="M96" s="10"/>
      <c r="N96" s="10"/>
      <c r="O96" s="10"/>
      <c r="P96" s="95"/>
      <c r="Q96" s="111"/>
      <c r="R96" s="10"/>
      <c r="S96" s="10"/>
      <c r="T96" s="10"/>
      <c r="U96" s="10"/>
      <c r="V96" s="10"/>
      <c r="W96" s="111"/>
      <c r="X96" s="95"/>
      <c r="Y96" s="10"/>
    </row>
    <row r="97" spans="1:26" s="12" customFormat="1" ht="30" hidden="1" customHeight="1" outlineLevel="1" x14ac:dyDescent="0.2">
      <c r="A97" s="44" t="s">
        <v>150</v>
      </c>
      <c r="B97" s="37"/>
      <c r="C97" s="26"/>
      <c r="D97" s="15" t="e">
        <f t="shared" si="14"/>
        <v>#DIV/0!</v>
      </c>
      <c r="E97" s="10"/>
      <c r="F97" s="10"/>
      <c r="G97" s="10"/>
      <c r="H97" s="10"/>
      <c r="I97" s="95"/>
      <c r="J97" s="10"/>
      <c r="K97" s="10"/>
      <c r="L97" s="10"/>
      <c r="M97" s="10"/>
      <c r="N97" s="10"/>
      <c r="O97" s="10"/>
      <c r="P97" s="95"/>
      <c r="Q97" s="111"/>
      <c r="R97" s="10"/>
      <c r="S97" s="10"/>
      <c r="T97" s="10"/>
      <c r="U97" s="10"/>
      <c r="V97" s="10"/>
      <c r="W97" s="111"/>
      <c r="X97" s="95"/>
      <c r="Y97" s="10"/>
    </row>
    <row r="98" spans="1:26" s="12" customFormat="1" ht="30" hidden="1" customHeight="1" outlineLevel="1" x14ac:dyDescent="0.2">
      <c r="A98" s="44" t="s">
        <v>151</v>
      </c>
      <c r="B98" s="37"/>
      <c r="C98" s="26"/>
      <c r="D98" s="15" t="e">
        <f t="shared" si="14"/>
        <v>#DIV/0!</v>
      </c>
      <c r="E98" s="10"/>
      <c r="F98" s="10"/>
      <c r="G98" s="10"/>
      <c r="H98" s="10"/>
      <c r="I98" s="95"/>
      <c r="J98" s="10"/>
      <c r="K98" s="10"/>
      <c r="L98" s="10"/>
      <c r="M98" s="10"/>
      <c r="N98" s="10"/>
      <c r="O98" s="10"/>
      <c r="P98" s="95"/>
      <c r="Q98" s="111"/>
      <c r="R98" s="10"/>
      <c r="S98" s="10"/>
      <c r="T98" s="10"/>
      <c r="U98" s="10"/>
      <c r="V98" s="10"/>
      <c r="W98" s="111"/>
      <c r="X98" s="95"/>
      <c r="Y98" s="10"/>
    </row>
    <row r="99" spans="1:26" s="46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 t="e">
        <f t="shared" si="14"/>
        <v>#DIV/0!</v>
      </c>
      <c r="E99" s="10"/>
      <c r="F99" s="10">
        <v>91</v>
      </c>
      <c r="G99" s="10"/>
      <c r="H99" s="10"/>
      <c r="I99" s="111"/>
      <c r="J99" s="111"/>
      <c r="K99" s="111"/>
      <c r="L99" s="111"/>
      <c r="M99" s="111"/>
      <c r="N99" s="111"/>
      <c r="O99" s="111">
        <v>77</v>
      </c>
      <c r="P99" s="111"/>
      <c r="Q99" s="111">
        <v>154</v>
      </c>
      <c r="R99" s="111"/>
      <c r="S99" s="111"/>
      <c r="T99" s="111"/>
      <c r="U99" s="111"/>
      <c r="V99" s="111">
        <v>402</v>
      </c>
      <c r="W99" s="111">
        <v>60</v>
      </c>
      <c r="X99" s="111"/>
      <c r="Y99" s="111"/>
    </row>
    <row r="100" spans="1:26" s="46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 t="e">
        <f t="shared" si="14"/>
        <v>#DIV/0!</v>
      </c>
      <c r="E100" s="10"/>
      <c r="F100" s="10"/>
      <c r="G100" s="10"/>
      <c r="H100" s="10"/>
      <c r="I100" s="111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1">
        <v>809</v>
      </c>
      <c r="R100" s="10"/>
      <c r="S100" s="10">
        <v>240</v>
      </c>
      <c r="T100" s="10"/>
      <c r="U100" s="10">
        <v>20</v>
      </c>
      <c r="V100" s="10">
        <v>6</v>
      </c>
      <c r="W100" s="111"/>
      <c r="X100" s="111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 t="shared" si="14"/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1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1">
        <v>15145</v>
      </c>
      <c r="Q101" s="111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1">
        <v>15507</v>
      </c>
      <c r="X101" s="111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5">
        <f t="shared" si="14"/>
        <v>1.0017685097872084</v>
      </c>
      <c r="E102" s="113">
        <v>15618</v>
      </c>
      <c r="F102" s="113">
        <v>9790</v>
      </c>
      <c r="G102" s="113">
        <v>17818</v>
      </c>
      <c r="H102" s="113">
        <v>18910</v>
      </c>
      <c r="I102" s="113">
        <v>9522</v>
      </c>
      <c r="J102" s="113">
        <v>22534</v>
      </c>
      <c r="K102" s="113">
        <v>13480</v>
      </c>
      <c r="L102" s="113">
        <v>13477</v>
      </c>
      <c r="M102" s="113">
        <v>15249</v>
      </c>
      <c r="N102" s="113">
        <v>5835</v>
      </c>
      <c r="O102" s="113">
        <v>8418</v>
      </c>
      <c r="P102" s="113">
        <v>14945</v>
      </c>
      <c r="Q102" s="113">
        <v>16470</v>
      </c>
      <c r="R102" s="113">
        <v>17176</v>
      </c>
      <c r="S102" s="113">
        <v>18451</v>
      </c>
      <c r="T102" s="113">
        <v>13606</v>
      </c>
      <c r="U102" s="113">
        <v>10380</v>
      </c>
      <c r="V102" s="113">
        <v>5313</v>
      </c>
      <c r="W102" s="113">
        <v>15447</v>
      </c>
      <c r="X102" s="113">
        <v>23297</v>
      </c>
      <c r="Y102" s="113">
        <v>12782</v>
      </c>
      <c r="Z102" s="169"/>
    </row>
    <row r="103" spans="1:26" s="12" customFormat="1" ht="30" hidden="1" customHeight="1" x14ac:dyDescent="0.2">
      <c r="A103" s="11" t="s">
        <v>204</v>
      </c>
      <c r="B103" s="23"/>
      <c r="C103" s="27">
        <f>SUM(E103:Y103)</f>
        <v>298834</v>
      </c>
      <c r="D103" s="15" t="e">
        <f t="shared" si="14"/>
        <v>#DIV/0!</v>
      </c>
      <c r="E103" s="91">
        <f>E101-E100</f>
        <v>15618</v>
      </c>
      <c r="F103" s="91">
        <f>F101-F100-F99</f>
        <v>9790</v>
      </c>
      <c r="G103" s="91">
        <f t="shared" ref="G103:U103" si="24">G101-G100</f>
        <v>17818</v>
      </c>
      <c r="H103" s="91">
        <v>18910</v>
      </c>
      <c r="I103" s="91">
        <f t="shared" si="24"/>
        <v>9522</v>
      </c>
      <c r="J103" s="91">
        <f t="shared" si="24"/>
        <v>22534</v>
      </c>
      <c r="K103" s="91">
        <f t="shared" si="24"/>
        <v>13480</v>
      </c>
      <c r="L103" s="91">
        <f t="shared" si="24"/>
        <v>13503</v>
      </c>
      <c r="M103" s="91">
        <f>M101-M100</f>
        <v>15249</v>
      </c>
      <c r="N103" s="91">
        <f t="shared" si="24"/>
        <v>5835</v>
      </c>
      <c r="O103" s="91">
        <f>O101-O100-O99</f>
        <v>8520</v>
      </c>
      <c r="P103" s="91">
        <f t="shared" si="24"/>
        <v>14945</v>
      </c>
      <c r="Q103" s="91">
        <f>Q101-Q99-Q100</f>
        <v>16470</v>
      </c>
      <c r="R103" s="91">
        <v>17176</v>
      </c>
      <c r="S103" s="91">
        <f t="shared" si="24"/>
        <v>18511</v>
      </c>
      <c r="T103" s="91">
        <f>T101-T100</f>
        <v>13696</v>
      </c>
      <c r="U103" s="91">
        <f t="shared" si="24"/>
        <v>10418</v>
      </c>
      <c r="V103" s="91">
        <f>V101-V100-V99</f>
        <v>5313</v>
      </c>
      <c r="W103" s="113">
        <f>W101-W100-W99</f>
        <v>15447</v>
      </c>
      <c r="X103" s="91">
        <f>X101-X100</f>
        <v>23297</v>
      </c>
      <c r="Y103" s="91">
        <f>Y101-Y100</f>
        <v>12782</v>
      </c>
    </row>
    <row r="104" spans="1:26" s="12" customFormat="1" ht="30" hidden="1" customHeight="1" x14ac:dyDescent="0.2">
      <c r="A104" s="13" t="s">
        <v>174</v>
      </c>
      <c r="B104" s="29">
        <f>B102/B101</f>
        <v>0.98273240839371168</v>
      </c>
      <c r="C104" s="29">
        <f>C102/C95</f>
        <v>0.99624553218329814</v>
      </c>
      <c r="D104" s="15">
        <f t="shared" si="14"/>
        <v>1.0137505628939967</v>
      </c>
      <c r="E104" s="29">
        <f>E102/E103</f>
        <v>1</v>
      </c>
      <c r="F104" s="29">
        <f t="shared" ref="F104:Y104" si="25">F102/F103</f>
        <v>1</v>
      </c>
      <c r="G104" s="29">
        <f t="shared" si="25"/>
        <v>1</v>
      </c>
      <c r="H104" s="29">
        <f t="shared" si="25"/>
        <v>1</v>
      </c>
      <c r="I104" s="29">
        <f t="shared" si="25"/>
        <v>1</v>
      </c>
      <c r="J104" s="29">
        <f t="shared" si="25"/>
        <v>1</v>
      </c>
      <c r="K104" s="29">
        <f t="shared" si="25"/>
        <v>1</v>
      </c>
      <c r="L104" s="29">
        <f t="shared" si="25"/>
        <v>0.99807450196252689</v>
      </c>
      <c r="M104" s="29">
        <f>M102/M103</f>
        <v>1</v>
      </c>
      <c r="N104" s="29">
        <f t="shared" si="25"/>
        <v>1</v>
      </c>
      <c r="O104" s="29">
        <f t="shared" si="25"/>
        <v>0.98802816901408452</v>
      </c>
      <c r="P104" s="29">
        <f t="shared" si="25"/>
        <v>1</v>
      </c>
      <c r="Q104" s="29">
        <f t="shared" si="25"/>
        <v>1</v>
      </c>
      <c r="R104" s="29">
        <f t="shared" si="25"/>
        <v>1</v>
      </c>
      <c r="S104" s="29">
        <f t="shared" si="25"/>
        <v>0.99675868402571444</v>
      </c>
      <c r="T104" s="29">
        <f t="shared" si="25"/>
        <v>0.99342873831775702</v>
      </c>
      <c r="U104" s="29">
        <f t="shared" si="25"/>
        <v>0.99635246688423884</v>
      </c>
      <c r="V104" s="29">
        <f t="shared" si="25"/>
        <v>1</v>
      </c>
      <c r="W104" s="115">
        <f t="shared" si="25"/>
        <v>1</v>
      </c>
      <c r="X104" s="29">
        <f>X102/X103</f>
        <v>1</v>
      </c>
      <c r="Y104" s="29">
        <f t="shared" si="25"/>
        <v>1</v>
      </c>
    </row>
    <row r="105" spans="1:26" s="85" customFormat="1" ht="31.9" hidden="1" customHeight="1" x14ac:dyDescent="0.2">
      <c r="A105" s="83" t="s">
        <v>96</v>
      </c>
      <c r="B105" s="86">
        <f>B101-B102</f>
        <v>5236</v>
      </c>
      <c r="C105" s="86">
        <f>C103-C102</f>
        <v>316</v>
      </c>
      <c r="D105" s="15">
        <f t="shared" si="14"/>
        <v>6.0351413292589765E-2</v>
      </c>
      <c r="E105" s="161">
        <f>E103-E102</f>
        <v>0</v>
      </c>
      <c r="F105" s="161">
        <f t="shared" ref="F105:L105" si="26">F103-F102</f>
        <v>0</v>
      </c>
      <c r="G105" s="161">
        <f t="shared" si="26"/>
        <v>0</v>
      </c>
      <c r="H105" s="161">
        <f>H103-H102</f>
        <v>0</v>
      </c>
      <c r="I105" s="161">
        <f>I103-I102</f>
        <v>0</v>
      </c>
      <c r="J105" s="161">
        <f t="shared" si="26"/>
        <v>0</v>
      </c>
      <c r="K105" s="161">
        <f t="shared" si="26"/>
        <v>0</v>
      </c>
      <c r="L105" s="161">
        <f t="shared" si="26"/>
        <v>26</v>
      </c>
      <c r="M105" s="161">
        <f>M103-M102</f>
        <v>0</v>
      </c>
      <c r="N105" s="161">
        <f>N103-N102</f>
        <v>0</v>
      </c>
      <c r="O105" s="161">
        <f t="shared" ref="O105:Y105" si="27">O103-O102</f>
        <v>102</v>
      </c>
      <c r="P105" s="161">
        <f t="shared" si="27"/>
        <v>0</v>
      </c>
      <c r="Q105" s="161">
        <f>Q103-Q102</f>
        <v>0</v>
      </c>
      <c r="R105" s="161">
        <f t="shared" si="27"/>
        <v>0</v>
      </c>
      <c r="S105" s="161">
        <f t="shared" si="27"/>
        <v>60</v>
      </c>
      <c r="T105" s="161">
        <f t="shared" si="27"/>
        <v>90</v>
      </c>
      <c r="U105" s="161">
        <f t="shared" si="27"/>
        <v>38</v>
      </c>
      <c r="V105" s="161">
        <f t="shared" si="27"/>
        <v>0</v>
      </c>
      <c r="W105" s="175">
        <f>W103-W102</f>
        <v>0</v>
      </c>
      <c r="X105" s="161">
        <f t="shared" si="27"/>
        <v>0</v>
      </c>
      <c r="Y105" s="161">
        <f t="shared" si="27"/>
        <v>0</v>
      </c>
      <c r="Z105" s="166"/>
    </row>
    <row r="106" spans="1:26" s="12" customFormat="1" ht="30" hidden="1" customHeight="1" x14ac:dyDescent="0.2">
      <c r="A106" s="11" t="s">
        <v>92</v>
      </c>
      <c r="B106" s="91">
        <v>167595</v>
      </c>
      <c r="C106" s="26">
        <f t="shared" ref="C106:C110" si="28">SUM(E106:Y106)</f>
        <v>164332.5</v>
      </c>
      <c r="D106" s="15">
        <f t="shared" si="14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1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1">
        <v>9935</v>
      </c>
      <c r="C107" s="26">
        <f t="shared" si="28"/>
        <v>10569</v>
      </c>
      <c r="D107" s="15">
        <f t="shared" si="14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1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1">
        <v>94835</v>
      </c>
      <c r="C108" s="26">
        <f t="shared" si="28"/>
        <v>91762.3</v>
      </c>
      <c r="D108" s="15">
        <f t="shared" ref="D108:D171" si="29">C108/B108</f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1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1"/>
      <c r="C109" s="26">
        <f t="shared" si="28"/>
        <v>568</v>
      </c>
      <c r="D109" s="15" t="e">
        <f t="shared" si="29"/>
        <v>#DIV/0!</v>
      </c>
      <c r="E109" s="24"/>
      <c r="F109" s="24"/>
      <c r="G109" s="91">
        <v>328</v>
      </c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113"/>
      <c r="X109" s="91">
        <v>240</v>
      </c>
      <c r="Y109" s="91"/>
    </row>
    <row r="110" spans="1:26" s="12" customFormat="1" ht="30" hidden="1" customHeight="1" x14ac:dyDescent="0.2">
      <c r="A110" s="11" t="s">
        <v>208</v>
      </c>
      <c r="B110" s="91"/>
      <c r="C110" s="26">
        <f t="shared" si="28"/>
        <v>211</v>
      </c>
      <c r="D110" s="15" t="e">
        <f t="shared" si="29"/>
        <v>#DIV/0!</v>
      </c>
      <c r="E110" s="163"/>
      <c r="F110" s="163"/>
      <c r="G110" s="91">
        <v>70</v>
      </c>
      <c r="H110" s="91"/>
      <c r="I110" s="91"/>
      <c r="J110" s="91"/>
      <c r="K110" s="91"/>
      <c r="L110" s="91"/>
      <c r="M110" s="91">
        <v>82</v>
      </c>
      <c r="N110" s="91"/>
      <c r="O110" s="91"/>
      <c r="P110" s="91"/>
      <c r="Q110" s="91"/>
      <c r="R110" s="91"/>
      <c r="S110" s="91">
        <v>14</v>
      </c>
      <c r="T110" s="91"/>
      <c r="U110" s="91"/>
      <c r="V110" s="91"/>
      <c r="W110" s="113"/>
      <c r="X110" s="91">
        <v>45</v>
      </c>
      <c r="Y110" s="91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5">
        <f t="shared" si="29"/>
        <v>1.0017685097872084</v>
      </c>
      <c r="E111" s="113">
        <v>15618</v>
      </c>
      <c r="F111" s="113">
        <v>9790</v>
      </c>
      <c r="G111" s="113">
        <v>17818</v>
      </c>
      <c r="H111" s="113">
        <v>18910</v>
      </c>
      <c r="I111" s="113">
        <v>9522</v>
      </c>
      <c r="J111" s="113">
        <v>22534</v>
      </c>
      <c r="K111" s="113">
        <v>13480</v>
      </c>
      <c r="L111" s="113">
        <v>13477</v>
      </c>
      <c r="M111" s="113">
        <v>15249</v>
      </c>
      <c r="N111" s="113">
        <v>5835</v>
      </c>
      <c r="O111" s="113">
        <v>8418</v>
      </c>
      <c r="P111" s="113">
        <v>14945</v>
      </c>
      <c r="Q111" s="113">
        <v>16470</v>
      </c>
      <c r="R111" s="113">
        <v>17176</v>
      </c>
      <c r="S111" s="113">
        <v>18451</v>
      </c>
      <c r="T111" s="113">
        <v>13606</v>
      </c>
      <c r="U111" s="113">
        <v>10380</v>
      </c>
      <c r="V111" s="113">
        <v>5313</v>
      </c>
      <c r="W111" s="113">
        <v>15447</v>
      </c>
      <c r="X111" s="113">
        <v>23297</v>
      </c>
      <c r="Y111" s="113">
        <v>12782</v>
      </c>
      <c r="Z111" s="169"/>
    </row>
    <row r="112" spans="1:26" s="12" customFormat="1" ht="31.15" hidden="1" customHeight="1" x14ac:dyDescent="0.2">
      <c r="A112" s="13" t="s">
        <v>174</v>
      </c>
      <c r="B112" s="29">
        <f>B111/B101</f>
        <v>0.98273240839371168</v>
      </c>
      <c r="C112" s="29">
        <f>C102/C95</f>
        <v>0.99624553218329814</v>
      </c>
      <c r="D112" s="15">
        <f t="shared" si="29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5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196</v>
      </c>
      <c r="B113" s="91">
        <v>167595</v>
      </c>
      <c r="C113" s="26">
        <f t="shared" ref="C113:C124" si="32">SUM(E113:Y113)</f>
        <v>167628</v>
      </c>
      <c r="D113" s="15">
        <f t="shared" si="29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1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1">
        <v>9935</v>
      </c>
      <c r="C114" s="26">
        <f t="shared" si="32"/>
        <v>10625</v>
      </c>
      <c r="D114" s="15">
        <f t="shared" si="29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1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1">
        <v>94835</v>
      </c>
      <c r="C115" s="26">
        <f t="shared" si="32"/>
        <v>93152.8</v>
      </c>
      <c r="D115" s="15">
        <f t="shared" si="29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1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1">
        <v>154</v>
      </c>
      <c r="C116" s="26">
        <f t="shared" si="32"/>
        <v>1145</v>
      </c>
      <c r="D116" s="15">
        <f t="shared" si="29"/>
        <v>7.4350649350649354</v>
      </c>
      <c r="E116" s="24">
        <v>333</v>
      </c>
      <c r="F116" s="24"/>
      <c r="G116" s="91">
        <v>328</v>
      </c>
      <c r="H116" s="91">
        <v>40</v>
      </c>
      <c r="I116" s="91">
        <v>188</v>
      </c>
      <c r="J116" s="91"/>
      <c r="K116" s="91"/>
      <c r="L116" s="91"/>
      <c r="M116" s="91"/>
      <c r="N116" s="91"/>
      <c r="O116" s="91"/>
      <c r="P116" s="91"/>
      <c r="Q116" s="91"/>
      <c r="R116" s="91">
        <v>16</v>
      </c>
      <c r="S116" s="91"/>
      <c r="T116" s="91"/>
      <c r="U116" s="91"/>
      <c r="V116" s="91"/>
      <c r="W116" s="113"/>
      <c r="X116" s="91">
        <v>240</v>
      </c>
      <c r="Y116" s="91"/>
    </row>
    <row r="117" spans="1:25" s="46" customFormat="1" ht="48" hidden="1" customHeight="1" x14ac:dyDescent="0.2">
      <c r="A117" s="13" t="s">
        <v>183</v>
      </c>
      <c r="B117" s="91"/>
      <c r="C117" s="26">
        <v>595200</v>
      </c>
      <c r="D117" s="15" t="e">
        <f t="shared" si="29"/>
        <v>#DIV/0!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113"/>
      <c r="X117" s="91"/>
      <c r="Y117" s="91"/>
    </row>
    <row r="118" spans="1:25" s="46" customFormat="1" ht="30" hidden="1" customHeight="1" x14ac:dyDescent="0.2">
      <c r="A118" s="11" t="s">
        <v>208</v>
      </c>
      <c r="B118" s="91">
        <v>1368</v>
      </c>
      <c r="C118" s="26">
        <f>SUM(E118:Y118)</f>
        <v>1023</v>
      </c>
      <c r="D118" s="15">
        <f t="shared" si="29"/>
        <v>0.7478070175438597</v>
      </c>
      <c r="E118" s="91"/>
      <c r="F118" s="91"/>
      <c r="G118" s="91">
        <v>195</v>
      </c>
      <c r="H118" s="91">
        <v>400</v>
      </c>
      <c r="I118" s="91"/>
      <c r="J118" s="91"/>
      <c r="K118" s="91"/>
      <c r="L118" s="91"/>
      <c r="M118" s="91">
        <v>100</v>
      </c>
      <c r="N118" s="91"/>
      <c r="O118" s="91"/>
      <c r="P118" s="91"/>
      <c r="Q118" s="91"/>
      <c r="R118" s="91"/>
      <c r="S118" s="91">
        <v>68</v>
      </c>
      <c r="T118" s="91">
        <v>210</v>
      </c>
      <c r="U118" s="91"/>
      <c r="V118" s="91"/>
      <c r="W118" s="113"/>
      <c r="X118" s="91">
        <v>50</v>
      </c>
      <c r="Y118" s="91"/>
    </row>
    <row r="119" spans="1:25" s="153" customFormat="1" ht="30" hidden="1" customHeight="1" x14ac:dyDescent="0.2">
      <c r="A119" s="31" t="s">
        <v>184</v>
      </c>
      <c r="B119" s="27">
        <v>582036</v>
      </c>
      <c r="C119" s="27">
        <f>SUM(E119:Y119)</f>
        <v>1016681.1000000001</v>
      </c>
      <c r="D119" s="15">
        <f t="shared" si="29"/>
        <v>1.746766694843618</v>
      </c>
      <c r="E119" s="91">
        <v>75950</v>
      </c>
      <c r="F119" s="91">
        <v>29370</v>
      </c>
      <c r="G119" s="91">
        <v>62375</v>
      </c>
      <c r="H119" s="91">
        <v>63930</v>
      </c>
      <c r="I119" s="91">
        <v>28942</v>
      </c>
      <c r="J119" s="91">
        <v>80942</v>
      </c>
      <c r="K119" s="91">
        <v>47680.800000000003</v>
      </c>
      <c r="L119" s="91">
        <v>41339</v>
      </c>
      <c r="M119" s="91">
        <v>51915</v>
      </c>
      <c r="N119" s="91">
        <v>17094</v>
      </c>
      <c r="O119" s="91">
        <v>25874</v>
      </c>
      <c r="P119" s="91">
        <v>44046</v>
      </c>
      <c r="Q119" s="91">
        <v>50207</v>
      </c>
      <c r="R119" s="91">
        <v>57658</v>
      </c>
      <c r="S119" s="91">
        <v>72369.3</v>
      </c>
      <c r="T119" s="91">
        <v>42804</v>
      </c>
      <c r="U119" s="91">
        <v>33898</v>
      </c>
      <c r="V119" s="91">
        <v>15784</v>
      </c>
      <c r="W119" s="113">
        <v>46463</v>
      </c>
      <c r="X119" s="91">
        <v>89440</v>
      </c>
      <c r="Y119" s="91">
        <v>38600</v>
      </c>
    </row>
    <row r="120" spans="1:25" s="12" customFormat="1" ht="27" hidden="1" customHeight="1" x14ac:dyDescent="0.2">
      <c r="A120" s="13" t="s">
        <v>52</v>
      </c>
      <c r="B120" s="90" t="e">
        <f>B119/B117</f>
        <v>#DIV/0!</v>
      </c>
      <c r="C120" s="90">
        <f>C119/C117</f>
        <v>1.7081335685483872</v>
      </c>
      <c r="D120" s="15" t="e">
        <f t="shared" si="29"/>
        <v>#DIV/0!</v>
      </c>
      <c r="E120" s="90" t="e">
        <f t="shared" ref="E120:Y120" si="33">E119/E117</f>
        <v>#DIV/0!</v>
      </c>
      <c r="F120" s="90" t="e">
        <f t="shared" si="33"/>
        <v>#DIV/0!</v>
      </c>
      <c r="G120" s="91" t="e">
        <f t="shared" si="33"/>
        <v>#DIV/0!</v>
      </c>
      <c r="H120" s="91" t="e">
        <f t="shared" si="33"/>
        <v>#DIV/0!</v>
      </c>
      <c r="I120" s="91" t="e">
        <f t="shared" si="33"/>
        <v>#DIV/0!</v>
      </c>
      <c r="J120" s="91" t="e">
        <f t="shared" si="33"/>
        <v>#DIV/0!</v>
      </c>
      <c r="K120" s="91" t="e">
        <f t="shared" si="33"/>
        <v>#DIV/0!</v>
      </c>
      <c r="L120" s="91" t="e">
        <f t="shared" si="33"/>
        <v>#DIV/0!</v>
      </c>
      <c r="M120" s="91" t="e">
        <f t="shared" si="33"/>
        <v>#DIV/0!</v>
      </c>
      <c r="N120" s="91" t="e">
        <f t="shared" si="33"/>
        <v>#DIV/0!</v>
      </c>
      <c r="O120" s="91" t="e">
        <f t="shared" si="33"/>
        <v>#DIV/0!</v>
      </c>
      <c r="P120" s="91" t="e">
        <f t="shared" si="33"/>
        <v>#DIV/0!</v>
      </c>
      <c r="Q120" s="91" t="e">
        <f t="shared" si="33"/>
        <v>#DIV/0!</v>
      </c>
      <c r="R120" s="91" t="e">
        <f t="shared" si="33"/>
        <v>#DIV/0!</v>
      </c>
      <c r="S120" s="91" t="e">
        <f t="shared" si="33"/>
        <v>#DIV/0!</v>
      </c>
      <c r="T120" s="91" t="e">
        <f t="shared" si="33"/>
        <v>#DIV/0!</v>
      </c>
      <c r="U120" s="91" t="e">
        <f t="shared" si="33"/>
        <v>#DIV/0!</v>
      </c>
      <c r="V120" s="91" t="e">
        <f t="shared" si="33"/>
        <v>#DIV/0!</v>
      </c>
      <c r="W120" s="113" t="e">
        <f t="shared" si="33"/>
        <v>#DIV/0!</v>
      </c>
      <c r="X120" s="91" t="e">
        <f t="shared" si="33"/>
        <v>#DIV/0!</v>
      </c>
      <c r="Y120" s="91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9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1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9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1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9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1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1">
        <v>240</v>
      </c>
      <c r="C124" s="26">
        <f t="shared" si="32"/>
        <v>4566.5</v>
      </c>
      <c r="D124" s="15">
        <f t="shared" si="29"/>
        <v>19.027083333333334</v>
      </c>
      <c r="E124" s="24">
        <v>3310</v>
      </c>
      <c r="F124" s="24"/>
      <c r="G124" s="91">
        <v>460</v>
      </c>
      <c r="H124" s="91">
        <v>68.5</v>
      </c>
      <c r="I124" s="91">
        <v>265</v>
      </c>
      <c r="J124" s="91"/>
      <c r="K124" s="91"/>
      <c r="L124" s="91"/>
      <c r="M124" s="91"/>
      <c r="N124" s="91"/>
      <c r="O124" s="91"/>
      <c r="P124" s="91"/>
      <c r="Q124" s="91"/>
      <c r="R124" s="91">
        <v>16</v>
      </c>
      <c r="S124" s="91"/>
      <c r="T124" s="91"/>
      <c r="U124" s="91"/>
      <c r="V124" s="91"/>
      <c r="W124" s="113"/>
      <c r="X124" s="91">
        <v>447</v>
      </c>
      <c r="Y124" s="91"/>
    </row>
    <row r="125" spans="1:25" s="12" customFormat="1" ht="31.15" hidden="1" customHeight="1" x14ac:dyDescent="0.2">
      <c r="A125" s="11" t="s">
        <v>208</v>
      </c>
      <c r="B125" s="91">
        <v>11367</v>
      </c>
      <c r="C125" s="26">
        <f>SUM(E125:Y125)</f>
        <v>6150</v>
      </c>
      <c r="D125" s="15">
        <f t="shared" si="29"/>
        <v>0.54103985220374773</v>
      </c>
      <c r="E125" s="163"/>
      <c r="F125" s="163"/>
      <c r="G125" s="91">
        <v>915</v>
      </c>
      <c r="H125" s="91">
        <v>2300</v>
      </c>
      <c r="I125" s="91"/>
      <c r="J125" s="91"/>
      <c r="K125" s="91"/>
      <c r="L125" s="91"/>
      <c r="M125" s="91">
        <v>660</v>
      </c>
      <c r="N125" s="91"/>
      <c r="O125" s="91"/>
      <c r="P125" s="91"/>
      <c r="Q125" s="91"/>
      <c r="R125" s="91"/>
      <c r="S125" s="91">
        <v>310</v>
      </c>
      <c r="T125" s="91">
        <v>1665</v>
      </c>
      <c r="U125" s="91"/>
      <c r="V125" s="91"/>
      <c r="W125" s="113"/>
      <c r="X125" s="91">
        <v>300</v>
      </c>
      <c r="Y125" s="91"/>
    </row>
    <row r="126" spans="1:25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29"/>
        <v>1.7436829744375366</v>
      </c>
      <c r="E126" s="157">
        <f t="shared" ref="E126:G126" si="34">E119/E111*10</f>
        <v>48.629786144192593</v>
      </c>
      <c r="F126" s="157">
        <f t="shared" si="34"/>
        <v>30</v>
      </c>
      <c r="G126" s="157">
        <f t="shared" si="34"/>
        <v>35.006734762599621</v>
      </c>
      <c r="H126" s="157">
        <f t="shared" ref="H126:J126" si="35">H119/H111*10</f>
        <v>33.80750925436277</v>
      </c>
      <c r="I126" s="157">
        <f t="shared" si="35"/>
        <v>30.394875026254986</v>
      </c>
      <c r="J126" s="157">
        <f t="shared" si="35"/>
        <v>35.919943196946839</v>
      </c>
      <c r="K126" s="157">
        <f t="shared" ref="K126" si="36">K119/K111*10</f>
        <v>35.371513353115731</v>
      </c>
      <c r="L126" s="157">
        <f>L119/L111*10</f>
        <v>30.673740446686949</v>
      </c>
      <c r="M126" s="157">
        <f t="shared" ref="M126:S126" si="37">M119/M111*10</f>
        <v>34.044855400354123</v>
      </c>
      <c r="N126" s="157">
        <f t="shared" si="37"/>
        <v>29.295629820051413</v>
      </c>
      <c r="O126" s="157">
        <f t="shared" si="37"/>
        <v>30.736516987407935</v>
      </c>
      <c r="P126" s="157">
        <f t="shared" si="37"/>
        <v>29.472064235530276</v>
      </c>
      <c r="Q126" s="157">
        <f t="shared" si="37"/>
        <v>30.483910139647847</v>
      </c>
      <c r="R126" s="157">
        <f t="shared" si="37"/>
        <v>33.568933395435494</v>
      </c>
      <c r="S126" s="157">
        <f t="shared" si="37"/>
        <v>39.222426968727987</v>
      </c>
      <c r="T126" s="157">
        <f t="shared" ref="T126" si="38">T119/T111*10</f>
        <v>31.45965015434367</v>
      </c>
      <c r="U126" s="157">
        <f t="shared" ref="U126:Y126" si="39">U119/U111*10</f>
        <v>32.657032755298651</v>
      </c>
      <c r="V126" s="157">
        <f t="shared" si="39"/>
        <v>29.708262751741014</v>
      </c>
      <c r="W126" s="176">
        <f t="shared" si="39"/>
        <v>30.078979737165792</v>
      </c>
      <c r="X126" s="157">
        <f>X119/X111*10</f>
        <v>38.391209168562476</v>
      </c>
      <c r="Y126" s="157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0">
        <f t="shared" ref="B127:C129" si="40">B121/B113*10</f>
        <v>20.248575434828009</v>
      </c>
      <c r="C127" s="50">
        <f t="shared" si="40"/>
        <v>34.702771016775245</v>
      </c>
      <c r="D127" s="15">
        <f t="shared" si="29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1">G121/G113*10</f>
        <v>21.182547399124939</v>
      </c>
      <c r="H127" s="158">
        <f t="shared" ref="H127:J127" si="42">H121/H113*10</f>
        <v>34.243744301489215</v>
      </c>
      <c r="I127" s="158">
        <f t="shared" si="42"/>
        <v>31.350388651379713</v>
      </c>
      <c r="J127" s="158">
        <f t="shared" si="42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3">M121/M113*10</f>
        <v>34.36738619363112</v>
      </c>
      <c r="N127" s="158">
        <f t="shared" si="43"/>
        <v>28.955983994179704</v>
      </c>
      <c r="O127" s="158">
        <f t="shared" ref="O127:Y127" si="44">O121/O113*10</f>
        <v>34.034102511741878</v>
      </c>
      <c r="P127" s="158">
        <f t="shared" si="44"/>
        <v>31.070482915143106</v>
      </c>
      <c r="Q127" s="158">
        <f t="shared" si="44"/>
        <v>34.067059356592665</v>
      </c>
      <c r="R127" s="158">
        <f t="shared" si="44"/>
        <v>35.687318489835434</v>
      </c>
      <c r="S127" s="158">
        <f t="shared" si="44"/>
        <v>40.415645176382512</v>
      </c>
      <c r="T127" s="158">
        <f t="shared" si="44"/>
        <v>32.172877556738584</v>
      </c>
      <c r="U127" s="158">
        <f t="shared" si="44"/>
        <v>33.585025380710661</v>
      </c>
      <c r="V127" s="158">
        <f t="shared" si="44"/>
        <v>27.143280925541383</v>
      </c>
      <c r="W127" s="140">
        <f t="shared" si="44"/>
        <v>33.555192766545268</v>
      </c>
      <c r="X127" s="150">
        <f t="shared" si="44"/>
        <v>39.161906461977864</v>
      </c>
      <c r="Y127" s="158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0">
        <f t="shared" si="40"/>
        <v>19.234021137393057</v>
      </c>
      <c r="C128" s="50">
        <f t="shared" si="40"/>
        <v>30.863058823529414</v>
      </c>
      <c r="D128" s="15">
        <f t="shared" si="29"/>
        <v>1.604607721030743</v>
      </c>
      <c r="E128" s="150">
        <f>E122/E114*10</f>
        <v>30.416666666666664</v>
      </c>
      <c r="F128" s="150">
        <f t="shared" ref="F128" si="45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6">M122/M114*10</f>
        <v>15</v>
      </c>
      <c r="N128" s="150">
        <f t="shared" si="46"/>
        <v>27.906976744186046</v>
      </c>
      <c r="O128" s="150">
        <f t="shared" si="46"/>
        <v>28.751219512195121</v>
      </c>
      <c r="P128" s="150">
        <f t="shared" si="46"/>
        <v>30</v>
      </c>
      <c r="Q128" s="150">
        <f t="shared" si="46"/>
        <v>23.888888888888889</v>
      </c>
      <c r="R128" s="150">
        <f t="shared" si="46"/>
        <v>22.027027027027025</v>
      </c>
      <c r="S128" s="150">
        <f t="shared" si="46"/>
        <v>23.313373253493012</v>
      </c>
      <c r="T128" s="150">
        <f t="shared" si="46"/>
        <v>50</v>
      </c>
      <c r="U128" s="150"/>
      <c r="V128" s="150">
        <f>V122/V114*10</f>
        <v>16.666666666666668</v>
      </c>
      <c r="W128" s="177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0">
        <f t="shared" si="40"/>
        <v>18.94015922391522</v>
      </c>
      <c r="C129" s="50">
        <f t="shared" si="40"/>
        <v>32.571312939600311</v>
      </c>
      <c r="D129" s="15">
        <f t="shared" si="29"/>
        <v>1.7196958354221967</v>
      </c>
      <c r="E129" s="150">
        <f t="shared" ref="E129:Y129" si="47">E123/E115*10</f>
        <v>43.006060606060608</v>
      </c>
      <c r="F129" s="150">
        <f t="shared" ref="F129" si="48">F123/F115*10</f>
        <v>31</v>
      </c>
      <c r="G129" s="150">
        <f t="shared" si="47"/>
        <v>28.930587337909994</v>
      </c>
      <c r="H129" s="150">
        <f t="shared" si="47"/>
        <v>33.764175433802428</v>
      </c>
      <c r="I129" s="150">
        <f t="shared" si="47"/>
        <v>29.222437137330751</v>
      </c>
      <c r="J129" s="150">
        <f t="shared" si="47"/>
        <v>37.399770904925546</v>
      </c>
      <c r="K129" s="150">
        <f t="shared" si="47"/>
        <v>36.15174506828528</v>
      </c>
      <c r="L129" s="150">
        <f t="shared" si="47"/>
        <v>30.825026511134674</v>
      </c>
      <c r="M129" s="150">
        <f t="shared" si="47"/>
        <v>32.962962962962962</v>
      </c>
      <c r="N129" s="150">
        <f t="shared" si="47"/>
        <v>28.515557847687809</v>
      </c>
      <c r="O129" s="150">
        <f t="shared" si="47"/>
        <v>34.423428920073214</v>
      </c>
      <c r="P129" s="150">
        <f t="shared" si="47"/>
        <v>27.746187158727167</v>
      </c>
      <c r="Q129" s="150">
        <f t="shared" si="47"/>
        <v>25.435793143521209</v>
      </c>
      <c r="R129" s="150">
        <f t="shared" si="47"/>
        <v>31.100455136540962</v>
      </c>
      <c r="S129" s="150">
        <f t="shared" si="47"/>
        <v>39.314484769928711</v>
      </c>
      <c r="T129" s="150">
        <f t="shared" si="47"/>
        <v>31.755359877488516</v>
      </c>
      <c r="U129" s="150">
        <f t="shared" si="47"/>
        <v>29.49984370115661</v>
      </c>
      <c r="V129" s="150">
        <f t="shared" si="47"/>
        <v>30.271800679501698</v>
      </c>
      <c r="W129" s="177">
        <f t="shared" si="47"/>
        <v>25.997719498289623</v>
      </c>
      <c r="X129" s="150">
        <f t="shared" si="47"/>
        <v>40.033281825745874</v>
      </c>
      <c r="Y129" s="150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29"/>
        <v>2.5591011644832609</v>
      </c>
      <c r="E130" s="150">
        <f>E124/E116*10</f>
        <v>99.3993993993994</v>
      </c>
      <c r="F130" s="50"/>
      <c r="G130" s="91">
        <f t="shared" ref="G130" si="49">G124/G116*10</f>
        <v>14.024390243902438</v>
      </c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150">
        <f t="shared" ref="R130" si="50">R124/R116*10</f>
        <v>10</v>
      </c>
      <c r="S130" s="150"/>
      <c r="T130" s="150"/>
      <c r="U130" s="150"/>
      <c r="V130" s="150"/>
      <c r="W130" s="177"/>
      <c r="X130" s="150">
        <f>X124/X116*10</f>
        <v>18.625</v>
      </c>
      <c r="Y130" s="91"/>
    </row>
    <row r="131" spans="1:26" s="12" customFormat="1" ht="30" hidden="1" customHeight="1" x14ac:dyDescent="0.2">
      <c r="A131" s="11" t="s">
        <v>207</v>
      </c>
      <c r="B131" s="50">
        <f>B125/B118*10</f>
        <v>83.09210526315789</v>
      </c>
      <c r="C131" s="50">
        <f>C125/C118*10</f>
        <v>60.117302052785924</v>
      </c>
      <c r="D131" s="15">
        <f t="shared" si="29"/>
        <v>0.72350197244841341</v>
      </c>
      <c r="E131" s="50"/>
      <c r="F131" s="50"/>
      <c r="G131" s="91">
        <f>G125/G118*10</f>
        <v>46.923076923076927</v>
      </c>
      <c r="H131" s="91">
        <f t="shared" ref="H131" si="51">H125/H118*10</f>
        <v>57.5</v>
      </c>
      <c r="I131" s="91"/>
      <c r="J131" s="91"/>
      <c r="K131" s="91"/>
      <c r="L131" s="91"/>
      <c r="M131" s="91">
        <f>M125/M118*10</f>
        <v>66</v>
      </c>
      <c r="N131" s="91"/>
      <c r="O131" s="91"/>
      <c r="P131" s="91"/>
      <c r="Q131" s="91"/>
      <c r="R131" s="91"/>
      <c r="S131" s="91">
        <f t="shared" ref="S131:X131" si="52">S125/S118*10</f>
        <v>45.588235294117645</v>
      </c>
      <c r="T131" s="91">
        <f t="shared" si="52"/>
        <v>79.285714285714292</v>
      </c>
      <c r="U131" s="91"/>
      <c r="V131" s="91"/>
      <c r="W131" s="113"/>
      <c r="X131" s="91">
        <f t="shared" si="52"/>
        <v>60</v>
      </c>
      <c r="Y131" s="91"/>
    </row>
    <row r="132" spans="1:26" s="12" customFormat="1" ht="30" hidden="1" customHeight="1" x14ac:dyDescent="0.2">
      <c r="A132" s="51" t="s">
        <v>146</v>
      </c>
      <c r="B132" s="55"/>
      <c r="C132" s="52">
        <f>SUM(E132:Y132)</f>
        <v>288582</v>
      </c>
      <c r="D132" s="15" t="e">
        <f t="shared" si="29"/>
        <v>#DIV/0!</v>
      </c>
      <c r="E132" s="91">
        <v>15300</v>
      </c>
      <c r="F132" s="91">
        <v>9690</v>
      </c>
      <c r="G132" s="91">
        <v>16886</v>
      </c>
      <c r="H132" s="91">
        <v>17874</v>
      </c>
      <c r="I132" s="91">
        <v>8746</v>
      </c>
      <c r="J132" s="91">
        <v>22183</v>
      </c>
      <c r="K132" s="91">
        <v>13065</v>
      </c>
      <c r="L132" s="91">
        <v>12269</v>
      </c>
      <c r="M132" s="91">
        <v>14738</v>
      </c>
      <c r="N132" s="91">
        <v>5646</v>
      </c>
      <c r="O132" s="91">
        <v>7708</v>
      </c>
      <c r="P132" s="91">
        <v>14783</v>
      </c>
      <c r="Q132" s="91">
        <v>16172</v>
      </c>
      <c r="R132" s="91">
        <v>16789</v>
      </c>
      <c r="S132" s="91">
        <v>18191</v>
      </c>
      <c r="T132" s="91">
        <v>12646</v>
      </c>
      <c r="U132" s="91">
        <v>10285</v>
      </c>
      <c r="V132" s="91">
        <v>5148</v>
      </c>
      <c r="W132" s="113">
        <v>14824</v>
      </c>
      <c r="X132" s="91">
        <v>22979</v>
      </c>
      <c r="Y132" s="91">
        <v>12660</v>
      </c>
    </row>
    <row r="133" spans="1:26" s="12" customFormat="1" ht="30" hidden="1" customHeight="1" x14ac:dyDescent="0.2">
      <c r="A133" s="51" t="s">
        <v>99</v>
      </c>
      <c r="B133" s="52">
        <v>2193</v>
      </c>
      <c r="C133" s="52">
        <f>SUM(E133:Y133)</f>
        <v>4968</v>
      </c>
      <c r="D133" s="15">
        <f t="shared" si="29"/>
        <v>2.265389876880985</v>
      </c>
      <c r="E133" s="47">
        <f t="shared" ref="E133:Y133" si="53">(E111-E132)/2</f>
        <v>159</v>
      </c>
      <c r="F133" s="47">
        <f t="shared" si="53"/>
        <v>50</v>
      </c>
      <c r="G133" s="47">
        <f t="shared" si="53"/>
        <v>466</v>
      </c>
      <c r="H133" s="47">
        <f t="shared" si="53"/>
        <v>518</v>
      </c>
      <c r="I133" s="47">
        <f t="shared" si="53"/>
        <v>388</v>
      </c>
      <c r="J133" s="47">
        <f t="shared" si="53"/>
        <v>175.5</v>
      </c>
      <c r="K133" s="47">
        <f t="shared" si="53"/>
        <v>207.5</v>
      </c>
      <c r="L133" s="47">
        <f t="shared" si="53"/>
        <v>604</v>
      </c>
      <c r="M133" s="47">
        <f t="shared" si="53"/>
        <v>255.5</v>
      </c>
      <c r="N133" s="47">
        <f t="shared" si="53"/>
        <v>94.5</v>
      </c>
      <c r="O133" s="47">
        <f t="shared" si="53"/>
        <v>355</v>
      </c>
      <c r="P133" s="47">
        <f t="shared" si="53"/>
        <v>81</v>
      </c>
      <c r="Q133" s="47">
        <f t="shared" si="53"/>
        <v>149</v>
      </c>
      <c r="R133" s="47">
        <f t="shared" si="53"/>
        <v>193.5</v>
      </c>
      <c r="S133" s="47">
        <f t="shared" si="53"/>
        <v>130</v>
      </c>
      <c r="T133" s="47">
        <f t="shared" si="53"/>
        <v>480</v>
      </c>
      <c r="U133" s="47">
        <f t="shared" si="53"/>
        <v>47.5</v>
      </c>
      <c r="V133" s="47">
        <f t="shared" si="53"/>
        <v>82.5</v>
      </c>
      <c r="W133" s="178">
        <f t="shared" si="53"/>
        <v>311.5</v>
      </c>
      <c r="X133" s="47">
        <f t="shared" si="53"/>
        <v>159</v>
      </c>
      <c r="Y133" s="47">
        <f t="shared" si="53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29"/>
        <v>3.9135802469135803</v>
      </c>
      <c r="E134" s="24">
        <v>48</v>
      </c>
      <c r="F134" s="24">
        <v>11</v>
      </c>
      <c r="G134" s="91">
        <v>10</v>
      </c>
      <c r="H134" s="91">
        <v>20</v>
      </c>
      <c r="I134" s="91">
        <v>28</v>
      </c>
      <c r="J134" s="91">
        <v>15</v>
      </c>
      <c r="K134" s="91">
        <v>3</v>
      </c>
      <c r="L134" s="91">
        <v>10</v>
      </c>
      <c r="M134" s="91">
        <v>4</v>
      </c>
      <c r="N134" s="91">
        <v>4</v>
      </c>
      <c r="O134" s="91">
        <v>8</v>
      </c>
      <c r="P134" s="91">
        <v>6</v>
      </c>
      <c r="Q134" s="91">
        <v>22</v>
      </c>
      <c r="R134" s="91">
        <v>20</v>
      </c>
      <c r="S134" s="91">
        <v>3</v>
      </c>
      <c r="T134" s="91">
        <v>1</v>
      </c>
      <c r="U134" s="91">
        <v>2</v>
      </c>
      <c r="V134" s="91">
        <v>9</v>
      </c>
      <c r="W134" s="113">
        <v>26</v>
      </c>
      <c r="X134" s="91">
        <v>45</v>
      </c>
      <c r="Y134" s="91">
        <v>22</v>
      </c>
    </row>
    <row r="135" spans="1:26" s="12" customFormat="1" ht="30" hidden="1" customHeight="1" x14ac:dyDescent="0.2">
      <c r="A135" s="31" t="s">
        <v>101</v>
      </c>
      <c r="B135" s="50"/>
      <c r="C135" s="27">
        <f t="shared" ref="C135" si="54">SUM(E135:Y135)</f>
        <v>0</v>
      </c>
      <c r="D135" s="15" t="e">
        <f t="shared" si="29"/>
        <v>#DIV/0!</v>
      </c>
      <c r="E135" s="50"/>
      <c r="F135" s="50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113"/>
      <c r="X135" s="91"/>
      <c r="Y135" s="91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29"/>
        <v>1.1721159777914867</v>
      </c>
      <c r="E136" s="47">
        <v>157</v>
      </c>
      <c r="F136" s="47">
        <v>162</v>
      </c>
      <c r="G136" s="47">
        <v>803</v>
      </c>
      <c r="H136" s="47">
        <v>367</v>
      </c>
      <c r="I136" s="47">
        <v>10</v>
      </c>
      <c r="J136" s="47">
        <v>144</v>
      </c>
      <c r="K136" s="47">
        <v>608</v>
      </c>
      <c r="L136" s="47">
        <v>739</v>
      </c>
      <c r="M136" s="47">
        <v>243</v>
      </c>
      <c r="N136" s="47">
        <v>30</v>
      </c>
      <c r="O136" s="47">
        <v>280</v>
      </c>
      <c r="P136" s="47">
        <v>339</v>
      </c>
      <c r="Q136" s="47">
        <v>12</v>
      </c>
      <c r="R136" s="47">
        <v>679</v>
      </c>
      <c r="S136" s="47">
        <v>189</v>
      </c>
      <c r="T136" s="47">
        <v>59</v>
      </c>
      <c r="U136" s="47">
        <v>115</v>
      </c>
      <c r="V136" s="47">
        <v>30</v>
      </c>
      <c r="W136" s="178">
        <v>351</v>
      </c>
      <c r="X136" s="47">
        <v>383</v>
      </c>
      <c r="Y136" s="47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 t="e">
        <f t="shared" si="29"/>
        <v>#DIV/0!</v>
      </c>
      <c r="E137" s="47"/>
      <c r="F137" s="47">
        <v>108</v>
      </c>
      <c r="G137" s="91">
        <v>21</v>
      </c>
      <c r="H137" s="91">
        <v>34</v>
      </c>
      <c r="I137" s="91"/>
      <c r="J137" s="91"/>
      <c r="K137" s="91">
        <v>98</v>
      </c>
      <c r="L137" s="91"/>
      <c r="M137" s="91">
        <v>26</v>
      </c>
      <c r="N137" s="91"/>
      <c r="O137" s="91">
        <v>86</v>
      </c>
      <c r="P137" s="91">
        <v>107</v>
      </c>
      <c r="Q137" s="91"/>
      <c r="R137" s="91"/>
      <c r="S137" s="91">
        <v>35</v>
      </c>
      <c r="T137" s="91">
        <f>9+4</f>
        <v>13</v>
      </c>
      <c r="U137" s="91"/>
      <c r="V137" s="91">
        <v>6.5</v>
      </c>
      <c r="W137" s="113">
        <f>52+43</f>
        <v>95</v>
      </c>
      <c r="X137" s="91"/>
      <c r="Y137" s="91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29"/>
        <v>1.0360645688598284</v>
      </c>
      <c r="E138" s="47">
        <v>158</v>
      </c>
      <c r="F138" s="47">
        <f t="shared" ref="F138:Y138" si="55">F136-F137</f>
        <v>54</v>
      </c>
      <c r="G138" s="47">
        <f t="shared" si="55"/>
        <v>782</v>
      </c>
      <c r="H138" s="47">
        <f>377-H137</f>
        <v>343</v>
      </c>
      <c r="I138" s="47">
        <f t="shared" si="55"/>
        <v>10</v>
      </c>
      <c r="J138" s="47">
        <f t="shared" si="55"/>
        <v>144</v>
      </c>
      <c r="K138" s="47">
        <v>604.5</v>
      </c>
      <c r="L138" s="47">
        <f t="shared" si="55"/>
        <v>739</v>
      </c>
      <c r="M138" s="47">
        <f t="shared" si="55"/>
        <v>217</v>
      </c>
      <c r="N138" s="47">
        <f t="shared" si="55"/>
        <v>30</v>
      </c>
      <c r="O138" s="47">
        <v>194</v>
      </c>
      <c r="P138" s="47">
        <f t="shared" si="55"/>
        <v>232</v>
      </c>
      <c r="Q138" s="47">
        <v>14</v>
      </c>
      <c r="R138" s="47">
        <f t="shared" si="55"/>
        <v>679</v>
      </c>
      <c r="S138" s="47">
        <f t="shared" si="55"/>
        <v>154</v>
      </c>
      <c r="T138" s="47">
        <f>T136-T137</f>
        <v>46</v>
      </c>
      <c r="U138" s="47">
        <f t="shared" si="55"/>
        <v>115</v>
      </c>
      <c r="V138" s="47">
        <f>V136-V137</f>
        <v>23.5</v>
      </c>
      <c r="W138" s="178">
        <f>W136-W137</f>
        <v>256</v>
      </c>
      <c r="X138" s="47">
        <f t="shared" si="55"/>
        <v>383</v>
      </c>
      <c r="Y138" s="47">
        <f t="shared" si="55"/>
        <v>0</v>
      </c>
      <c r="Z138" s="69"/>
    </row>
    <row r="139" spans="1:26" s="153" customFormat="1" ht="30" hidden="1" customHeight="1" outlineLevel="1" x14ac:dyDescent="0.2">
      <c r="A139" s="51" t="s">
        <v>105</v>
      </c>
      <c r="B139" s="23">
        <v>4894</v>
      </c>
      <c r="C139" s="27">
        <f>SUM(E139:Y139)</f>
        <v>5060</v>
      </c>
      <c r="D139" s="15">
        <f t="shared" si="29"/>
        <v>1.0339190845933797</v>
      </c>
      <c r="E139" s="91">
        <v>158</v>
      </c>
      <c r="F139" s="91">
        <v>54</v>
      </c>
      <c r="G139" s="91">
        <v>782</v>
      </c>
      <c r="H139" s="91">
        <v>343</v>
      </c>
      <c r="I139" s="91">
        <v>10</v>
      </c>
      <c r="J139" s="91">
        <v>144</v>
      </c>
      <c r="K139" s="91">
        <v>506.5</v>
      </c>
      <c r="L139" s="91">
        <v>739</v>
      </c>
      <c r="M139" s="91">
        <v>217</v>
      </c>
      <c r="N139" s="91">
        <v>30</v>
      </c>
      <c r="O139" s="91">
        <v>194</v>
      </c>
      <c r="P139" s="91">
        <v>232</v>
      </c>
      <c r="Q139" s="91">
        <v>14</v>
      </c>
      <c r="R139" s="91">
        <v>659</v>
      </c>
      <c r="S139" s="91">
        <v>154</v>
      </c>
      <c r="T139" s="91">
        <v>46</v>
      </c>
      <c r="U139" s="91">
        <v>115</v>
      </c>
      <c r="V139" s="91">
        <v>23.5</v>
      </c>
      <c r="W139" s="113">
        <v>256</v>
      </c>
      <c r="X139" s="91">
        <v>383</v>
      </c>
      <c r="Y139" s="91"/>
    </row>
    <row r="140" spans="1:26" s="12" customFormat="1" ht="27.75" hidden="1" customHeight="1" x14ac:dyDescent="0.2">
      <c r="A140" s="13" t="s">
        <v>178</v>
      </c>
      <c r="B140" s="32">
        <f>B139/B138</f>
        <v>1</v>
      </c>
      <c r="C140" s="32">
        <f>C139/C138</f>
        <v>0.9979291983039148</v>
      </c>
      <c r="D140" s="15">
        <f t="shared" si="29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6">
        <f t="shared" si="56"/>
        <v>1</v>
      </c>
      <c r="X140" s="34">
        <f t="shared" si="56"/>
        <v>1</v>
      </c>
      <c r="Y140" s="34"/>
    </row>
    <row r="141" spans="1:26" s="85" customFormat="1" ht="27.75" hidden="1" customHeight="1" x14ac:dyDescent="0.2">
      <c r="A141" s="83" t="s">
        <v>96</v>
      </c>
      <c r="B141" s="84">
        <f>B138-B139</f>
        <v>0</v>
      </c>
      <c r="C141" s="84">
        <f>C138-C139</f>
        <v>10.5</v>
      </c>
      <c r="D141" s="15" t="e">
        <f t="shared" si="29"/>
        <v>#DIV/0!</v>
      </c>
      <c r="E141" s="84">
        <f>E138-E139</f>
        <v>0</v>
      </c>
      <c r="F141" s="84">
        <f t="shared" ref="F141:Y141" si="57">F138-F139</f>
        <v>0</v>
      </c>
      <c r="G141" s="84">
        <f t="shared" si="57"/>
        <v>0</v>
      </c>
      <c r="H141" s="84">
        <f t="shared" si="57"/>
        <v>0</v>
      </c>
      <c r="I141" s="84">
        <f t="shared" si="57"/>
        <v>0</v>
      </c>
      <c r="J141" s="84">
        <f t="shared" si="57"/>
        <v>0</v>
      </c>
      <c r="K141" s="84">
        <f>K138-K139-K137</f>
        <v>0</v>
      </c>
      <c r="L141" s="84">
        <f t="shared" si="57"/>
        <v>0</v>
      </c>
      <c r="M141" s="84">
        <f t="shared" si="57"/>
        <v>0</v>
      </c>
      <c r="N141" s="84">
        <f t="shared" si="57"/>
        <v>0</v>
      </c>
      <c r="O141" s="84">
        <f>O138-O139</f>
        <v>0</v>
      </c>
      <c r="P141" s="84">
        <f t="shared" si="57"/>
        <v>0</v>
      </c>
      <c r="Q141" s="84">
        <f t="shared" si="57"/>
        <v>0</v>
      </c>
      <c r="R141" s="84">
        <f>R138-R139</f>
        <v>20</v>
      </c>
      <c r="S141" s="84">
        <f t="shared" si="57"/>
        <v>0</v>
      </c>
      <c r="T141" s="84">
        <f>T138-T139</f>
        <v>0</v>
      </c>
      <c r="U141" s="84">
        <f t="shared" si="57"/>
        <v>0</v>
      </c>
      <c r="V141" s="84">
        <f>V138-V139</f>
        <v>0</v>
      </c>
      <c r="W141" s="179">
        <f t="shared" si="57"/>
        <v>0</v>
      </c>
      <c r="X141" s="84">
        <f t="shared" si="57"/>
        <v>0</v>
      </c>
      <c r="Y141" s="84">
        <f t="shared" si="57"/>
        <v>0</v>
      </c>
      <c r="Z141" s="166"/>
    </row>
    <row r="142" spans="1:26" s="12" customFormat="1" ht="27.75" hidden="1" customHeight="1" x14ac:dyDescent="0.2">
      <c r="A142" s="13" t="s">
        <v>181</v>
      </c>
      <c r="B142" s="91"/>
      <c r="C142" s="26"/>
      <c r="D142" s="15" t="e">
        <f t="shared" si="29"/>
        <v>#DIV/0!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113"/>
      <c r="X142" s="91"/>
      <c r="Y142" s="91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29"/>
        <v>1.2820873365184573</v>
      </c>
      <c r="E143" s="91">
        <v>2838</v>
      </c>
      <c r="F143" s="91">
        <v>977</v>
      </c>
      <c r="G143" s="91">
        <v>22137</v>
      </c>
      <c r="H143" s="91">
        <v>8582</v>
      </c>
      <c r="I143" s="91">
        <v>180</v>
      </c>
      <c r="J143" s="91">
        <v>3427</v>
      </c>
      <c r="K143" s="91">
        <v>12032</v>
      </c>
      <c r="L143" s="91">
        <v>20130</v>
      </c>
      <c r="M143" s="91">
        <v>4389</v>
      </c>
      <c r="N143" s="91">
        <v>594</v>
      </c>
      <c r="O143" s="91">
        <v>3291</v>
      </c>
      <c r="P143" s="91">
        <v>5331</v>
      </c>
      <c r="Q143" s="91">
        <v>324</v>
      </c>
      <c r="R143" s="91">
        <v>14498</v>
      </c>
      <c r="S143" s="91">
        <v>3449</v>
      </c>
      <c r="T143" s="91">
        <v>927.5</v>
      </c>
      <c r="U143" s="91">
        <v>2311</v>
      </c>
      <c r="V143" s="91">
        <v>435</v>
      </c>
      <c r="W143" s="113">
        <v>6345</v>
      </c>
      <c r="X143" s="91">
        <v>10438</v>
      </c>
      <c r="Y143" s="91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 t="e">
        <f t="shared" si="29"/>
        <v>#DIV/0!</v>
      </c>
      <c r="E144" s="29" t="e">
        <f t="shared" ref="E144:Y144" si="58">E143/E142</f>
        <v>#DIV/0!</v>
      </c>
      <c r="F144" s="29" t="e">
        <f t="shared" si="58"/>
        <v>#DIV/0!</v>
      </c>
      <c r="G144" s="91" t="e">
        <f t="shared" si="58"/>
        <v>#DIV/0!</v>
      </c>
      <c r="H144" s="91" t="e">
        <f t="shared" si="58"/>
        <v>#DIV/0!</v>
      </c>
      <c r="I144" s="91" t="e">
        <f t="shared" si="58"/>
        <v>#DIV/0!</v>
      </c>
      <c r="J144" s="91" t="e">
        <f t="shared" si="58"/>
        <v>#DIV/0!</v>
      </c>
      <c r="K144" s="91" t="e">
        <f t="shared" si="58"/>
        <v>#DIV/0!</v>
      </c>
      <c r="L144" s="91" t="e">
        <f t="shared" si="58"/>
        <v>#DIV/0!</v>
      </c>
      <c r="M144" s="91" t="e">
        <f t="shared" si="58"/>
        <v>#DIV/0!</v>
      </c>
      <c r="N144" s="91" t="e">
        <f t="shared" si="58"/>
        <v>#DIV/0!</v>
      </c>
      <c r="O144" s="91" t="e">
        <f t="shared" si="58"/>
        <v>#DIV/0!</v>
      </c>
      <c r="P144" s="91" t="e">
        <f t="shared" si="58"/>
        <v>#DIV/0!</v>
      </c>
      <c r="Q144" s="91" t="e">
        <f t="shared" si="58"/>
        <v>#DIV/0!</v>
      </c>
      <c r="R144" s="91" t="e">
        <f t="shared" si="58"/>
        <v>#DIV/0!</v>
      </c>
      <c r="S144" s="91" t="e">
        <f t="shared" si="58"/>
        <v>#DIV/0!</v>
      </c>
      <c r="T144" s="91" t="e">
        <f t="shared" si="58"/>
        <v>#DIV/0!</v>
      </c>
      <c r="U144" s="91" t="e">
        <f t="shared" si="58"/>
        <v>#DIV/0!</v>
      </c>
      <c r="V144" s="91" t="e">
        <f t="shared" si="58"/>
        <v>#DIV/0!</v>
      </c>
      <c r="W144" s="113" t="e">
        <f t="shared" si="58"/>
        <v>#DIV/0!</v>
      </c>
      <c r="X144" s="91" t="e">
        <f t="shared" si="58"/>
        <v>#DIV/0!</v>
      </c>
      <c r="Y144" s="91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 t="shared" si="29"/>
        <v>1.2400267638184448</v>
      </c>
      <c r="E145" s="157">
        <f t="shared" ref="E145" si="59">E143/E139*10</f>
        <v>179.62025316455697</v>
      </c>
      <c r="F145" s="157">
        <f t="shared" ref="F145:G145" si="60">F143/F139*10</f>
        <v>180.92592592592592</v>
      </c>
      <c r="G145" s="157">
        <f t="shared" si="60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1">M143/M139*10</f>
        <v>202.25806451612902</v>
      </c>
      <c r="N145" s="157">
        <f t="shared" si="61"/>
        <v>198</v>
      </c>
      <c r="O145" s="157">
        <f t="shared" si="61"/>
        <v>169.63917525773195</v>
      </c>
      <c r="P145" s="157">
        <f t="shared" si="61"/>
        <v>229.78448275862067</v>
      </c>
      <c r="Q145" s="157">
        <f t="shared" si="61"/>
        <v>231.42857142857142</v>
      </c>
      <c r="R145" s="157">
        <f t="shared" si="61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2">U143/U139*10</f>
        <v>200.95652173913044</v>
      </c>
      <c r="V145" s="157">
        <f t="shared" si="62"/>
        <v>185.10638297872339</v>
      </c>
      <c r="W145" s="176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>
        <f t="shared" si="29"/>
        <v>1.0988571428571428</v>
      </c>
      <c r="E146" s="47">
        <v>22</v>
      </c>
      <c r="F146" s="47">
        <v>86</v>
      </c>
      <c r="G146" s="91">
        <v>90</v>
      </c>
      <c r="H146" s="91">
        <v>0.5</v>
      </c>
      <c r="I146" s="91">
        <v>16</v>
      </c>
      <c r="J146" s="91">
        <v>10</v>
      </c>
      <c r="K146" s="91">
        <v>127</v>
      </c>
      <c r="L146" s="91">
        <v>94</v>
      </c>
      <c r="M146" s="91">
        <v>47</v>
      </c>
      <c r="N146" s="91">
        <v>24</v>
      </c>
      <c r="O146" s="91">
        <v>76</v>
      </c>
      <c r="P146" s="91">
        <v>129</v>
      </c>
      <c r="Q146" s="91"/>
      <c r="R146" s="91">
        <v>8</v>
      </c>
      <c r="S146" s="91">
        <v>36</v>
      </c>
      <c r="T146" s="91">
        <v>26</v>
      </c>
      <c r="U146" s="91"/>
      <c r="V146" s="91">
        <v>11</v>
      </c>
      <c r="W146" s="113">
        <v>95</v>
      </c>
      <c r="X146" s="91">
        <v>58</v>
      </c>
      <c r="Y146" s="91">
        <v>6</v>
      </c>
    </row>
    <row r="147" spans="1:26" s="12" customFormat="1" ht="30" hidden="1" customHeight="1" x14ac:dyDescent="0.2">
      <c r="A147" s="11" t="s">
        <v>108</v>
      </c>
      <c r="B147" s="53"/>
      <c r="C147" s="27">
        <f>SUM(E147:Y147)</f>
        <v>0</v>
      </c>
      <c r="D147" s="15" t="e">
        <f t="shared" si="29"/>
        <v>#DIV/0!</v>
      </c>
      <c r="E147" s="54"/>
      <c r="F147" s="54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113"/>
      <c r="X147" s="91"/>
      <c r="Y147" s="91"/>
    </row>
    <row r="148" spans="1:26" s="12" customFormat="1" ht="30" hidden="1" customHeight="1" x14ac:dyDescent="0.2">
      <c r="A148" s="11" t="s">
        <v>89</v>
      </c>
      <c r="B148" s="53"/>
      <c r="C148" s="27">
        <f>SUM(E148:Y148)</f>
        <v>48</v>
      </c>
      <c r="D148" s="15" t="e">
        <f t="shared" si="29"/>
        <v>#DIV/0!</v>
      </c>
      <c r="E148" s="54"/>
      <c r="F148" s="54"/>
      <c r="G148" s="91"/>
      <c r="H148" s="91"/>
      <c r="I148" s="91"/>
      <c r="J148" s="91"/>
      <c r="K148" s="91"/>
      <c r="L148" s="91"/>
      <c r="M148" s="91"/>
      <c r="N148" s="91"/>
      <c r="O148" s="91">
        <f>14+34</f>
        <v>48</v>
      </c>
      <c r="P148" s="91"/>
      <c r="Q148" s="91"/>
      <c r="R148" s="91"/>
      <c r="S148" s="91"/>
      <c r="T148" s="91"/>
      <c r="U148" s="91"/>
      <c r="V148" s="91"/>
      <c r="W148" s="113"/>
      <c r="X148" s="91"/>
      <c r="Y148" s="91"/>
    </row>
    <row r="149" spans="1:26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>
        <f t="shared" si="29"/>
        <v>1.1311764705882352</v>
      </c>
      <c r="E149" s="47">
        <f>E146</f>
        <v>22</v>
      </c>
      <c r="F149" s="47">
        <v>86</v>
      </c>
      <c r="G149" s="47">
        <v>86.3</v>
      </c>
      <c r="H149" s="47">
        <v>0</v>
      </c>
      <c r="I149" s="47">
        <f>I146-I147</f>
        <v>16</v>
      </c>
      <c r="J149" s="47">
        <v>7</v>
      </c>
      <c r="K149" s="47">
        <v>126.7</v>
      </c>
      <c r="L149" s="47">
        <v>94</v>
      </c>
      <c r="M149" s="47">
        <f>M146-M147</f>
        <v>47</v>
      </c>
      <c r="N149" s="47">
        <f>N146-N147</f>
        <v>24</v>
      </c>
      <c r="O149" s="47">
        <f>O146-O147-O148</f>
        <v>28</v>
      </c>
      <c r="P149" s="47">
        <f>P146-P147</f>
        <v>129</v>
      </c>
      <c r="Q149" s="47">
        <f>Q146-Q147</f>
        <v>0</v>
      </c>
      <c r="R149" s="47">
        <v>7.1</v>
      </c>
      <c r="S149" s="47">
        <f>S146-S147</f>
        <v>36</v>
      </c>
      <c r="T149" s="47">
        <v>21</v>
      </c>
      <c r="U149" s="47">
        <f>U146-U147</f>
        <v>0</v>
      </c>
      <c r="V149" s="47">
        <f>V146-V147</f>
        <v>11</v>
      </c>
      <c r="W149" s="178">
        <f>W146-W147</f>
        <v>95</v>
      </c>
      <c r="X149" s="47">
        <f>X146-X147</f>
        <v>58</v>
      </c>
      <c r="Y149" s="47">
        <f>Y146-Y147</f>
        <v>6</v>
      </c>
    </row>
    <row r="150" spans="1:26" s="12" customFormat="1" ht="30" hidden="1" customHeight="1" outlineLevel="1" x14ac:dyDescent="0.2">
      <c r="A150" s="51" t="s">
        <v>169</v>
      </c>
      <c r="B150" s="23">
        <v>812</v>
      </c>
      <c r="C150" s="149">
        <f>SUM(E150:Y150)</f>
        <v>872.15</v>
      </c>
      <c r="D150" s="15">
        <f t="shared" si="29"/>
        <v>1.0740763546798029</v>
      </c>
      <c r="E150" s="91">
        <v>22</v>
      </c>
      <c r="F150" s="91">
        <v>86</v>
      </c>
      <c r="G150" s="91">
        <v>86.3</v>
      </c>
      <c r="H150" s="91"/>
      <c r="I150" s="91">
        <v>16</v>
      </c>
      <c r="J150" s="91">
        <v>7</v>
      </c>
      <c r="K150" s="91">
        <v>124.75</v>
      </c>
      <c r="L150" s="91">
        <v>94</v>
      </c>
      <c r="M150" s="91">
        <v>47</v>
      </c>
      <c r="N150" s="91">
        <v>24</v>
      </c>
      <c r="O150" s="91">
        <v>28</v>
      </c>
      <c r="P150" s="91">
        <v>110</v>
      </c>
      <c r="Q150" s="91"/>
      <c r="R150" s="91">
        <v>7.1</v>
      </c>
      <c r="S150" s="91">
        <v>29</v>
      </c>
      <c r="T150" s="91">
        <v>21</v>
      </c>
      <c r="U150" s="91"/>
      <c r="V150" s="91">
        <v>11</v>
      </c>
      <c r="W150" s="113">
        <v>95</v>
      </c>
      <c r="X150" s="91">
        <v>58</v>
      </c>
      <c r="Y150" s="91">
        <v>6</v>
      </c>
    </row>
    <row r="151" spans="1:26" s="12" customFormat="1" ht="30" hidden="1" customHeight="1" x14ac:dyDescent="0.2">
      <c r="A151" s="13" t="s">
        <v>178</v>
      </c>
      <c r="B151" s="32">
        <f>B150/B149</f>
        <v>0.95529411764705885</v>
      </c>
      <c r="C151" s="32">
        <f>C150/C149</f>
        <v>0.90707228289131558</v>
      </c>
      <c r="D151" s="15">
        <f t="shared" si="29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3">L150/L149</f>
        <v>1</v>
      </c>
      <c r="M151" s="29">
        <f t="shared" si="63"/>
        <v>1</v>
      </c>
      <c r="N151" s="29">
        <f t="shared" si="63"/>
        <v>1</v>
      </c>
      <c r="O151" s="29">
        <f t="shared" si="63"/>
        <v>1</v>
      </c>
      <c r="P151" s="29">
        <f t="shared" si="63"/>
        <v>0.8527131782945736</v>
      </c>
      <c r="Q151" s="29"/>
      <c r="R151" s="29">
        <f t="shared" si="63"/>
        <v>1</v>
      </c>
      <c r="S151" s="29">
        <f t="shared" si="63"/>
        <v>0.80555555555555558</v>
      </c>
      <c r="T151" s="29">
        <f t="shared" si="63"/>
        <v>1</v>
      </c>
      <c r="U151" s="29"/>
      <c r="V151" s="29">
        <f t="shared" si="63"/>
        <v>1</v>
      </c>
      <c r="W151" s="115">
        <f t="shared" si="63"/>
        <v>1</v>
      </c>
      <c r="X151" s="29">
        <f t="shared" si="63"/>
        <v>1</v>
      </c>
      <c r="Y151" s="29">
        <f t="shared" si="63"/>
        <v>1</v>
      </c>
    </row>
    <row r="152" spans="1:26" s="12" customFormat="1" ht="30.75" hidden="1" customHeight="1" x14ac:dyDescent="0.2">
      <c r="A152" s="13" t="s">
        <v>182</v>
      </c>
      <c r="B152" s="91"/>
      <c r="C152" s="91"/>
      <c r="D152" s="15" t="e">
        <f t="shared" si="29"/>
        <v>#DIV/0!</v>
      </c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113"/>
      <c r="X152" s="91"/>
      <c r="Y152" s="91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29"/>
        <v>1.3477460660290035</v>
      </c>
      <c r="E153" s="91">
        <v>837</v>
      </c>
      <c r="F153" s="91">
        <v>4164</v>
      </c>
      <c r="G153" s="91">
        <v>2400</v>
      </c>
      <c r="H153" s="91"/>
      <c r="I153" s="91">
        <v>151</v>
      </c>
      <c r="J153" s="91">
        <v>224</v>
      </c>
      <c r="K153" s="91">
        <v>7551</v>
      </c>
      <c r="L153" s="91">
        <v>5113</v>
      </c>
      <c r="M153" s="91">
        <v>1245</v>
      </c>
      <c r="N153" s="91">
        <v>230</v>
      </c>
      <c r="O153" s="91">
        <v>708.4</v>
      </c>
      <c r="P153" s="91">
        <v>3938</v>
      </c>
      <c r="Q153" s="91"/>
      <c r="R153" s="91">
        <v>94.96</v>
      </c>
      <c r="S153" s="91">
        <v>1293</v>
      </c>
      <c r="T153" s="91">
        <v>1510</v>
      </c>
      <c r="U153" s="91"/>
      <c r="V153" s="91">
        <v>205</v>
      </c>
      <c r="W153" s="113">
        <v>4330</v>
      </c>
      <c r="X153" s="91">
        <v>930</v>
      </c>
      <c r="Y153" s="91">
        <v>20</v>
      </c>
    </row>
    <row r="154" spans="1:26" s="12" customFormat="1" ht="30" hidden="1" customHeight="1" x14ac:dyDescent="0.2">
      <c r="A154" s="13" t="s">
        <v>52</v>
      </c>
      <c r="B154" s="90" t="e">
        <f>B153/B152</f>
        <v>#DIV/0!</v>
      </c>
      <c r="C154" s="90" t="e">
        <f>C153/C152</f>
        <v>#DIV/0!</v>
      </c>
      <c r="D154" s="15" t="e">
        <f t="shared" si="29"/>
        <v>#DIV/0!</v>
      </c>
      <c r="E154" s="90"/>
      <c r="F154" s="90"/>
      <c r="G154" s="90"/>
      <c r="H154" s="90"/>
      <c r="I154" s="90"/>
      <c r="J154" s="90"/>
      <c r="K154" s="90"/>
      <c r="L154" s="90"/>
      <c r="M154" s="90" t="e">
        <f t="shared" ref="M154" si="64">M153/M152</f>
        <v>#DIV/0!</v>
      </c>
      <c r="N154" s="90"/>
      <c r="O154" s="90" t="e">
        <f>O153/O152</f>
        <v>#DIV/0!</v>
      </c>
      <c r="P154" s="91"/>
      <c r="Q154" s="90"/>
      <c r="R154" s="90" t="e">
        <f>R153/R152</f>
        <v>#DIV/0!</v>
      </c>
      <c r="S154" s="90" t="e">
        <f>S153/S152</f>
        <v>#DIV/0!</v>
      </c>
      <c r="T154" s="90" t="e">
        <f>T153/T152</f>
        <v>#DIV/0!</v>
      </c>
      <c r="U154" s="90" t="e">
        <f>U153/U152</f>
        <v>#DIV/0!</v>
      </c>
      <c r="V154" s="90"/>
      <c r="W154" s="114" t="e">
        <f>W153/W152</f>
        <v>#DIV/0!</v>
      </c>
      <c r="X154" s="90" t="e">
        <f>X153/X152</f>
        <v>#DIV/0!</v>
      </c>
      <c r="Y154" s="90" t="e">
        <f>Y153/Y152</f>
        <v>#DIV/0!</v>
      </c>
    </row>
    <row r="155" spans="1:26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29"/>
        <v>1.2547953971398853</v>
      </c>
      <c r="E155" s="54">
        <f>E153/E150*10</f>
        <v>380.4545454545455</v>
      </c>
      <c r="F155" s="54">
        <f t="shared" ref="F155:G155" si="65">F153/F150*10</f>
        <v>484.18604651162786</v>
      </c>
      <c r="G155" s="54">
        <f t="shared" si="65"/>
        <v>278.09965237543457</v>
      </c>
      <c r="H155" s="54"/>
      <c r="I155" s="54">
        <f t="shared" ref="I155:N155" si="66">I153/I150*10</f>
        <v>94.375</v>
      </c>
      <c r="J155" s="54">
        <f t="shared" si="66"/>
        <v>320</v>
      </c>
      <c r="K155" s="54">
        <f t="shared" si="66"/>
        <v>605.29058116232466</v>
      </c>
      <c r="L155" s="54">
        <f>L153/L150*10</f>
        <v>543.936170212766</v>
      </c>
      <c r="M155" s="54">
        <f t="shared" si="66"/>
        <v>264.89361702127661</v>
      </c>
      <c r="N155" s="54">
        <f t="shared" si="66"/>
        <v>95.833333333333343</v>
      </c>
      <c r="O155" s="54">
        <f t="shared" ref="O155:P155" si="67">O153/O150*10</f>
        <v>253</v>
      </c>
      <c r="P155" s="54">
        <f t="shared" si="67"/>
        <v>358</v>
      </c>
      <c r="Q155" s="54"/>
      <c r="R155" s="54">
        <f t="shared" ref="R155:Y155" si="68">R153/R150*10</f>
        <v>133.74647887323943</v>
      </c>
      <c r="S155" s="54">
        <f t="shared" si="68"/>
        <v>445.86206896551721</v>
      </c>
      <c r="T155" s="54">
        <f t="shared" si="68"/>
        <v>719.04761904761904</v>
      </c>
      <c r="U155" s="54"/>
      <c r="V155" s="54">
        <f t="shared" si="68"/>
        <v>186.36363636363637</v>
      </c>
      <c r="W155" s="180">
        <f t="shared" si="68"/>
        <v>455.78947368421052</v>
      </c>
      <c r="X155" s="54">
        <f t="shared" si="68"/>
        <v>160.34482758620692</v>
      </c>
      <c r="Y155" s="54">
        <f t="shared" si="68"/>
        <v>33.333333333333336</v>
      </c>
    </row>
    <row r="156" spans="1:26" s="12" customFormat="1" ht="30" hidden="1" customHeight="1" x14ac:dyDescent="0.2">
      <c r="A156" s="83" t="s">
        <v>96</v>
      </c>
      <c r="B156" s="84">
        <f>B149-B150</f>
        <v>38</v>
      </c>
      <c r="C156" s="84">
        <f>SUM(E156:Y156)</f>
        <v>27.950000000000003</v>
      </c>
      <c r="D156" s="15">
        <f t="shared" si="29"/>
        <v>0.73552631578947381</v>
      </c>
      <c r="E156" s="160">
        <f>E149-E150</f>
        <v>0</v>
      </c>
      <c r="F156" s="160">
        <f t="shared" ref="F156:Y156" si="69">F149-F150</f>
        <v>0</v>
      </c>
      <c r="G156" s="160">
        <f>G149-G150</f>
        <v>0</v>
      </c>
      <c r="H156" s="160">
        <f>H149-H150</f>
        <v>0</v>
      </c>
      <c r="I156" s="160">
        <f t="shared" si="69"/>
        <v>0</v>
      </c>
      <c r="J156" s="160">
        <f t="shared" si="69"/>
        <v>0</v>
      </c>
      <c r="K156" s="160">
        <f t="shared" si="69"/>
        <v>1.9500000000000028</v>
      </c>
      <c r="L156" s="160">
        <f t="shared" si="69"/>
        <v>0</v>
      </c>
      <c r="M156" s="160">
        <f t="shared" si="69"/>
        <v>0</v>
      </c>
      <c r="N156" s="160">
        <f t="shared" si="69"/>
        <v>0</v>
      </c>
      <c r="O156" s="160">
        <f t="shared" si="69"/>
        <v>0</v>
      </c>
      <c r="P156" s="160">
        <f t="shared" si="69"/>
        <v>19</v>
      </c>
      <c r="Q156" s="160">
        <f t="shared" si="69"/>
        <v>0</v>
      </c>
      <c r="R156" s="160">
        <f t="shared" si="69"/>
        <v>0</v>
      </c>
      <c r="S156" s="160">
        <f t="shared" si="69"/>
        <v>7</v>
      </c>
      <c r="T156" s="160">
        <f t="shared" si="69"/>
        <v>0</v>
      </c>
      <c r="U156" s="160">
        <f t="shared" si="69"/>
        <v>0</v>
      </c>
      <c r="V156" s="160">
        <f t="shared" si="69"/>
        <v>0</v>
      </c>
      <c r="W156" s="181">
        <f t="shared" si="69"/>
        <v>0</v>
      </c>
      <c r="X156" s="160">
        <f t="shared" si="69"/>
        <v>0</v>
      </c>
      <c r="Y156" s="160">
        <f t="shared" si="69"/>
        <v>0</v>
      </c>
      <c r="Z156" s="168"/>
    </row>
    <row r="157" spans="1:26" s="12" customFormat="1" ht="30" hidden="1" customHeight="1" outlineLevel="1" x14ac:dyDescent="0.2">
      <c r="A157" s="51" t="s">
        <v>170</v>
      </c>
      <c r="B157" s="23">
        <v>543</v>
      </c>
      <c r="C157" s="27">
        <f>SUM(E157:Y157)</f>
        <v>557</v>
      </c>
      <c r="D157" s="15">
        <f t="shared" si="29"/>
        <v>1.0257826887661141</v>
      </c>
      <c r="E157" s="36"/>
      <c r="F157" s="35"/>
      <c r="G157" s="53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6"/>
      <c r="T157" s="35"/>
      <c r="U157" s="35">
        <v>9</v>
      </c>
      <c r="V157" s="35"/>
      <c r="W157" s="108"/>
      <c r="X157" s="35"/>
      <c r="Y157" s="35">
        <v>5</v>
      </c>
    </row>
    <row r="158" spans="1:26" s="12" customFormat="1" ht="30" hidden="1" customHeight="1" x14ac:dyDescent="0.2">
      <c r="A158" s="31" t="s">
        <v>171</v>
      </c>
      <c r="B158" s="23">
        <v>5773</v>
      </c>
      <c r="C158" s="27">
        <f>SUM(E158:Y158)</f>
        <v>9433.7999999999993</v>
      </c>
      <c r="D158" s="15">
        <f t="shared" si="29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6"/>
      <c r="T158" s="35"/>
      <c r="U158" s="35">
        <v>162</v>
      </c>
      <c r="V158" s="35"/>
      <c r="W158" s="108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 t="shared" si="29"/>
        <v>1.5930512280749765</v>
      </c>
      <c r="E159" s="36"/>
      <c r="F159" s="54"/>
      <c r="G159" s="54">
        <f>G158/G157*10</f>
        <v>170.46678966789668</v>
      </c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>
        <f t="shared" ref="R159" si="70">R158/R157*10</f>
        <v>25</v>
      </c>
      <c r="S159" s="54"/>
      <c r="T159" s="54"/>
      <c r="U159" s="54">
        <f t="shared" ref="U159:Y159" si="71">U158/U157*10</f>
        <v>180</v>
      </c>
      <c r="V159" s="54"/>
      <c r="W159" s="180"/>
      <c r="X159" s="54"/>
      <c r="Y159" s="54">
        <f t="shared" si="71"/>
        <v>60</v>
      </c>
    </row>
    <row r="160" spans="1:26" s="12" customFormat="1" ht="30" hidden="1" customHeight="1" x14ac:dyDescent="0.2">
      <c r="A160" s="11" t="s">
        <v>211</v>
      </c>
      <c r="B160" s="55"/>
      <c r="C160" s="149">
        <v>34738</v>
      </c>
      <c r="D160" s="15" t="e">
        <f t="shared" si="29"/>
        <v>#DIV/0!</v>
      </c>
      <c r="E160" s="53">
        <v>6450</v>
      </c>
      <c r="F160" s="53">
        <v>579</v>
      </c>
      <c r="G160" s="53">
        <v>1187</v>
      </c>
      <c r="H160" s="53">
        <v>1452</v>
      </c>
      <c r="I160" s="53">
        <v>989</v>
      </c>
      <c r="J160" s="53">
        <v>5411</v>
      </c>
      <c r="K160" s="53">
        <v>454</v>
      </c>
      <c r="L160" s="53">
        <v>1480</v>
      </c>
      <c r="M160" s="53">
        <v>1069</v>
      </c>
      <c r="N160" s="53">
        <v>218</v>
      </c>
      <c r="O160" s="53">
        <v>650</v>
      </c>
      <c r="P160" s="53">
        <v>665</v>
      </c>
      <c r="Q160" s="53">
        <v>5096</v>
      </c>
      <c r="R160" s="53">
        <v>526</v>
      </c>
      <c r="S160" s="53">
        <v>1011.6</v>
      </c>
      <c r="T160" s="53">
        <v>1181</v>
      </c>
      <c r="U160" s="53">
        <v>2236</v>
      </c>
      <c r="V160" s="53">
        <v>522</v>
      </c>
      <c r="W160" s="182">
        <v>1469</v>
      </c>
      <c r="X160" s="53">
        <v>1430</v>
      </c>
      <c r="Y160" s="53">
        <v>230</v>
      </c>
    </row>
    <row r="161" spans="1:26" s="12" customFormat="1" ht="30" hidden="1" customHeight="1" x14ac:dyDescent="0.2">
      <c r="A161" s="11" t="s">
        <v>89</v>
      </c>
      <c r="B161" s="55"/>
      <c r="C161" s="149">
        <f>SUM(E161:Y161)</f>
        <v>352.4</v>
      </c>
      <c r="D161" s="15" t="e">
        <f t="shared" si="29"/>
        <v>#DIV/0!</v>
      </c>
      <c r="E161" s="36"/>
      <c r="F161" s="54"/>
      <c r="G161" s="54">
        <v>24.4</v>
      </c>
      <c r="H161" s="54">
        <v>53</v>
      </c>
      <c r="I161" s="54"/>
      <c r="J161" s="54"/>
      <c r="K161" s="54"/>
      <c r="L161" s="54"/>
      <c r="M161" s="54"/>
      <c r="N161" s="54"/>
      <c r="O161" s="54"/>
      <c r="P161" s="54"/>
      <c r="Q161" s="54">
        <v>202</v>
      </c>
      <c r="R161" s="54"/>
      <c r="S161" s="54"/>
      <c r="T161" s="54"/>
      <c r="U161" s="54">
        <v>20</v>
      </c>
      <c r="V161" s="54"/>
      <c r="W161" s="180"/>
      <c r="X161" s="54">
        <v>53</v>
      </c>
      <c r="Y161" s="54"/>
    </row>
    <row r="162" spans="1:26" s="12" customFormat="1" ht="30" hidden="1" customHeight="1" x14ac:dyDescent="0.2">
      <c r="A162" s="11" t="s">
        <v>210</v>
      </c>
      <c r="B162" s="55"/>
      <c r="C162" s="149">
        <f>SUM(E162:Y162)</f>
        <v>48.3</v>
      </c>
      <c r="D162" s="15" t="e">
        <f t="shared" si="29"/>
        <v>#DIV/0!</v>
      </c>
      <c r="E162" s="3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6</v>
      </c>
      <c r="T162" s="54">
        <v>6</v>
      </c>
      <c r="U162" s="54"/>
      <c r="V162" s="54"/>
      <c r="W162" s="180">
        <v>36.299999999999997</v>
      </c>
      <c r="X162" s="54"/>
      <c r="Y162" s="54"/>
    </row>
    <row r="163" spans="1:26" s="12" customFormat="1" ht="30" hidden="1" customHeight="1" x14ac:dyDescent="0.2">
      <c r="A163" s="11" t="s">
        <v>209</v>
      </c>
      <c r="B163" s="55"/>
      <c r="C163" s="149">
        <f>SUM(E163:Y163)</f>
        <v>34598.5</v>
      </c>
      <c r="D163" s="15" t="e">
        <f t="shared" si="29"/>
        <v>#DIV/0!</v>
      </c>
      <c r="E163" s="36">
        <v>6450</v>
      </c>
      <c r="F163" s="54">
        <v>579</v>
      </c>
      <c r="G163" s="54">
        <f>G160-G161</f>
        <v>1162.5999999999999</v>
      </c>
      <c r="H163" s="54">
        <v>1044</v>
      </c>
      <c r="I163" s="54">
        <f t="shared" ref="I163" si="72">I160</f>
        <v>989</v>
      </c>
      <c r="J163" s="54">
        <v>5553</v>
      </c>
      <c r="K163" s="54">
        <v>394</v>
      </c>
      <c r="L163" s="54">
        <v>1480.3</v>
      </c>
      <c r="M163" s="54">
        <v>1069</v>
      </c>
      <c r="N163" s="54">
        <v>218</v>
      </c>
      <c r="O163" s="54">
        <v>650</v>
      </c>
      <c r="P163" s="54">
        <v>1189</v>
      </c>
      <c r="Q163" s="54">
        <f>(Q160-Q161)+180+204</f>
        <v>5278</v>
      </c>
      <c r="R163" s="54">
        <v>525.5</v>
      </c>
      <c r="S163" s="54">
        <v>1005.6</v>
      </c>
      <c r="T163" s="54">
        <v>1174.5</v>
      </c>
      <c r="U163" s="54">
        <v>2255</v>
      </c>
      <c r="V163" s="54">
        <v>522</v>
      </c>
      <c r="W163" s="180">
        <v>1453</v>
      </c>
      <c r="X163" s="54">
        <v>1377</v>
      </c>
      <c r="Y163" s="54">
        <v>230</v>
      </c>
    </row>
    <row r="164" spans="1:26" s="12" customFormat="1" ht="30" hidden="1" customHeight="1" x14ac:dyDescent="0.2">
      <c r="A164" s="31" t="s">
        <v>205</v>
      </c>
      <c r="B164" s="149">
        <f>B168+B171+B188+B174+B183</f>
        <v>14637</v>
      </c>
      <c r="C164" s="149">
        <f>C168+C171+C188+C174+C183</f>
        <v>31012.399999999998</v>
      </c>
      <c r="D164" s="15">
        <f t="shared" si="29"/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3">P168+P171+P188+P174+P177+P183</f>
        <v>1189</v>
      </c>
      <c r="Q164" s="159">
        <f t="shared" si="73"/>
        <v>4479</v>
      </c>
      <c r="R164" s="159">
        <f t="shared" si="73"/>
        <v>525.5</v>
      </c>
      <c r="S164" s="159">
        <f t="shared" si="73"/>
        <v>1005.6</v>
      </c>
      <c r="T164" s="159">
        <f t="shared" si="73"/>
        <v>913</v>
      </c>
      <c r="U164" s="159">
        <f t="shared" si="73"/>
        <v>1353</v>
      </c>
      <c r="V164" s="159">
        <f t="shared" si="73"/>
        <v>522</v>
      </c>
      <c r="W164" s="144">
        <f t="shared" si="73"/>
        <v>1453</v>
      </c>
      <c r="X164" s="159">
        <f t="shared" si="73"/>
        <v>1377</v>
      </c>
      <c r="Y164" s="159">
        <f t="shared" si="73"/>
        <v>175</v>
      </c>
    </row>
    <row r="165" spans="1:26" s="12" customFormat="1" ht="31.5" hidden="1" customHeight="1" x14ac:dyDescent="0.2">
      <c r="A165" s="145" t="s">
        <v>206</v>
      </c>
      <c r="B165" s="149">
        <f>B169+B172+B189</f>
        <v>10047</v>
      </c>
      <c r="C165" s="149">
        <f>C169+C172+C189+C175+C184</f>
        <v>40079.049999999996</v>
      </c>
      <c r="D165" s="15">
        <f t="shared" si="29"/>
        <v>3.9891559669553098</v>
      </c>
      <c r="E165" s="53">
        <f t="shared" ref="E165:Y165" si="74">E169+E172+E175+E189+E178+E184</f>
        <v>8117</v>
      </c>
      <c r="F165" s="53">
        <f t="shared" si="74"/>
        <v>526</v>
      </c>
      <c r="G165" s="53">
        <f t="shared" si="74"/>
        <v>1341</v>
      </c>
      <c r="H165" s="53">
        <f t="shared" si="74"/>
        <v>1326</v>
      </c>
      <c r="I165" s="53">
        <f t="shared" si="74"/>
        <v>820.7</v>
      </c>
      <c r="J165" s="53">
        <f>J169+J172+J175+J189+J178+J184</f>
        <v>4881</v>
      </c>
      <c r="K165" s="53">
        <f t="shared" si="74"/>
        <v>671</v>
      </c>
      <c r="L165" s="53">
        <f t="shared" si="74"/>
        <v>1632</v>
      </c>
      <c r="M165" s="53">
        <f t="shared" si="74"/>
        <v>1046</v>
      </c>
      <c r="N165" s="53">
        <f t="shared" si="74"/>
        <v>79</v>
      </c>
      <c r="O165" s="53">
        <f t="shared" si="74"/>
        <v>735</v>
      </c>
      <c r="P165" s="53">
        <f t="shared" si="74"/>
        <v>1697</v>
      </c>
      <c r="Q165" s="53">
        <f t="shared" si="74"/>
        <v>5598</v>
      </c>
      <c r="R165" s="53">
        <f t="shared" si="74"/>
        <v>532.65000000000009</v>
      </c>
      <c r="S165" s="53">
        <f t="shared" si="74"/>
        <v>2262.6999999999998</v>
      </c>
      <c r="T165" s="53">
        <f t="shared" si="74"/>
        <v>813</v>
      </c>
      <c r="U165" s="53">
        <f t="shared" si="74"/>
        <v>2815</v>
      </c>
      <c r="V165" s="53">
        <f t="shared" si="74"/>
        <v>522</v>
      </c>
      <c r="W165" s="182">
        <f t="shared" si="74"/>
        <v>1741</v>
      </c>
      <c r="X165" s="53">
        <f t="shared" si="74"/>
        <v>2605</v>
      </c>
      <c r="Y165" s="53">
        <f t="shared" si="74"/>
        <v>403</v>
      </c>
    </row>
    <row r="166" spans="1:26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 t="shared" si="29"/>
        <v>1.882771919887686</v>
      </c>
      <c r="E166" s="54">
        <f t="shared" ref="E166:X166" si="75">E165/E164*10</f>
        <v>13.64201680672269</v>
      </c>
      <c r="F166" s="54">
        <f t="shared" si="75"/>
        <v>17.30263157894737</v>
      </c>
      <c r="G166" s="54">
        <f t="shared" si="75"/>
        <v>14.850498338870432</v>
      </c>
      <c r="H166" s="54">
        <f t="shared" si="75"/>
        <v>12.701149425287356</v>
      </c>
      <c r="I166" s="54">
        <f t="shared" si="75"/>
        <v>8.7401490947816836</v>
      </c>
      <c r="J166" s="54">
        <f t="shared" si="75"/>
        <v>8.8279978296256107</v>
      </c>
      <c r="K166" s="54">
        <f t="shared" si="75"/>
        <v>28.675213675213676</v>
      </c>
      <c r="L166" s="54">
        <f t="shared" si="75"/>
        <v>15.319628273725712</v>
      </c>
      <c r="M166" s="54">
        <f t="shared" si="75"/>
        <v>9.7848456501403174</v>
      </c>
      <c r="N166" s="54">
        <f t="shared" si="75"/>
        <v>6.0305343511450378</v>
      </c>
      <c r="O166" s="54">
        <f t="shared" si="75"/>
        <v>11.307692307692307</v>
      </c>
      <c r="P166" s="54">
        <f t="shared" si="75"/>
        <v>14.272497897392766</v>
      </c>
      <c r="Q166" s="54">
        <f t="shared" si="75"/>
        <v>12.498325519089082</v>
      </c>
      <c r="R166" s="54">
        <f t="shared" si="75"/>
        <v>10.136060894386301</v>
      </c>
      <c r="S166" s="54">
        <f t="shared" si="75"/>
        <v>22.500994431185362</v>
      </c>
      <c r="T166" s="54">
        <f t="shared" si="75"/>
        <v>8.904709748083242</v>
      </c>
      <c r="U166" s="54">
        <f t="shared" si="75"/>
        <v>20.805617147080561</v>
      </c>
      <c r="V166" s="54">
        <f t="shared" si="75"/>
        <v>10</v>
      </c>
      <c r="W166" s="180">
        <f t="shared" si="75"/>
        <v>11.982105987611838</v>
      </c>
      <c r="X166" s="54">
        <f t="shared" si="75"/>
        <v>18.917937545388526</v>
      </c>
      <c r="Y166" s="54">
        <f t="shared" ref="Y166" si="76">Y165/Y164*10</f>
        <v>23.028571428571428</v>
      </c>
    </row>
    <row r="167" spans="1:26" s="85" customFormat="1" ht="30" hidden="1" customHeight="1" x14ac:dyDescent="0.2">
      <c r="A167" s="83" t="s">
        <v>96</v>
      </c>
      <c r="B167" s="165"/>
      <c r="C167" s="165">
        <f>SUM(E167:Y167)</f>
        <v>3788.1</v>
      </c>
      <c r="D167" s="15" t="e">
        <f t="shared" si="29"/>
        <v>#DIV/0!</v>
      </c>
      <c r="E167" s="160">
        <f t="shared" ref="E167:U167" si="77">E163-E164</f>
        <v>500</v>
      </c>
      <c r="F167" s="160">
        <f t="shared" si="77"/>
        <v>275</v>
      </c>
      <c r="G167" s="160">
        <f>G163-G164</f>
        <v>259.59999999999991</v>
      </c>
      <c r="H167" s="160">
        <f>H163-H164</f>
        <v>0</v>
      </c>
      <c r="I167" s="160">
        <f t="shared" si="77"/>
        <v>50</v>
      </c>
      <c r="J167" s="160">
        <f t="shared" si="77"/>
        <v>24</v>
      </c>
      <c r="K167" s="160">
        <f t="shared" si="77"/>
        <v>160</v>
      </c>
      <c r="L167" s="160">
        <f t="shared" si="77"/>
        <v>415</v>
      </c>
      <c r="M167" s="160">
        <f t="shared" si="77"/>
        <v>0</v>
      </c>
      <c r="N167" s="160">
        <f t="shared" si="77"/>
        <v>87</v>
      </c>
      <c r="O167" s="160">
        <f t="shared" si="77"/>
        <v>0</v>
      </c>
      <c r="P167" s="160">
        <f t="shared" si="77"/>
        <v>0</v>
      </c>
      <c r="Q167" s="160">
        <f t="shared" si="77"/>
        <v>799</v>
      </c>
      <c r="R167" s="160">
        <f>R163-R164</f>
        <v>0</v>
      </c>
      <c r="S167" s="160">
        <f t="shared" si="77"/>
        <v>0</v>
      </c>
      <c r="T167" s="160">
        <f t="shared" si="77"/>
        <v>261.5</v>
      </c>
      <c r="U167" s="160">
        <f t="shared" si="77"/>
        <v>902</v>
      </c>
      <c r="V167" s="160">
        <f>V160-V164</f>
        <v>0</v>
      </c>
      <c r="W167" s="181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1" t="s">
        <v>111</v>
      </c>
      <c r="B168" s="27">
        <v>8315</v>
      </c>
      <c r="C168" s="27">
        <f>SUM(E168:Y168)</f>
        <v>14969.3</v>
      </c>
      <c r="D168" s="15">
        <f t="shared" si="29"/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8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29"/>
        <v>3.0080999450851182</v>
      </c>
      <c r="E169" s="135">
        <v>6857</v>
      </c>
      <c r="F169" s="91">
        <v>336</v>
      </c>
      <c r="G169" s="91">
        <v>205</v>
      </c>
      <c r="H169" s="91">
        <v>100</v>
      </c>
      <c r="I169" s="91">
        <v>42</v>
      </c>
      <c r="J169" s="91">
        <v>1722</v>
      </c>
      <c r="K169" s="91">
        <v>216</v>
      </c>
      <c r="L169" s="147">
        <v>158</v>
      </c>
      <c r="M169" s="147"/>
      <c r="N169" s="146"/>
      <c r="O169" s="135">
        <v>735</v>
      </c>
      <c r="P169" s="135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3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29"/>
        <v>1.6709098650827199</v>
      </c>
      <c r="E170" s="54">
        <f t="shared" ref="E170:F170" si="78">E169/E168*10</f>
        <v>14.019627887957473</v>
      </c>
      <c r="F170" s="54">
        <f t="shared" si="78"/>
        <v>28</v>
      </c>
      <c r="G170" s="54">
        <f t="shared" ref="G170:J170" si="79">G169/G168*10</f>
        <v>10.25</v>
      </c>
      <c r="H170" s="54">
        <f t="shared" si="79"/>
        <v>10</v>
      </c>
      <c r="I170" s="54">
        <f t="shared" si="79"/>
        <v>6</v>
      </c>
      <c r="J170" s="54">
        <f t="shared" si="79"/>
        <v>8.0018587360594786</v>
      </c>
      <c r="K170" s="54">
        <f t="shared" ref="K170:L170" si="80">K169/K168*10</f>
        <v>18</v>
      </c>
      <c r="L170" s="54">
        <f t="shared" si="80"/>
        <v>9.2777451556077501</v>
      </c>
      <c r="M170" s="54"/>
      <c r="N170" s="54"/>
      <c r="O170" s="54">
        <f>O169/O168*10</f>
        <v>11.307692307692307</v>
      </c>
      <c r="P170" s="54">
        <f>P169/P168*10</f>
        <v>15.072765072765073</v>
      </c>
      <c r="Q170" s="54">
        <f>Q169/Q168*10</f>
        <v>20.400739827373613</v>
      </c>
      <c r="R170" s="54">
        <f>R169/R168*10</f>
        <v>10.99630996309963</v>
      </c>
      <c r="S170" s="54">
        <f t="shared" ref="S170" si="81">S169/S168*10</f>
        <v>28.571428571428573</v>
      </c>
      <c r="T170" s="54"/>
      <c r="U170" s="54">
        <f t="shared" ref="U170:X170" si="82">U169/U168*10</f>
        <v>14</v>
      </c>
      <c r="V170" s="54">
        <f t="shared" si="82"/>
        <v>10</v>
      </c>
      <c r="W170" s="180">
        <f t="shared" si="82"/>
        <v>13.32155477031802</v>
      </c>
      <c r="X170" s="54">
        <f t="shared" si="82"/>
        <v>19.829901521933749</v>
      </c>
      <c r="Y170" s="26"/>
    </row>
    <row r="171" spans="1:26" s="12" customFormat="1" ht="30" hidden="1" customHeight="1" x14ac:dyDescent="0.2">
      <c r="A171" s="51" t="s">
        <v>176</v>
      </c>
      <c r="B171" s="27">
        <v>4088</v>
      </c>
      <c r="C171" s="27">
        <f>SUM(E171:Y171)</f>
        <v>5054</v>
      </c>
      <c r="D171" s="15">
        <f t="shared" si="29"/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8"/>
      <c r="X171" s="35"/>
      <c r="Y171" s="35"/>
    </row>
    <row r="172" spans="1:26" s="12" customFormat="1" ht="30" hidden="1" customHeight="1" x14ac:dyDescent="0.2">
      <c r="A172" s="31" t="s">
        <v>177</v>
      </c>
      <c r="B172" s="27">
        <v>2763</v>
      </c>
      <c r="C172" s="27">
        <f>SUM(E172:Y172)</f>
        <v>4341.1000000000004</v>
      </c>
      <c r="D172" s="15">
        <f t="shared" ref="D172:D209" si="83">C172/B172</f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6"/>
      <c r="X172" s="36"/>
      <c r="Y172" s="34"/>
    </row>
    <row r="173" spans="1:26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83"/>
        <v>1.2708507654071461</v>
      </c>
      <c r="E173" s="50"/>
      <c r="F173" s="50">
        <f t="shared" ref="F173" si="84">F172/F171*10</f>
        <v>10</v>
      </c>
      <c r="G173" s="50"/>
      <c r="H173" s="50">
        <f>H172/H171*10</f>
        <v>13.540290620871861</v>
      </c>
      <c r="I173" s="50">
        <f>I172/I171*10</f>
        <v>6.5232358003442332</v>
      </c>
      <c r="J173" s="50">
        <f t="shared" ref="J173" si="85">J172/J171*10</f>
        <v>7.799009200283086</v>
      </c>
      <c r="K173" s="50">
        <f t="shared" ref="K173:M173" si="86">K172/K171*10</f>
        <v>9.6491228070175445</v>
      </c>
      <c r="L173" s="50"/>
      <c r="M173" s="50">
        <f t="shared" si="86"/>
        <v>9.7848456501403174</v>
      </c>
      <c r="N173" s="50">
        <f t="shared" ref="N173:Q173" si="87">N172/N171*10</f>
        <v>5.9689922480620154</v>
      </c>
      <c r="O173" s="50"/>
      <c r="P173" s="50">
        <f t="shared" si="87"/>
        <v>10</v>
      </c>
      <c r="Q173" s="50">
        <f t="shared" si="87"/>
        <v>1</v>
      </c>
      <c r="R173" s="50">
        <f>R172/R171*10</f>
        <v>6.7</v>
      </c>
      <c r="S173" s="50"/>
      <c r="T173" s="50">
        <f t="shared" ref="T173" si="88">T172/T171*10</f>
        <v>6</v>
      </c>
      <c r="U173" s="50"/>
      <c r="V173" s="50"/>
      <c r="W173" s="121"/>
      <c r="X173" s="50"/>
      <c r="Y173" s="26"/>
    </row>
    <row r="174" spans="1:26" s="12" customFormat="1" ht="30" hidden="1" customHeight="1" x14ac:dyDescent="0.2">
      <c r="A174" s="51" t="s">
        <v>202</v>
      </c>
      <c r="B174" s="49">
        <v>243</v>
      </c>
      <c r="C174" s="49">
        <f>SUM(E174:Y174)</f>
        <v>1183.0999999999999</v>
      </c>
      <c r="D174" s="15">
        <f t="shared" si="83"/>
        <v>4.8687242798353907</v>
      </c>
      <c r="E174" s="50"/>
      <c r="F174" s="50">
        <v>10</v>
      </c>
      <c r="G174" s="50">
        <v>400</v>
      </c>
      <c r="H174" s="50"/>
      <c r="I174" s="26">
        <v>50</v>
      </c>
      <c r="J174" s="50"/>
      <c r="K174" s="50"/>
      <c r="L174" s="50"/>
      <c r="M174" s="50"/>
      <c r="N174" s="50">
        <v>2</v>
      </c>
      <c r="O174" s="50"/>
      <c r="P174" s="50"/>
      <c r="Q174" s="50">
        <v>162</v>
      </c>
      <c r="R174" s="50">
        <v>89.5</v>
      </c>
      <c r="S174" s="26">
        <v>105.6</v>
      </c>
      <c r="T174" s="26">
        <v>110</v>
      </c>
      <c r="U174" s="26">
        <v>254</v>
      </c>
      <c r="V174" s="50"/>
      <c r="W174" s="121"/>
      <c r="X174" s="50"/>
      <c r="Y174" s="26"/>
    </row>
    <row r="175" spans="1:26" s="12" customFormat="1" ht="30" hidden="1" customHeight="1" x14ac:dyDescent="0.2">
      <c r="A175" s="31" t="s">
        <v>203</v>
      </c>
      <c r="B175" s="49">
        <v>419</v>
      </c>
      <c r="C175" s="49">
        <f>SUM(E175:Y175)</f>
        <v>2071.9499999999998</v>
      </c>
      <c r="D175" s="15">
        <f t="shared" si="83"/>
        <v>4.9449880668257755</v>
      </c>
      <c r="E175" s="50"/>
      <c r="F175" s="50">
        <v>16</v>
      </c>
      <c r="G175" s="50">
        <v>720</v>
      </c>
      <c r="H175" s="50"/>
      <c r="I175" s="50">
        <v>26.7</v>
      </c>
      <c r="J175" s="50"/>
      <c r="K175" s="50"/>
      <c r="L175" s="50"/>
      <c r="M175" s="50"/>
      <c r="N175" s="50">
        <v>2</v>
      </c>
      <c r="O175" s="50"/>
      <c r="P175" s="50"/>
      <c r="Q175" s="50">
        <v>241</v>
      </c>
      <c r="R175" s="50">
        <v>80.55</v>
      </c>
      <c r="S175" s="26">
        <v>162.69999999999999</v>
      </c>
      <c r="T175" s="26">
        <v>290</v>
      </c>
      <c r="U175" s="26">
        <v>533</v>
      </c>
      <c r="V175" s="50"/>
      <c r="W175" s="121"/>
      <c r="X175" s="50"/>
      <c r="Y175" s="26"/>
    </row>
    <row r="176" spans="1:26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83"/>
        <v>0.78533138410795078</v>
      </c>
      <c r="E176" s="50"/>
      <c r="F176" s="50">
        <f t="shared" ref="F176:G176" si="89">F175/F174*10</f>
        <v>16</v>
      </c>
      <c r="G176" s="50">
        <f t="shared" si="89"/>
        <v>18</v>
      </c>
      <c r="H176" s="50"/>
      <c r="I176" s="50">
        <f t="shared" ref="I176" si="90">I175/I174*10</f>
        <v>5.34</v>
      </c>
      <c r="J176" s="50"/>
      <c r="K176" s="50"/>
      <c r="L176" s="50"/>
      <c r="M176" s="50"/>
      <c r="N176" s="50">
        <f t="shared" ref="N176" si="91">N175/N174*10</f>
        <v>10</v>
      </c>
      <c r="O176" s="50"/>
      <c r="P176" s="50"/>
      <c r="Q176" s="50">
        <f>Q175/Q174*10</f>
        <v>14.876543209876543</v>
      </c>
      <c r="R176" s="50">
        <f>R175/R174*10</f>
        <v>9</v>
      </c>
      <c r="S176" s="50">
        <f>S175/S174*10</f>
        <v>15.407196969696971</v>
      </c>
      <c r="T176" s="50">
        <f>T175/T174*10</f>
        <v>26.363636363636363</v>
      </c>
      <c r="U176" s="50">
        <f>U175/U174*10</f>
        <v>20.984251968503933</v>
      </c>
      <c r="V176" s="50"/>
      <c r="W176" s="121"/>
      <c r="X176" s="50"/>
      <c r="Y176" s="26"/>
    </row>
    <row r="177" spans="1:25" s="12" customFormat="1" ht="30" hidden="1" customHeight="1" x14ac:dyDescent="0.2">
      <c r="A177" s="51" t="s">
        <v>172</v>
      </c>
      <c r="B177" s="27">
        <v>75</v>
      </c>
      <c r="C177" s="27">
        <f>SUM(E177:Y177)</f>
        <v>58</v>
      </c>
      <c r="D177" s="15">
        <f t="shared" si="8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8"/>
      <c r="X177" s="35"/>
      <c r="Y177" s="35"/>
    </row>
    <row r="178" spans="1:25" s="12" customFormat="1" ht="30" hidden="1" customHeight="1" x14ac:dyDescent="0.2">
      <c r="A178" s="31" t="s">
        <v>173</v>
      </c>
      <c r="B178" s="27">
        <v>83</v>
      </c>
      <c r="C178" s="27">
        <f>SUM(E178:Y178)</f>
        <v>85</v>
      </c>
      <c r="D178" s="15">
        <f t="shared" si="83"/>
        <v>1.0240963855421688</v>
      </c>
      <c r="E178" s="35"/>
      <c r="F178" s="34"/>
      <c r="G178" s="54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6"/>
      <c r="X178" s="36"/>
      <c r="Y178" s="34"/>
    </row>
    <row r="179" spans="1:25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83"/>
        <v>1.324262567511425</v>
      </c>
      <c r="E179" s="50"/>
      <c r="F179" s="50"/>
      <c r="G179" s="50"/>
      <c r="H179" s="26"/>
      <c r="I179" s="26"/>
      <c r="J179" s="26"/>
      <c r="K179" s="50"/>
      <c r="L179" s="50"/>
      <c r="M179" s="50"/>
      <c r="N179" s="26"/>
      <c r="O179" s="26"/>
      <c r="P179" s="26"/>
      <c r="Q179" s="50">
        <f>Q178/Q177*10</f>
        <v>14.655172413793103</v>
      </c>
      <c r="R179" s="50"/>
      <c r="S179" s="50"/>
      <c r="T179" s="50"/>
      <c r="U179" s="26"/>
      <c r="V179" s="50"/>
      <c r="W179" s="121"/>
      <c r="X179" s="50"/>
      <c r="Y179" s="26"/>
    </row>
    <row r="180" spans="1:25" s="12" customFormat="1" ht="30" hidden="1" customHeight="1" outlineLevel="1" x14ac:dyDescent="0.2">
      <c r="A180" s="51" t="s">
        <v>212</v>
      </c>
      <c r="B180" s="27">
        <v>617</v>
      </c>
      <c r="C180" s="27">
        <f>SUM(E180:Y180)</f>
        <v>867</v>
      </c>
      <c r="D180" s="15">
        <f t="shared" si="8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8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8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8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83"/>
        <v>2.5854148087373217</v>
      </c>
      <c r="E182" s="54"/>
      <c r="F182" s="54"/>
      <c r="G182" s="54">
        <f t="shared" ref="G182" si="92">G181/G180*10</f>
        <v>284.89208633093529</v>
      </c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>
        <f>U181/U180*10</f>
        <v>310</v>
      </c>
      <c r="V182" s="54"/>
      <c r="W182" s="180"/>
      <c r="X182" s="54">
        <f t="shared" ref="X182" si="93">X181/X180*10</f>
        <v>350</v>
      </c>
      <c r="Y182" s="54"/>
    </row>
    <row r="183" spans="1:25" s="12" customFormat="1" ht="30" hidden="1" customHeight="1" outlineLevel="1" x14ac:dyDescent="0.2">
      <c r="A183" s="51" t="s">
        <v>114</v>
      </c>
      <c r="B183" s="27">
        <v>1991</v>
      </c>
      <c r="C183" s="27">
        <f>SUM(E183:Y183)</f>
        <v>4867</v>
      </c>
      <c r="D183" s="15">
        <f t="shared" si="8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8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8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8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83"/>
        <v>1.0602310010585092</v>
      </c>
      <c r="E185" s="54">
        <f t="shared" ref="E185:G185" si="94">E184/E183*10</f>
        <v>20</v>
      </c>
      <c r="F185" s="54"/>
      <c r="G185" s="54">
        <f t="shared" si="94"/>
        <v>13.729372937293729</v>
      </c>
      <c r="H185" s="54"/>
      <c r="I185" s="54">
        <f t="shared" ref="I185:L185" si="95">I184/I183*10</f>
        <v>13.799999999999999</v>
      </c>
      <c r="J185" s="54">
        <f t="shared" si="95"/>
        <v>10.238853503184712</v>
      </c>
      <c r="K185" s="54">
        <f t="shared" si="95"/>
        <v>21.5625</v>
      </c>
      <c r="L185" s="54">
        <f t="shared" si="95"/>
        <v>16.46927374301676</v>
      </c>
      <c r="M185" s="54"/>
      <c r="N185" s="54"/>
      <c r="O185" s="54"/>
      <c r="P185" s="54"/>
      <c r="Q185" s="54"/>
      <c r="R185" s="54">
        <f t="shared" ref="R185" si="96">R184/R183*10</f>
        <v>9.9047619047619051</v>
      </c>
      <c r="S185" s="54"/>
      <c r="T185" s="54">
        <f t="shared" ref="T185:U185" si="97">T184/T183*10</f>
        <v>10</v>
      </c>
      <c r="U185" s="54">
        <f t="shared" si="97"/>
        <v>22.002152852529598</v>
      </c>
      <c r="V185" s="54"/>
      <c r="W185" s="180"/>
      <c r="X185" s="54">
        <f>X184/X183*10</f>
        <v>10</v>
      </c>
      <c r="Y185" s="54">
        <f>Y184/Y183*10</f>
        <v>23.028571428571428</v>
      </c>
    </row>
    <row r="186" spans="1:25" s="153" customFormat="1" ht="30" hidden="1" customHeight="1" x14ac:dyDescent="0.2">
      <c r="A186" s="51" t="s">
        <v>116</v>
      </c>
      <c r="B186" s="23">
        <v>10259</v>
      </c>
      <c r="C186" s="27">
        <f>SUM(E186:Y186)</f>
        <v>12695</v>
      </c>
      <c r="D186" s="15">
        <f t="shared" si="8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8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1" t="s">
        <v>117</v>
      </c>
      <c r="B187" s="23"/>
      <c r="C187" s="27"/>
      <c r="D187" s="15" t="e">
        <f t="shared" si="83"/>
        <v>#DIV/0!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8"/>
      <c r="X187" s="35"/>
      <c r="Y187" s="35">
        <v>7</v>
      </c>
    </row>
    <row r="188" spans="1:25" s="12" customFormat="1" ht="30" hidden="1" customHeight="1" x14ac:dyDescent="0.2">
      <c r="A188" s="51" t="s">
        <v>197</v>
      </c>
      <c r="B188" s="23"/>
      <c r="C188" s="27">
        <f>SUM(E188:Y188)</f>
        <v>4939</v>
      </c>
      <c r="D188" s="15" t="e">
        <f t="shared" si="83"/>
        <v>#DIV/0!</v>
      </c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8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198</v>
      </c>
      <c r="B189" s="23"/>
      <c r="C189" s="27">
        <f>SUM(E189:Y189)</f>
        <v>4480</v>
      </c>
      <c r="D189" s="15" t="e">
        <f t="shared" si="83"/>
        <v>#DIV/0!</v>
      </c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8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199</v>
      </c>
      <c r="B190" s="23"/>
      <c r="C190" s="49">
        <f>C189/C188*10</f>
        <v>9.0706620773435915</v>
      </c>
      <c r="D190" s="15" t="e">
        <f t="shared" si="83"/>
        <v>#DIV/0!</v>
      </c>
      <c r="E190" s="56">
        <f t="shared" ref="E190:F190" si="98">E189/E188*10</f>
        <v>10.996852046169989</v>
      </c>
      <c r="F190" s="56">
        <f t="shared" si="98"/>
        <v>10</v>
      </c>
      <c r="G190" s="56"/>
      <c r="H190" s="56">
        <f>H189/H188*10</f>
        <v>10.748663101604279</v>
      </c>
      <c r="I190" s="56">
        <f t="shared" ref="I190:J190" si="99">I189/I188*10</f>
        <v>9.8739495798319332</v>
      </c>
      <c r="J190" s="56">
        <f t="shared" si="99"/>
        <v>16</v>
      </c>
      <c r="K190" s="56"/>
      <c r="L190" s="56"/>
      <c r="M190" s="56"/>
      <c r="N190" s="56"/>
      <c r="O190" s="56"/>
      <c r="P190" s="56">
        <f t="shared" ref="P190:X190" si="100">P189/P188*10</f>
        <v>10.952380952380953</v>
      </c>
      <c r="Q190" s="56">
        <f t="shared" si="100"/>
        <v>7.7245745943806892</v>
      </c>
      <c r="R190" s="56">
        <f t="shared" si="100"/>
        <v>10</v>
      </c>
      <c r="S190" s="56">
        <f t="shared" si="100"/>
        <v>5</v>
      </c>
      <c r="T190" s="56">
        <f t="shared" si="100"/>
        <v>10</v>
      </c>
      <c r="U190" s="56"/>
      <c r="V190" s="56"/>
      <c r="W190" s="184">
        <f t="shared" si="100"/>
        <v>7.2585669781931461</v>
      </c>
      <c r="X190" s="56">
        <f t="shared" si="100"/>
        <v>26.25</v>
      </c>
      <c r="Y190" s="35"/>
    </row>
    <row r="191" spans="1:25" s="12" customFormat="1" ht="30" hidden="1" customHeight="1" x14ac:dyDescent="0.2">
      <c r="A191" s="51" t="s">
        <v>191</v>
      </c>
      <c r="B191" s="23"/>
      <c r="C191" s="27">
        <f>SUM(E191:Y191)</f>
        <v>39.299999999999997</v>
      </c>
      <c r="D191" s="15" t="e">
        <f t="shared" si="83"/>
        <v>#DIV/0!</v>
      </c>
      <c r="E191" s="27"/>
      <c r="F191" s="27"/>
      <c r="G191" s="56">
        <v>20</v>
      </c>
      <c r="H191" s="27"/>
      <c r="I191" s="35"/>
      <c r="J191" s="35"/>
      <c r="K191" s="35"/>
      <c r="L191" s="35">
        <f t="shared" ref="L191" si="101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8"/>
      <c r="X191" s="35"/>
      <c r="Y191" s="35"/>
    </row>
    <row r="192" spans="1:25" s="12" customFormat="1" ht="30" hidden="1" customHeight="1" x14ac:dyDescent="0.2">
      <c r="A192" s="51" t="s">
        <v>193</v>
      </c>
      <c r="B192" s="23"/>
      <c r="C192" s="27">
        <v>14</v>
      </c>
      <c r="D192" s="15" t="e">
        <f t="shared" si="83"/>
        <v>#DIV/0!</v>
      </c>
      <c r="E192" s="27"/>
      <c r="F192" s="27"/>
      <c r="G192" s="56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8"/>
      <c r="X192" s="35"/>
      <c r="Y192" s="35">
        <v>0.5</v>
      </c>
    </row>
    <row r="193" spans="1:25" s="12" customFormat="1" ht="30" hidden="1" customHeight="1" x14ac:dyDescent="0.2">
      <c r="A193" s="31" t="s">
        <v>192</v>
      </c>
      <c r="B193" s="23"/>
      <c r="C193" s="27">
        <f>SUM(E193:Y193)</f>
        <v>53.95</v>
      </c>
      <c r="D193" s="15" t="e">
        <f t="shared" si="83"/>
        <v>#DIV/0!</v>
      </c>
      <c r="E193" s="27"/>
      <c r="F193" s="27"/>
      <c r="G193" s="56">
        <v>26</v>
      </c>
      <c r="H193" s="27"/>
      <c r="I193" s="35"/>
      <c r="J193" s="35"/>
      <c r="K193" s="35"/>
      <c r="L193" s="35">
        <f t="shared" ref="L193" si="102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8"/>
      <c r="X193" s="35"/>
      <c r="Y193" s="35"/>
    </row>
    <row r="194" spans="1:25" s="12" customFormat="1" ht="30" hidden="1" customHeight="1" x14ac:dyDescent="0.2">
      <c r="A194" s="31" t="s">
        <v>195</v>
      </c>
      <c r="B194" s="23"/>
      <c r="C194" s="27">
        <v>18</v>
      </c>
      <c r="D194" s="15" t="e">
        <f t="shared" si="83"/>
        <v>#DIV/0!</v>
      </c>
      <c r="E194" s="27"/>
      <c r="F194" s="27"/>
      <c r="G194" s="56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8"/>
      <c r="X194" s="35"/>
      <c r="Y194" s="35">
        <v>1.2</v>
      </c>
    </row>
    <row r="195" spans="1:25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83"/>
        <v>#DIV/0!</v>
      </c>
      <c r="E195" s="35"/>
      <c r="F195" s="35"/>
      <c r="G195" s="56">
        <f>G193/G191*10</f>
        <v>13</v>
      </c>
      <c r="H195" s="56"/>
      <c r="I195" s="56"/>
      <c r="J195" s="56"/>
      <c r="K195" s="56"/>
      <c r="L195" s="56">
        <f t="shared" ref="L195" si="103">L196</f>
        <v>2.5</v>
      </c>
      <c r="M195" s="56"/>
      <c r="N195" s="56"/>
      <c r="O195" s="56"/>
      <c r="P195" s="56">
        <f t="shared" ref="P195" si="104">P196</f>
        <v>12.857142857142858</v>
      </c>
      <c r="Q195" s="56"/>
      <c r="R195" s="56"/>
      <c r="S195" s="56">
        <f>S196</f>
        <v>21.666666666666671</v>
      </c>
      <c r="T195" s="56">
        <f>T196</f>
        <v>29.333333333333336</v>
      </c>
      <c r="U195" s="35"/>
      <c r="V195" s="35"/>
      <c r="W195" s="108"/>
      <c r="X195" s="35"/>
      <c r="Y195" s="35"/>
    </row>
    <row r="196" spans="1:25" s="12" customFormat="1" ht="30" hidden="1" customHeight="1" x14ac:dyDescent="0.2">
      <c r="A196" s="51" t="s">
        <v>194</v>
      </c>
      <c r="B196" s="23"/>
      <c r="C196" s="27">
        <f>(C194/C192)*10</f>
        <v>12.857142857142858</v>
      </c>
      <c r="D196" s="15" t="e">
        <f t="shared" si="83"/>
        <v>#DIV/0!</v>
      </c>
      <c r="E196" s="135"/>
      <c r="F196" s="135"/>
      <c r="G196" s="136">
        <f>G194/G192*10</f>
        <v>8.35</v>
      </c>
      <c r="H196" s="135"/>
      <c r="I196" s="135"/>
      <c r="J196" s="135"/>
      <c r="K196" s="135"/>
      <c r="L196" s="136">
        <f t="shared" ref="L196" si="105">L194/L192*10</f>
        <v>2.5</v>
      </c>
      <c r="M196" s="136"/>
      <c r="N196" s="136"/>
      <c r="O196" s="136"/>
      <c r="P196" s="136">
        <f t="shared" ref="P196" si="106">P194/P192*10</f>
        <v>12.857142857142858</v>
      </c>
      <c r="Q196" s="136"/>
      <c r="R196" s="136"/>
      <c r="S196" s="136">
        <f>S194/S192*10</f>
        <v>21.666666666666671</v>
      </c>
      <c r="T196" s="136">
        <f>T194/T192*10</f>
        <v>29.333333333333336</v>
      </c>
      <c r="U196" s="135"/>
      <c r="V196" s="135"/>
      <c r="W196" s="185"/>
      <c r="X196" s="135"/>
      <c r="Y196" s="135">
        <f>Y194/Y192*10</f>
        <v>24</v>
      </c>
    </row>
    <row r="197" spans="1:25" s="12" customFormat="1" ht="30" hidden="1" customHeight="1" x14ac:dyDescent="0.2">
      <c r="A197" s="51" t="s">
        <v>200</v>
      </c>
      <c r="B197" s="19">
        <v>107.8</v>
      </c>
      <c r="C197" s="49">
        <f>SUM(E197:Y197)</f>
        <v>116.9</v>
      </c>
      <c r="D197" s="15">
        <f t="shared" si="83"/>
        <v>1.0844155844155845</v>
      </c>
      <c r="E197" s="135"/>
      <c r="F197" s="135"/>
      <c r="G197" s="135"/>
      <c r="H197" s="135">
        <v>22</v>
      </c>
      <c r="I197" s="135"/>
      <c r="J197" s="135"/>
      <c r="K197" s="135"/>
      <c r="L197" s="136"/>
      <c r="M197" s="136"/>
      <c r="N197" s="136"/>
      <c r="O197" s="136">
        <v>4</v>
      </c>
      <c r="P197" s="136"/>
      <c r="Q197" s="136"/>
      <c r="R197" s="136">
        <v>30</v>
      </c>
      <c r="S197" s="136">
        <v>15.7</v>
      </c>
      <c r="T197" s="136">
        <v>3.2</v>
      </c>
      <c r="U197" s="135"/>
      <c r="V197" s="135"/>
      <c r="W197" s="185">
        <v>42</v>
      </c>
      <c r="X197" s="135"/>
      <c r="Y197" s="135"/>
    </row>
    <row r="198" spans="1:25" s="12" customFormat="1" ht="30" hidden="1" customHeight="1" x14ac:dyDescent="0.2">
      <c r="A198" s="31" t="s">
        <v>201</v>
      </c>
      <c r="B198" s="19">
        <v>153.1</v>
      </c>
      <c r="C198" s="49">
        <f>SUM(E198:Y198)</f>
        <v>194.77999999999997</v>
      </c>
      <c r="D198" s="15">
        <f t="shared" si="83"/>
        <v>1.2722403657740038</v>
      </c>
      <c r="E198" s="135"/>
      <c r="F198" s="135"/>
      <c r="G198" s="136"/>
      <c r="H198" s="135">
        <v>35.200000000000003</v>
      </c>
      <c r="I198" s="135"/>
      <c r="J198" s="135"/>
      <c r="K198" s="135"/>
      <c r="L198" s="136"/>
      <c r="M198" s="136"/>
      <c r="N198" s="136"/>
      <c r="O198" s="136">
        <v>2.08</v>
      </c>
      <c r="P198" s="136"/>
      <c r="Q198" s="136"/>
      <c r="R198" s="162">
        <v>50.1</v>
      </c>
      <c r="S198" s="136">
        <v>17.600000000000001</v>
      </c>
      <c r="T198" s="136">
        <v>4</v>
      </c>
      <c r="U198" s="135"/>
      <c r="V198" s="135"/>
      <c r="W198" s="185">
        <v>85.8</v>
      </c>
      <c r="X198" s="135"/>
      <c r="Y198" s="135"/>
    </row>
    <row r="199" spans="1:25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83"/>
        <v>1.1732036905939913</v>
      </c>
      <c r="E199" s="135"/>
      <c r="F199" s="135"/>
      <c r="G199" s="136"/>
      <c r="H199" s="136">
        <f t="shared" ref="H199" si="107">H198/H197*10</f>
        <v>16</v>
      </c>
      <c r="I199" s="136"/>
      <c r="J199" s="136"/>
      <c r="K199" s="136"/>
      <c r="L199" s="136"/>
      <c r="M199" s="136"/>
      <c r="N199" s="136"/>
      <c r="O199" s="136">
        <f t="shared" ref="O199" si="108">O198/O197*10</f>
        <v>5.2</v>
      </c>
      <c r="P199" s="136"/>
      <c r="Q199" s="136"/>
      <c r="R199" s="136">
        <f t="shared" ref="R199:T199" si="109">R198/R197*10</f>
        <v>16.700000000000003</v>
      </c>
      <c r="S199" s="136">
        <f t="shared" si="109"/>
        <v>11.210191082802549</v>
      </c>
      <c r="T199" s="136">
        <f t="shared" si="109"/>
        <v>12.5</v>
      </c>
      <c r="U199" s="136"/>
      <c r="V199" s="136"/>
      <c r="W199" s="162">
        <f>W198/W197*10</f>
        <v>20.428571428571427</v>
      </c>
      <c r="X199" s="135"/>
      <c r="Y199" s="135"/>
    </row>
    <row r="200" spans="1:25" s="154" customFormat="1" ht="30" hidden="1" customHeight="1" x14ac:dyDescent="0.2">
      <c r="A200" s="31" t="s">
        <v>118</v>
      </c>
      <c r="B200" s="23"/>
      <c r="C200" s="27">
        <f>SUM(E200:Y200)</f>
        <v>2233</v>
      </c>
      <c r="D200" s="15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>
        <v>1963</v>
      </c>
      <c r="R200" s="91"/>
      <c r="S200" s="91"/>
      <c r="T200" s="91"/>
      <c r="U200" s="91"/>
      <c r="V200" s="91"/>
      <c r="W200" s="113"/>
      <c r="X200" s="91"/>
      <c r="Y200" s="91">
        <v>270</v>
      </c>
    </row>
    <row r="201" spans="1:25" s="46" customFormat="1" ht="30" hidden="1" customHeight="1" x14ac:dyDescent="0.2">
      <c r="A201" s="13" t="s">
        <v>119</v>
      </c>
      <c r="B201" s="81">
        <f>B200/B203</f>
        <v>0</v>
      </c>
      <c r="C201" s="81">
        <f>C200/C203</f>
        <v>2.1266666666666666E-2</v>
      </c>
      <c r="D201" s="15" t="e">
        <f t="shared" si="83"/>
        <v>#DIV/0!</v>
      </c>
      <c r="E201" s="90">
        <f>E200/E203</f>
        <v>0</v>
      </c>
      <c r="F201" s="90">
        <f t="shared" ref="F201:Y201" si="110">F200/F203</f>
        <v>0</v>
      </c>
      <c r="G201" s="90">
        <f t="shared" si="110"/>
        <v>0</v>
      </c>
      <c r="H201" s="90">
        <f>H200/H203</f>
        <v>0</v>
      </c>
      <c r="I201" s="90">
        <f t="shared" si="110"/>
        <v>0</v>
      </c>
      <c r="J201" s="90">
        <f t="shared" si="110"/>
        <v>0</v>
      </c>
      <c r="K201" s="90">
        <f t="shared" si="110"/>
        <v>0</v>
      </c>
      <c r="L201" s="90">
        <f t="shared" si="110"/>
        <v>0</v>
      </c>
      <c r="M201" s="90">
        <f t="shared" si="110"/>
        <v>0</v>
      </c>
      <c r="N201" s="90">
        <f t="shared" si="110"/>
        <v>0</v>
      </c>
      <c r="O201" s="90">
        <f t="shared" si="110"/>
        <v>0</v>
      </c>
      <c r="P201" s="90">
        <f t="shared" si="110"/>
        <v>0</v>
      </c>
      <c r="Q201" s="90">
        <f t="shared" si="110"/>
        <v>0.27454545454545454</v>
      </c>
      <c r="R201" s="90">
        <f t="shared" si="110"/>
        <v>0</v>
      </c>
      <c r="S201" s="90">
        <f t="shared" si="110"/>
        <v>0</v>
      </c>
      <c r="T201" s="90">
        <f t="shared" si="110"/>
        <v>0</v>
      </c>
      <c r="U201" s="90">
        <f t="shared" si="110"/>
        <v>0</v>
      </c>
      <c r="V201" s="90">
        <f t="shared" si="110"/>
        <v>0</v>
      </c>
      <c r="W201" s="114">
        <f t="shared" si="110"/>
        <v>0</v>
      </c>
      <c r="X201" s="90">
        <f t="shared" si="110"/>
        <v>0</v>
      </c>
      <c r="Y201" s="90">
        <f t="shared" si="110"/>
        <v>9.4836670179135926E-2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 t="shared" si="83"/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1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si="83"/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1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83"/>
        <v>0.91988652322903208</v>
      </c>
      <c r="E204" s="91">
        <v>7600</v>
      </c>
      <c r="F204" s="91">
        <v>1982</v>
      </c>
      <c r="G204" s="91">
        <v>4437</v>
      </c>
      <c r="H204" s="91">
        <v>4816</v>
      </c>
      <c r="I204" s="91">
        <v>3103</v>
      </c>
      <c r="J204" s="91">
        <v>5900</v>
      </c>
      <c r="K204" s="91">
        <v>2435</v>
      </c>
      <c r="L204" s="91">
        <v>2683</v>
      </c>
      <c r="M204" s="91">
        <v>4229</v>
      </c>
      <c r="N204" s="91">
        <v>1458.5</v>
      </c>
      <c r="O204" s="91">
        <v>2125</v>
      </c>
      <c r="P204" s="91">
        <v>5235</v>
      </c>
      <c r="Q204" s="91">
        <v>3645</v>
      </c>
      <c r="R204" s="91">
        <v>5112</v>
      </c>
      <c r="S204" s="91">
        <v>6830</v>
      </c>
      <c r="T204" s="91">
        <v>3550</v>
      </c>
      <c r="U204" s="91">
        <v>1693</v>
      </c>
      <c r="V204" s="91">
        <v>1141</v>
      </c>
      <c r="W204" s="113">
        <v>6338</v>
      </c>
      <c r="X204" s="91">
        <v>5492</v>
      </c>
      <c r="Y204" s="91">
        <v>2070</v>
      </c>
    </row>
    <row r="205" spans="1:25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83"/>
        <v>0.91988652322903197</v>
      </c>
      <c r="E205" s="16">
        <f t="shared" ref="E205:Y205" si="111">E204/E203</f>
        <v>1.020545185980932</v>
      </c>
      <c r="F205" s="16">
        <f t="shared" si="111"/>
        <v>0.48507097405775818</v>
      </c>
      <c r="G205" s="16">
        <f t="shared" si="111"/>
        <v>0.80746132848043672</v>
      </c>
      <c r="H205" s="16">
        <f t="shared" si="111"/>
        <v>0.70823529411764707</v>
      </c>
      <c r="I205" s="16">
        <f t="shared" si="111"/>
        <v>0.92049836843666566</v>
      </c>
      <c r="J205" s="16">
        <f t="shared" si="111"/>
        <v>1</v>
      </c>
      <c r="K205" s="16">
        <f t="shared" si="111"/>
        <v>0.5664107932077227</v>
      </c>
      <c r="L205" s="16">
        <f t="shared" si="111"/>
        <v>0.5311819441694714</v>
      </c>
      <c r="M205" s="16">
        <f t="shared" si="111"/>
        <v>0.93541251935412517</v>
      </c>
      <c r="N205" s="16">
        <f t="shared" si="111"/>
        <v>0.6543292956482728</v>
      </c>
      <c r="O205" s="16">
        <f t="shared" si="111"/>
        <v>0.625</v>
      </c>
      <c r="P205" s="16">
        <f t="shared" si="111"/>
        <v>0.74223734581029355</v>
      </c>
      <c r="Q205" s="16">
        <f t="shared" si="111"/>
        <v>0.50979020979020984</v>
      </c>
      <c r="R205" s="16">
        <f t="shared" si="111"/>
        <v>1.0005871990604815</v>
      </c>
      <c r="S205" s="16">
        <f t="shared" si="111"/>
        <v>0.89129583713950145</v>
      </c>
      <c r="T205" s="16">
        <f t="shared" si="111"/>
        <v>0.86903304773561807</v>
      </c>
      <c r="U205" s="16">
        <f t="shared" si="111"/>
        <v>0.51412086243546917</v>
      </c>
      <c r="V205" s="16">
        <f t="shared" si="111"/>
        <v>0.51863636363636367</v>
      </c>
      <c r="W205" s="112">
        <f t="shared" si="111"/>
        <v>1.0390163934426229</v>
      </c>
      <c r="X205" s="16">
        <f t="shared" si="111"/>
        <v>0.7958266917837995</v>
      </c>
      <c r="Y205" s="16">
        <f t="shared" si="111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8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1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1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8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1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 t="e">
        <f t="shared" si="83"/>
        <v>#DIV/0!</v>
      </c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186"/>
      <c r="X208" s="57"/>
      <c r="Y208" s="57"/>
    </row>
    <row r="209" spans="1:35" s="46" customFormat="1" ht="45" hidden="1" outlineLevel="1" x14ac:dyDescent="0.2">
      <c r="A209" s="11" t="s">
        <v>190</v>
      </c>
      <c r="B209" s="27">
        <v>90210</v>
      </c>
      <c r="C209" s="27">
        <f>SUM(E209:Y209)</f>
        <v>85622</v>
      </c>
      <c r="D209" s="15">
        <f t="shared" si="83"/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8">
        <v>7753</v>
      </c>
      <c r="X209" s="35">
        <v>7601</v>
      </c>
      <c r="Y209" s="30">
        <v>4915</v>
      </c>
    </row>
    <row r="210" spans="1:35" s="58" customFormat="1" ht="30" customHeight="1" outlineLevel="1" x14ac:dyDescent="0.2">
      <c r="A210" s="31" t="s">
        <v>125</v>
      </c>
      <c r="B210" s="27"/>
      <c r="C210" s="27">
        <f>SUM(E210:Y210)</f>
        <v>1101</v>
      </c>
      <c r="D210" s="15"/>
      <c r="E210" s="35"/>
      <c r="F210" s="35">
        <v>20</v>
      </c>
      <c r="G210" s="35">
        <v>230</v>
      </c>
      <c r="H210" s="35"/>
      <c r="I210" s="35"/>
      <c r="J210" s="35"/>
      <c r="K210" s="45"/>
      <c r="L210" s="35"/>
      <c r="M210" s="35"/>
      <c r="N210" s="35"/>
      <c r="O210" s="35"/>
      <c r="P210" s="35"/>
      <c r="Q210" s="35"/>
      <c r="R210" s="35"/>
      <c r="S210" s="35"/>
      <c r="T210" s="35">
        <v>786</v>
      </c>
      <c r="U210" s="35"/>
      <c r="V210" s="35"/>
      <c r="W210" s="108"/>
      <c r="X210" s="35"/>
      <c r="Y210" s="35">
        <v>65</v>
      </c>
    </row>
    <row r="211" spans="1:35" s="46" customFormat="1" ht="30" hidden="1" customHeight="1" x14ac:dyDescent="0.2">
      <c r="A211" s="11" t="s">
        <v>126</v>
      </c>
      <c r="B211" s="48">
        <f>B210/B209</f>
        <v>0</v>
      </c>
      <c r="C211" s="48">
        <f>C210/C209</f>
        <v>1.2858844689448973E-2</v>
      </c>
      <c r="D211" s="15" t="e">
        <f t="shared" ref="D211:D212" si="112">C211/B211</f>
        <v>#DIV/0!</v>
      </c>
      <c r="E211" s="68">
        <f t="shared" ref="E211:Y211" si="113">E210/E209</f>
        <v>0</v>
      </c>
      <c r="F211" s="68">
        <f t="shared" si="113"/>
        <v>1.0335917312661499E-2</v>
      </c>
      <c r="G211" s="68">
        <f t="shared" si="113"/>
        <v>2.6589595375722544E-2</v>
      </c>
      <c r="H211" s="68">
        <f t="shared" si="113"/>
        <v>0</v>
      </c>
      <c r="I211" s="68">
        <f t="shared" si="113"/>
        <v>0</v>
      </c>
      <c r="J211" s="68">
        <f t="shared" si="113"/>
        <v>0</v>
      </c>
      <c r="K211" s="68">
        <f t="shared" si="113"/>
        <v>0</v>
      </c>
      <c r="L211" s="68">
        <f t="shared" si="113"/>
        <v>0</v>
      </c>
      <c r="M211" s="68">
        <f t="shared" si="113"/>
        <v>0</v>
      </c>
      <c r="N211" s="68">
        <f t="shared" si="113"/>
        <v>0</v>
      </c>
      <c r="O211" s="68">
        <f t="shared" si="113"/>
        <v>0</v>
      </c>
      <c r="P211" s="68">
        <f t="shared" si="113"/>
        <v>0</v>
      </c>
      <c r="Q211" s="68">
        <f t="shared" si="113"/>
        <v>0</v>
      </c>
      <c r="R211" s="68">
        <f t="shared" si="113"/>
        <v>0</v>
      </c>
      <c r="S211" s="68">
        <f t="shared" si="113"/>
        <v>0</v>
      </c>
      <c r="T211" s="68">
        <f t="shared" si="113"/>
        <v>0.19469903393609117</v>
      </c>
      <c r="U211" s="68">
        <f t="shared" si="113"/>
        <v>0</v>
      </c>
      <c r="V211" s="68">
        <f t="shared" si="113"/>
        <v>0</v>
      </c>
      <c r="W211" s="187">
        <f t="shared" si="113"/>
        <v>0</v>
      </c>
      <c r="X211" s="68">
        <f t="shared" si="113"/>
        <v>0</v>
      </c>
      <c r="Y211" s="68">
        <f t="shared" si="113"/>
        <v>1.3224821973550356E-2</v>
      </c>
    </row>
    <row r="212" spans="1:35" s="46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2"/>
        <v>#DIV/0!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6"/>
      <c r="Q212" s="45"/>
      <c r="R212" s="45"/>
      <c r="S212" s="45"/>
      <c r="T212" s="45"/>
      <c r="U212" s="45"/>
      <c r="V212" s="45"/>
      <c r="W212" s="122"/>
      <c r="X212" s="45"/>
      <c r="Y212" s="45"/>
    </row>
    <row r="213" spans="1:35" s="58" customFormat="1" ht="30" customHeight="1" outlineLevel="1" x14ac:dyDescent="0.2">
      <c r="A213" s="31" t="s">
        <v>128</v>
      </c>
      <c r="B213" s="23"/>
      <c r="C213" s="27">
        <f>SUM(E213:Y213)</f>
        <v>13.6</v>
      </c>
      <c r="D213" s="15"/>
      <c r="E213" s="45"/>
      <c r="F213" s="35"/>
      <c r="G213" s="35"/>
      <c r="H213" s="35"/>
      <c r="I213" s="35"/>
      <c r="J213" s="35"/>
      <c r="K213" s="35"/>
      <c r="L213" s="35"/>
      <c r="M213" s="35"/>
      <c r="N213" s="35"/>
      <c r="O213" s="45"/>
      <c r="P213" s="35"/>
      <c r="Q213" s="35"/>
      <c r="R213" s="35"/>
      <c r="S213" s="35"/>
      <c r="T213" s="35">
        <v>13.6</v>
      </c>
      <c r="U213" s="35"/>
      <c r="V213" s="35"/>
      <c r="W213" s="108"/>
      <c r="X213" s="35"/>
      <c r="Y213" s="35"/>
    </row>
    <row r="214" spans="1:35" s="46" customFormat="1" ht="30" hidden="1" customHeight="1" x14ac:dyDescent="0.2">
      <c r="A214" s="11" t="s">
        <v>129</v>
      </c>
      <c r="B214" s="15"/>
      <c r="C214" s="15"/>
      <c r="D214" s="15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2"/>
      <c r="X214" s="16"/>
      <c r="Y214" s="16"/>
    </row>
    <row r="215" spans="1:35" s="154" customFormat="1" ht="30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8"/>
      <c r="X215" s="35"/>
      <c r="Y215" s="35"/>
    </row>
    <row r="216" spans="1:35" s="155" customFormat="1" ht="30" customHeight="1" outlineLevel="1" x14ac:dyDescent="0.2">
      <c r="A216" s="51" t="s">
        <v>131</v>
      </c>
      <c r="B216" s="23"/>
      <c r="C216" s="27">
        <f>SUM(E216:Y216)</f>
        <v>135</v>
      </c>
      <c r="D216" s="9"/>
      <c r="E216" s="26"/>
      <c r="F216" s="26"/>
      <c r="G216" s="26">
        <v>120</v>
      </c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92"/>
      <c r="X216" s="26"/>
      <c r="Y216" s="26">
        <v>15</v>
      </c>
    </row>
    <row r="217" spans="1:35" s="46" customFormat="1" ht="30" hidden="1" customHeight="1" outlineLevel="1" x14ac:dyDescent="0.2">
      <c r="A217" s="13" t="s">
        <v>132</v>
      </c>
      <c r="B217" s="23">
        <v>115218</v>
      </c>
      <c r="C217" s="27">
        <f>SUM(E217:Y217)</f>
        <v>120365.00564444445</v>
      </c>
      <c r="D217" s="9">
        <f t="shared" ref="D217:D235" si="114">C217/B217</f>
        <v>1.0446718884587864</v>
      </c>
      <c r="E217" s="30">
        <v>2540.5333333333333</v>
      </c>
      <c r="F217" s="30">
        <v>3060.2</v>
      </c>
      <c r="G217" s="30">
        <v>12898.252666666669</v>
      </c>
      <c r="H217" s="30">
        <v>16938.830222222223</v>
      </c>
      <c r="I217" s="30">
        <v>6685.8808000000008</v>
      </c>
      <c r="J217" s="30">
        <v>4590.6466666666665</v>
      </c>
      <c r="K217" s="30">
        <v>5688.6791111111115</v>
      </c>
      <c r="L217" s="30">
        <v>7624.5866666666661</v>
      </c>
      <c r="M217" s="30">
        <v>5014.5723999999991</v>
      </c>
      <c r="N217" s="30">
        <v>4157.5039999999999</v>
      </c>
      <c r="O217" s="30">
        <v>3122.4960000000001</v>
      </c>
      <c r="P217" s="30">
        <v>5155.9039999999995</v>
      </c>
      <c r="Q217" s="30">
        <v>8510.2795555555567</v>
      </c>
      <c r="R217" s="30">
        <v>3200.8888888888891</v>
      </c>
      <c r="S217" s="30">
        <v>4841.373333333333</v>
      </c>
      <c r="T217" s="30">
        <v>3324.16</v>
      </c>
      <c r="U217" s="30">
        <v>2409.9911111111114</v>
      </c>
      <c r="V217" s="30">
        <v>1132.3666666666666</v>
      </c>
      <c r="W217" s="133">
        <v>5825.5999999999995</v>
      </c>
      <c r="X217" s="30">
        <v>6638.75</v>
      </c>
      <c r="Y217" s="30">
        <v>7003.5102222222213</v>
      </c>
      <c r="AI217" s="46" t="s">
        <v>0</v>
      </c>
    </row>
    <row r="218" spans="1:35" s="46" customFormat="1" ht="30" hidden="1" customHeight="1" outlineLevel="1" x14ac:dyDescent="0.2">
      <c r="A218" s="13" t="s">
        <v>133</v>
      </c>
      <c r="B218" s="27">
        <f>B216*0.45</f>
        <v>0</v>
      </c>
      <c r="C218" s="27">
        <f>C216*0.45</f>
        <v>60.75</v>
      </c>
      <c r="D218" s="9" t="e">
        <f t="shared" si="114"/>
        <v>#DIV/0!</v>
      </c>
      <c r="E218" s="26">
        <f>E216*0.45</f>
        <v>0</v>
      </c>
      <c r="F218" s="26">
        <f t="shared" ref="F218:X218" si="115">F216*0.45</f>
        <v>0</v>
      </c>
      <c r="G218" s="26">
        <f t="shared" si="115"/>
        <v>54</v>
      </c>
      <c r="H218" s="26">
        <f t="shared" si="115"/>
        <v>0</v>
      </c>
      <c r="I218" s="26">
        <f t="shared" si="115"/>
        <v>0</v>
      </c>
      <c r="J218" s="26">
        <f t="shared" si="115"/>
        <v>0</v>
      </c>
      <c r="K218" s="26">
        <f t="shared" si="115"/>
        <v>0</v>
      </c>
      <c r="L218" s="26">
        <f t="shared" si="115"/>
        <v>0</v>
      </c>
      <c r="M218" s="26">
        <f t="shared" si="115"/>
        <v>0</v>
      </c>
      <c r="N218" s="26">
        <f t="shared" si="115"/>
        <v>0</v>
      </c>
      <c r="O218" s="26">
        <f t="shared" si="115"/>
        <v>0</v>
      </c>
      <c r="P218" s="26">
        <f t="shared" si="115"/>
        <v>0</v>
      </c>
      <c r="Q218" s="26">
        <f t="shared" si="115"/>
        <v>0</v>
      </c>
      <c r="R218" s="26">
        <f t="shared" si="115"/>
        <v>0</v>
      </c>
      <c r="S218" s="26">
        <f t="shared" si="115"/>
        <v>0</v>
      </c>
      <c r="T218" s="26">
        <f t="shared" si="115"/>
        <v>0</v>
      </c>
      <c r="U218" s="26">
        <f t="shared" si="115"/>
        <v>0</v>
      </c>
      <c r="V218" s="26">
        <f t="shared" si="115"/>
        <v>0</v>
      </c>
      <c r="W218" s="92">
        <f t="shared" si="115"/>
        <v>0</v>
      </c>
      <c r="X218" s="26">
        <f t="shared" si="115"/>
        <v>0</v>
      </c>
      <c r="Y218" s="26">
        <f>Y216*0.45</f>
        <v>6.75</v>
      </c>
      <c r="Z218" s="59"/>
    </row>
    <row r="219" spans="1:35" s="46" customFormat="1" ht="30" customHeight="1" collapsed="1" x14ac:dyDescent="0.2">
      <c r="A219" s="13" t="s">
        <v>134</v>
      </c>
      <c r="B219" s="48"/>
      <c r="C219" s="48">
        <f>C216/C217</f>
        <v>1.1215884490446252E-3</v>
      </c>
      <c r="D219" s="9"/>
      <c r="E219" s="68"/>
      <c r="F219" s="68"/>
      <c r="G219" s="68">
        <f t="shared" ref="G219:Y219" si="116">G216/G217</f>
        <v>9.3035857725224675E-3</v>
      </c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187"/>
      <c r="X219" s="68"/>
      <c r="Y219" s="68">
        <f t="shared" si="116"/>
        <v>2.1417831236120455E-3</v>
      </c>
    </row>
    <row r="220" spans="1:35" s="155" customFormat="1" ht="30" customHeight="1" outlineLevel="1" x14ac:dyDescent="0.2">
      <c r="A220" s="51" t="s">
        <v>135</v>
      </c>
      <c r="B220" s="23"/>
      <c r="C220" s="27">
        <f>SUM(E220:Y220)</f>
        <v>4504</v>
      </c>
      <c r="D220" s="9"/>
      <c r="E220" s="26"/>
      <c r="F220" s="26"/>
      <c r="G220" s="26">
        <v>914</v>
      </c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>
        <v>3590</v>
      </c>
      <c r="U220" s="26"/>
      <c r="V220" s="26"/>
      <c r="W220" s="92"/>
      <c r="X220" s="26"/>
      <c r="Y220" s="26"/>
    </row>
    <row r="221" spans="1:35" s="46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298861</v>
      </c>
      <c r="D221" s="9">
        <f t="shared" si="114"/>
        <v>1.0555796909492274</v>
      </c>
      <c r="E221" s="30">
        <v>726</v>
      </c>
      <c r="F221" s="30">
        <v>8263</v>
      </c>
      <c r="G221" s="30">
        <v>26686</v>
      </c>
      <c r="H221" s="30">
        <v>19228</v>
      </c>
      <c r="I221" s="30">
        <v>9096</v>
      </c>
      <c r="J221" s="30">
        <v>12001</v>
      </c>
      <c r="K221" s="30">
        <v>935</v>
      </c>
      <c r="L221" s="30">
        <v>18915</v>
      </c>
      <c r="M221" s="30">
        <v>13831</v>
      </c>
      <c r="N221" s="30">
        <v>14291</v>
      </c>
      <c r="O221" s="30">
        <v>7566</v>
      </c>
      <c r="P221" s="30">
        <v>15145</v>
      </c>
      <c r="Q221" s="30">
        <v>2653</v>
      </c>
      <c r="R221" s="133">
        <v>3745</v>
      </c>
      <c r="S221" s="133">
        <v>10466</v>
      </c>
      <c r="T221" s="133">
        <v>59835</v>
      </c>
      <c r="U221" s="133">
        <v>4131</v>
      </c>
      <c r="V221" s="133">
        <v>566</v>
      </c>
      <c r="W221" s="133">
        <v>7428</v>
      </c>
      <c r="X221" s="133">
        <v>43152</v>
      </c>
      <c r="Y221" s="30">
        <v>20202</v>
      </c>
    </row>
    <row r="222" spans="1:35" s="46" customFormat="1" ht="27" hidden="1" customHeight="1" outlineLevel="1" x14ac:dyDescent="0.2">
      <c r="A222" s="13" t="s">
        <v>133</v>
      </c>
      <c r="B222" s="27">
        <f>B220*0.3</f>
        <v>0</v>
      </c>
      <c r="C222" s="27">
        <f>C220*0.3</f>
        <v>1351.2</v>
      </c>
      <c r="D222" s="9" t="e">
        <f t="shared" si="114"/>
        <v>#DIV/0!</v>
      </c>
      <c r="E222" s="26">
        <f>E220*0.3</f>
        <v>0</v>
      </c>
      <c r="F222" s="26">
        <f t="shared" ref="F222:Y222" si="117">F220*0.3</f>
        <v>0</v>
      </c>
      <c r="G222" s="26">
        <f t="shared" si="117"/>
        <v>274.2</v>
      </c>
      <c r="H222" s="26">
        <f t="shared" si="117"/>
        <v>0</v>
      </c>
      <c r="I222" s="26">
        <f t="shared" si="117"/>
        <v>0</v>
      </c>
      <c r="J222" s="26">
        <f t="shared" si="117"/>
        <v>0</v>
      </c>
      <c r="K222" s="26">
        <f t="shared" si="117"/>
        <v>0</v>
      </c>
      <c r="L222" s="26">
        <f t="shared" si="117"/>
        <v>0</v>
      </c>
      <c r="M222" s="26">
        <f t="shared" si="117"/>
        <v>0</v>
      </c>
      <c r="N222" s="26">
        <f t="shared" si="117"/>
        <v>0</v>
      </c>
      <c r="O222" s="26">
        <f t="shared" si="117"/>
        <v>0</v>
      </c>
      <c r="P222" s="26">
        <f t="shared" si="117"/>
        <v>0</v>
      </c>
      <c r="Q222" s="26">
        <f t="shared" si="117"/>
        <v>0</v>
      </c>
      <c r="R222" s="26">
        <f t="shared" si="117"/>
        <v>0</v>
      </c>
      <c r="S222" s="26">
        <f t="shared" si="117"/>
        <v>0</v>
      </c>
      <c r="T222" s="26">
        <f t="shared" si="117"/>
        <v>1077</v>
      </c>
      <c r="U222" s="26">
        <f t="shared" si="117"/>
        <v>0</v>
      </c>
      <c r="V222" s="26">
        <f t="shared" si="117"/>
        <v>0</v>
      </c>
      <c r="W222" s="92">
        <f t="shared" si="117"/>
        <v>0</v>
      </c>
      <c r="X222" s="26">
        <f t="shared" si="117"/>
        <v>0</v>
      </c>
      <c r="Y222" s="26">
        <f t="shared" si="117"/>
        <v>0</v>
      </c>
    </row>
    <row r="223" spans="1:35" s="58" customFormat="1" ht="30" customHeight="1" collapsed="1" x14ac:dyDescent="0.2">
      <c r="A223" s="13" t="s">
        <v>134</v>
      </c>
      <c r="B223" s="9"/>
      <c r="C223" s="9">
        <f>C220/C221</f>
        <v>1.5070551192694931E-2</v>
      </c>
      <c r="D223" s="9"/>
      <c r="E223" s="90"/>
      <c r="F223" s="90"/>
      <c r="G223" s="90">
        <f t="shared" ref="G223:T223" si="118">G220/G221</f>
        <v>3.4250168627744888E-2</v>
      </c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>
        <f t="shared" si="118"/>
        <v>5.9998328737361079E-2</v>
      </c>
      <c r="U223" s="90"/>
      <c r="V223" s="90"/>
      <c r="W223" s="114"/>
      <c r="X223" s="90"/>
      <c r="Y223" s="90"/>
    </row>
    <row r="224" spans="1:35" s="155" customFormat="1" ht="30" hidden="1" customHeight="1" outlineLevel="1" x14ac:dyDescent="0.2">
      <c r="A224" s="51" t="s">
        <v>136</v>
      </c>
      <c r="B224" s="23"/>
      <c r="C224" s="27"/>
      <c r="D224" s="9" t="e">
        <f t="shared" si="114"/>
        <v>#DIV/0!</v>
      </c>
      <c r="E224" s="26"/>
      <c r="F224" s="134"/>
      <c r="G224" s="26"/>
      <c r="H224" s="137"/>
      <c r="I224" s="137"/>
      <c r="J224" s="134"/>
      <c r="K224" s="134"/>
      <c r="L224" s="26"/>
      <c r="M224" s="134"/>
      <c r="N224" s="134"/>
      <c r="O224" s="26"/>
      <c r="P224" s="26"/>
      <c r="Q224" s="134"/>
      <c r="R224" s="134"/>
      <c r="S224" s="134"/>
      <c r="T224" s="134"/>
      <c r="U224" s="134"/>
      <c r="V224" s="134"/>
      <c r="W224" s="92"/>
      <c r="X224" s="134"/>
      <c r="Y224" s="26"/>
    </row>
    <row r="225" spans="1:25" s="46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277558</v>
      </c>
      <c r="D225" s="9">
        <f t="shared" si="114"/>
        <v>0.82320630429431108</v>
      </c>
      <c r="E225" s="30"/>
      <c r="F225" s="30">
        <v>9181</v>
      </c>
      <c r="G225" s="30">
        <v>34469</v>
      </c>
      <c r="H225" s="30">
        <v>40058</v>
      </c>
      <c r="I225" s="30">
        <v>6997</v>
      </c>
      <c r="J225" s="30">
        <v>1312</v>
      </c>
      <c r="K225" s="30">
        <v>3702</v>
      </c>
      <c r="L225" s="30">
        <v>22727</v>
      </c>
      <c r="M225" s="30">
        <v>4853</v>
      </c>
      <c r="N225" s="30">
        <v>9095</v>
      </c>
      <c r="O225" s="30">
        <v>9608</v>
      </c>
      <c r="P225" s="30">
        <v>15575</v>
      </c>
      <c r="Q225" s="30">
        <v>1934</v>
      </c>
      <c r="R225" s="30">
        <v>1760</v>
      </c>
      <c r="S225" s="30">
        <v>6052</v>
      </c>
      <c r="T225" s="30">
        <v>58173</v>
      </c>
      <c r="U225" s="30">
        <v>4304</v>
      </c>
      <c r="V225" s="30"/>
      <c r="W225" s="133">
        <v>9467</v>
      </c>
      <c r="X225" s="30">
        <v>22129</v>
      </c>
      <c r="Y225" s="30">
        <v>16162</v>
      </c>
    </row>
    <row r="226" spans="1:25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0</v>
      </c>
      <c r="D226" s="9">
        <f t="shared" si="114"/>
        <v>0</v>
      </c>
      <c r="E226" s="26"/>
      <c r="F226" s="26">
        <f t="shared" ref="F226:Y226" si="119">F224*0.19</f>
        <v>0</v>
      </c>
      <c r="G226" s="26">
        <f t="shared" si="119"/>
        <v>0</v>
      </c>
      <c r="H226" s="26">
        <f t="shared" si="119"/>
        <v>0</v>
      </c>
      <c r="I226" s="26">
        <f t="shared" si="119"/>
        <v>0</v>
      </c>
      <c r="J226" s="26">
        <f t="shared" si="119"/>
        <v>0</v>
      </c>
      <c r="K226" s="26">
        <f t="shared" si="119"/>
        <v>0</v>
      </c>
      <c r="L226" s="26">
        <f t="shared" si="119"/>
        <v>0</v>
      </c>
      <c r="M226" s="26">
        <f t="shared" si="119"/>
        <v>0</v>
      </c>
      <c r="N226" s="26">
        <f t="shared" si="119"/>
        <v>0</v>
      </c>
      <c r="O226" s="26">
        <f t="shared" si="119"/>
        <v>0</v>
      </c>
      <c r="P226" s="26">
        <f t="shared" si="119"/>
        <v>0</v>
      </c>
      <c r="Q226" s="26">
        <f t="shared" si="119"/>
        <v>0</v>
      </c>
      <c r="R226" s="26">
        <f t="shared" si="119"/>
        <v>0</v>
      </c>
      <c r="S226" s="26">
        <f t="shared" si="119"/>
        <v>0</v>
      </c>
      <c r="T226" s="26">
        <f t="shared" si="119"/>
        <v>0</v>
      </c>
      <c r="U226" s="26">
        <f t="shared" si="119"/>
        <v>0</v>
      </c>
      <c r="V226" s="26"/>
      <c r="W226" s="92">
        <f t="shared" si="119"/>
        <v>0</v>
      </c>
      <c r="X226" s="26">
        <f t="shared" si="119"/>
        <v>0</v>
      </c>
      <c r="Y226" s="26">
        <f t="shared" si="119"/>
        <v>0</v>
      </c>
    </row>
    <row r="227" spans="1:25" s="58" customFormat="1" ht="30" hidden="1" customHeight="1" x14ac:dyDescent="0.2">
      <c r="A227" s="13" t="s">
        <v>138</v>
      </c>
      <c r="B227" s="9">
        <f>B224/B225</f>
        <v>0</v>
      </c>
      <c r="C227" s="9">
        <f>C224/C225</f>
        <v>0</v>
      </c>
      <c r="D227" s="9" t="e">
        <f t="shared" si="114"/>
        <v>#DIV/0!</v>
      </c>
      <c r="E227" s="90"/>
      <c r="F227" s="90">
        <f>F224/F225</f>
        <v>0</v>
      </c>
      <c r="G227" s="90">
        <f>G224/G225</f>
        <v>0</v>
      </c>
      <c r="H227" s="90">
        <f>H224/H225</f>
        <v>0</v>
      </c>
      <c r="I227" s="90">
        <f t="shared" ref="I227" si="120">I224/I225</f>
        <v>0</v>
      </c>
      <c r="J227" s="90">
        <f t="shared" ref="J227:P227" si="121">J224/J225</f>
        <v>0</v>
      </c>
      <c r="K227" s="90">
        <f t="shared" si="121"/>
        <v>0</v>
      </c>
      <c r="L227" s="90">
        <f t="shared" si="121"/>
        <v>0</v>
      </c>
      <c r="M227" s="90">
        <f t="shared" si="121"/>
        <v>0</v>
      </c>
      <c r="N227" s="90">
        <f t="shared" si="121"/>
        <v>0</v>
      </c>
      <c r="O227" s="90">
        <f t="shared" si="121"/>
        <v>0</v>
      </c>
      <c r="P227" s="90">
        <f t="shared" si="121"/>
        <v>0</v>
      </c>
      <c r="Q227" s="90">
        <f t="shared" ref="Q227" si="122">Q224/Q225</f>
        <v>0</v>
      </c>
      <c r="R227" s="90">
        <f>R224/R225</f>
        <v>0</v>
      </c>
      <c r="S227" s="90">
        <f>S224/S225</f>
        <v>0</v>
      </c>
      <c r="T227" s="90">
        <f>T224/T225</f>
        <v>0</v>
      </c>
      <c r="U227" s="90">
        <f t="shared" ref="U227:Y227" si="123">U224/U225</f>
        <v>0</v>
      </c>
      <c r="V227" s="90"/>
      <c r="W227" s="114">
        <f t="shared" si="123"/>
        <v>0</v>
      </c>
      <c r="X227" s="90">
        <f t="shared" si="123"/>
        <v>0</v>
      </c>
      <c r="Y227" s="90">
        <f t="shared" si="123"/>
        <v>0</v>
      </c>
    </row>
    <row r="228" spans="1:25" s="46" customFormat="1" ht="30" hidden="1" customHeight="1" x14ac:dyDescent="0.2">
      <c r="A228" s="51" t="s">
        <v>139</v>
      </c>
      <c r="B228" s="27">
        <v>50</v>
      </c>
      <c r="C228" s="27">
        <f>SUM(E228:Y228)</f>
        <v>120</v>
      </c>
      <c r="D228" s="9">
        <f t="shared" si="114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2">
        <v>120</v>
      </c>
      <c r="Q228" s="108"/>
      <c r="R228" s="35"/>
      <c r="S228" s="35"/>
      <c r="T228" s="35"/>
      <c r="U228" s="35"/>
      <c r="V228" s="35"/>
      <c r="W228" s="108"/>
      <c r="X228" s="35"/>
      <c r="Y228" s="35"/>
    </row>
    <row r="229" spans="1:25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2">
        <f>P228*0.7</f>
        <v>84</v>
      </c>
      <c r="Q229" s="92"/>
      <c r="R229" s="26"/>
      <c r="S229" s="26"/>
      <c r="T229" s="26"/>
      <c r="U229" s="26"/>
      <c r="V229" s="26"/>
      <c r="W229" s="92"/>
      <c r="X229" s="26"/>
      <c r="Y229" s="26"/>
    </row>
    <row r="230" spans="1:25" s="46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4"/>
        <v>#DIV/0!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122"/>
      <c r="Q230" s="122"/>
      <c r="R230" s="45"/>
      <c r="S230" s="45"/>
      <c r="T230" s="45"/>
      <c r="U230" s="45"/>
      <c r="V230" s="45"/>
      <c r="W230" s="122"/>
      <c r="X230" s="45"/>
      <c r="Y230" s="45"/>
    </row>
    <row r="231" spans="1:25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4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2"/>
      <c r="Q231" s="92"/>
      <c r="R231" s="26"/>
      <c r="S231" s="26"/>
      <c r="T231" s="26"/>
      <c r="U231" s="26"/>
      <c r="V231" s="26"/>
      <c r="W231" s="92"/>
      <c r="X231" s="26"/>
      <c r="Y231" s="26"/>
    </row>
    <row r="232" spans="1:25" s="46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122"/>
      <c r="Q232" s="122"/>
      <c r="R232" s="45"/>
      <c r="S232" s="45"/>
      <c r="T232" s="45"/>
      <c r="U232" s="45"/>
      <c r="V232" s="45"/>
      <c r="W232" s="122"/>
      <c r="X232" s="45"/>
      <c r="Y232" s="45"/>
    </row>
    <row r="233" spans="1:25" s="46" customFormat="1" ht="30" hidden="1" customHeight="1" x14ac:dyDescent="0.2">
      <c r="A233" s="31" t="s">
        <v>141</v>
      </c>
      <c r="B233" s="27">
        <f>B231+B229+B226+B222+B218</f>
        <v>884</v>
      </c>
      <c r="C233" s="27">
        <f>C231+C229+C226+C222+C218</f>
        <v>1495.95</v>
      </c>
      <c r="D233" s="9">
        <f t="shared" si="114"/>
        <v>1.6922511312217194</v>
      </c>
      <c r="E233" s="26">
        <f>E231+E229+E226+E222+E218</f>
        <v>0</v>
      </c>
      <c r="F233" s="26">
        <f>F231+F229+F226+F222+F218</f>
        <v>0</v>
      </c>
      <c r="G233" s="26">
        <f t="shared" ref="G233:Y233" si="124">G231+G229+G226+G222+G218</f>
        <v>328.2</v>
      </c>
      <c r="H233" s="26">
        <f>H231+H229+H226+H222+H218</f>
        <v>0</v>
      </c>
      <c r="I233" s="26">
        <f t="shared" si="124"/>
        <v>0</v>
      </c>
      <c r="J233" s="26">
        <f t="shared" si="124"/>
        <v>0</v>
      </c>
      <c r="K233" s="26">
        <f t="shared" si="124"/>
        <v>0</v>
      </c>
      <c r="L233" s="26">
        <f t="shared" si="124"/>
        <v>0</v>
      </c>
      <c r="M233" s="26">
        <f t="shared" si="124"/>
        <v>0</v>
      </c>
      <c r="N233" s="26">
        <f t="shared" si="124"/>
        <v>0</v>
      </c>
      <c r="O233" s="26">
        <f>O231+O229+O226+O222+O218</f>
        <v>0</v>
      </c>
      <c r="P233" s="122">
        <f t="shared" si="124"/>
        <v>84</v>
      </c>
      <c r="Q233" s="92">
        <f t="shared" si="124"/>
        <v>0</v>
      </c>
      <c r="R233" s="26">
        <f t="shared" si="124"/>
        <v>0</v>
      </c>
      <c r="S233" s="26">
        <f t="shared" si="124"/>
        <v>0</v>
      </c>
      <c r="T233" s="26">
        <f t="shared" si="124"/>
        <v>1077</v>
      </c>
      <c r="U233" s="26">
        <f t="shared" si="124"/>
        <v>0</v>
      </c>
      <c r="V233" s="26">
        <f t="shared" si="124"/>
        <v>0</v>
      </c>
      <c r="W233" s="92">
        <f t="shared" si="124"/>
        <v>0</v>
      </c>
      <c r="X233" s="26">
        <f t="shared" si="124"/>
        <v>0</v>
      </c>
      <c r="Y233" s="26">
        <f t="shared" si="124"/>
        <v>6.75</v>
      </c>
    </row>
    <row r="234" spans="1:25" s="46" customFormat="1" ht="45" hidden="1" x14ac:dyDescent="0.2">
      <c r="A234" s="13" t="s">
        <v>217</v>
      </c>
      <c r="B234" s="26"/>
      <c r="C234" s="26">
        <f>SUM(E234:Y234)</f>
        <v>73663.999999999985</v>
      </c>
      <c r="D234" s="9"/>
      <c r="E234" s="26">
        <v>680.5</v>
      </c>
      <c r="F234" s="26">
        <v>2118.6</v>
      </c>
      <c r="G234" s="26">
        <v>6456.3</v>
      </c>
      <c r="H234" s="26">
        <v>7357.6</v>
      </c>
      <c r="I234" s="26">
        <v>2660.4</v>
      </c>
      <c r="J234" s="26">
        <v>2810.6</v>
      </c>
      <c r="K234" s="26">
        <v>1252.4000000000001</v>
      </c>
      <c r="L234" s="26">
        <v>6284</v>
      </c>
      <c r="M234" s="26">
        <v>3071.4</v>
      </c>
      <c r="N234" s="26">
        <v>2998.2</v>
      </c>
      <c r="O234" s="26">
        <v>2001.6</v>
      </c>
      <c r="P234" s="122">
        <v>3718.2</v>
      </c>
      <c r="Q234" s="92">
        <v>2116.4</v>
      </c>
      <c r="R234" s="26">
        <v>1440.4</v>
      </c>
      <c r="S234" s="26">
        <v>2135.9</v>
      </c>
      <c r="T234" s="26">
        <v>9497.6</v>
      </c>
      <c r="U234" s="26">
        <v>1347.2</v>
      </c>
      <c r="V234" s="26">
        <v>295.39999999999998</v>
      </c>
      <c r="W234" s="92">
        <v>2184.6</v>
      </c>
      <c r="X234" s="26">
        <v>7966.5</v>
      </c>
      <c r="Y234" s="26">
        <v>5270.2</v>
      </c>
    </row>
    <row r="235" spans="1:25" s="46" customFormat="1" ht="22.5" hidden="1" x14ac:dyDescent="0.2">
      <c r="A235" s="51" t="s">
        <v>156</v>
      </c>
      <c r="B235" s="49">
        <v>23.5</v>
      </c>
      <c r="C235" s="49">
        <f>C233/C234*10</f>
        <v>0.20307748696785408</v>
      </c>
      <c r="D235" s="9">
        <f t="shared" si="114"/>
        <v>8.64159519012145E-3</v>
      </c>
      <c r="E235" s="50">
        <f>E233/E234*10</f>
        <v>0</v>
      </c>
      <c r="F235" s="50">
        <f>F233/F234*10</f>
        <v>0</v>
      </c>
      <c r="G235" s="50">
        <f t="shared" ref="G235:X235" si="125">G233/G234*10</f>
        <v>0.50834069048836017</v>
      </c>
      <c r="H235" s="50">
        <f>H233/H234*10</f>
        <v>0</v>
      </c>
      <c r="I235" s="50">
        <f t="shared" si="125"/>
        <v>0</v>
      </c>
      <c r="J235" s="50">
        <f t="shared" si="125"/>
        <v>0</v>
      </c>
      <c r="K235" s="50">
        <f t="shared" si="125"/>
        <v>0</v>
      </c>
      <c r="L235" s="50">
        <f t="shared" si="125"/>
        <v>0</v>
      </c>
      <c r="M235" s="50">
        <f>M233/M234*10</f>
        <v>0</v>
      </c>
      <c r="N235" s="50">
        <f t="shared" si="125"/>
        <v>0</v>
      </c>
      <c r="O235" s="50">
        <f>O233/O234*10</f>
        <v>0</v>
      </c>
      <c r="P235" s="50">
        <f t="shared" si="125"/>
        <v>0.22591576569307731</v>
      </c>
      <c r="Q235" s="121">
        <f t="shared" si="125"/>
        <v>0</v>
      </c>
      <c r="R235" s="50">
        <f t="shared" si="125"/>
        <v>0</v>
      </c>
      <c r="S235" s="50">
        <f t="shared" si="125"/>
        <v>0</v>
      </c>
      <c r="T235" s="50">
        <f t="shared" si="125"/>
        <v>1.1339706873315363</v>
      </c>
      <c r="U235" s="50">
        <f t="shared" si="125"/>
        <v>0</v>
      </c>
      <c r="V235" s="50">
        <f t="shared" si="125"/>
        <v>0</v>
      </c>
      <c r="W235" s="121">
        <f t="shared" si="125"/>
        <v>0</v>
      </c>
      <c r="X235" s="50">
        <f t="shared" si="125"/>
        <v>0</v>
      </c>
      <c r="Y235" s="199">
        <f>Y233/Y234*10</f>
        <v>1.2807863079200029E-2</v>
      </c>
    </row>
    <row r="236" spans="1:25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99"/>
      <c r="J236" s="80"/>
      <c r="K236" s="80"/>
      <c r="L236" s="80"/>
      <c r="M236" s="80"/>
      <c r="N236" s="80"/>
      <c r="O236" s="80"/>
      <c r="P236" s="99"/>
      <c r="Q236" s="123"/>
      <c r="R236" s="80"/>
      <c r="S236" s="80"/>
      <c r="T236" s="80"/>
      <c r="U236" s="80"/>
      <c r="V236" s="80"/>
      <c r="W236" s="123"/>
      <c r="X236" s="99"/>
      <c r="Y236" s="80"/>
    </row>
    <row r="237" spans="1:25" ht="27" hidden="1" customHeight="1" x14ac:dyDescent="0.25">
      <c r="A237" s="13" t="s">
        <v>175</v>
      </c>
      <c r="B237" s="75"/>
      <c r="C237" s="75">
        <f>SUM(E237:Y237)</f>
        <v>273</v>
      </c>
      <c r="D237" s="75"/>
      <c r="E237" s="75">
        <v>11</v>
      </c>
      <c r="F237" s="75">
        <v>12</v>
      </c>
      <c r="G237" s="75">
        <v>15</v>
      </c>
      <c r="H237" s="75">
        <v>20</v>
      </c>
      <c r="I237" s="100">
        <v>12</v>
      </c>
      <c r="J237" s="75">
        <v>36</v>
      </c>
      <c r="K237" s="75">
        <v>18</v>
      </c>
      <c r="L237" s="75">
        <v>20</v>
      </c>
      <c r="M237" s="75">
        <v>5</v>
      </c>
      <c r="N237" s="75">
        <v>4</v>
      </c>
      <c r="O237" s="75">
        <v>5</v>
      </c>
      <c r="P237" s="100">
        <v>16</v>
      </c>
      <c r="Q237" s="124">
        <v>16</v>
      </c>
      <c r="R237" s="75">
        <v>13</v>
      </c>
      <c r="S237" s="75">
        <v>18</v>
      </c>
      <c r="T237" s="75">
        <v>10</v>
      </c>
      <c r="U237" s="75">
        <v>3</v>
      </c>
      <c r="V237" s="75">
        <v>4</v>
      </c>
      <c r="W237" s="124">
        <v>3</v>
      </c>
      <c r="X237" s="100">
        <v>23</v>
      </c>
      <c r="Y237" s="75">
        <v>9</v>
      </c>
    </row>
    <row r="238" spans="1:25" ht="18" hidden="1" customHeight="1" x14ac:dyDescent="0.25">
      <c r="A238" s="13" t="s">
        <v>179</v>
      </c>
      <c r="B238" s="75">
        <v>108</v>
      </c>
      <c r="C238" s="75">
        <f>SUM(E238:Y238)</f>
        <v>450</v>
      </c>
      <c r="D238" s="75"/>
      <c r="E238" s="75">
        <v>20</v>
      </c>
      <c r="F238" s="75">
        <v>5</v>
      </c>
      <c r="G238" s="75">
        <v>59</v>
      </c>
      <c r="H238" s="75">
        <v>16</v>
      </c>
      <c r="I238" s="100">
        <v>21</v>
      </c>
      <c r="J238" s="75">
        <v>28</v>
      </c>
      <c r="K238" s="75">
        <v>9</v>
      </c>
      <c r="L238" s="75">
        <v>20</v>
      </c>
      <c r="M238" s="75">
        <v>22</v>
      </c>
      <c r="N238" s="75">
        <v>5</v>
      </c>
      <c r="O238" s="75">
        <v>5</v>
      </c>
      <c r="P238" s="100">
        <v>28</v>
      </c>
      <c r="Q238" s="124">
        <v>25</v>
      </c>
      <c r="R238" s="75">
        <v>57</v>
      </c>
      <c r="S238" s="75">
        <v>7</v>
      </c>
      <c r="T238" s="75">
        <v>17</v>
      </c>
      <c r="U238" s="75">
        <v>25</v>
      </c>
      <c r="V238" s="75">
        <v>11</v>
      </c>
      <c r="W238" s="124">
        <v>5</v>
      </c>
      <c r="X238" s="100">
        <v>50</v>
      </c>
      <c r="Y238" s="75">
        <v>15</v>
      </c>
    </row>
    <row r="239" spans="1:25" ht="24" hidden="1" customHeight="1" x14ac:dyDescent="0.35">
      <c r="A239" s="76" t="s">
        <v>142</v>
      </c>
      <c r="B239" s="61"/>
      <c r="C239" s="61">
        <f>SUM(E239:Y239)</f>
        <v>0</v>
      </c>
      <c r="D239" s="61"/>
      <c r="E239" s="61"/>
      <c r="F239" s="61"/>
      <c r="G239" s="61"/>
      <c r="H239" s="61"/>
      <c r="I239" s="101"/>
      <c r="J239" s="61"/>
      <c r="K239" s="61"/>
      <c r="L239" s="61"/>
      <c r="M239" s="61"/>
      <c r="N239" s="61"/>
      <c r="O239" s="61"/>
      <c r="P239" s="101"/>
      <c r="Q239" s="125"/>
      <c r="R239" s="61"/>
      <c r="S239" s="61"/>
      <c r="T239" s="61"/>
      <c r="U239" s="61"/>
      <c r="V239" s="61"/>
      <c r="W239" s="125"/>
      <c r="X239" s="101"/>
      <c r="Y239" s="61"/>
    </row>
    <row r="240" spans="1:25" s="63" customFormat="1" ht="21" hidden="1" customHeight="1" x14ac:dyDescent="0.35">
      <c r="A240" s="62" t="s">
        <v>143</v>
      </c>
      <c r="B240" s="62"/>
      <c r="C240" s="62">
        <f>SUM(E240:Y240)</f>
        <v>0</v>
      </c>
      <c r="D240" s="62"/>
      <c r="E240" s="62"/>
      <c r="F240" s="62"/>
      <c r="G240" s="62"/>
      <c r="H240" s="62"/>
      <c r="I240" s="102"/>
      <c r="J240" s="62"/>
      <c r="K240" s="62"/>
      <c r="L240" s="62"/>
      <c r="M240" s="62"/>
      <c r="N240" s="62"/>
      <c r="O240" s="62"/>
      <c r="P240" s="102"/>
      <c r="Q240" s="126"/>
      <c r="R240" s="62"/>
      <c r="S240" s="62"/>
      <c r="T240" s="62"/>
      <c r="U240" s="62"/>
      <c r="V240" s="62"/>
      <c r="W240" s="126"/>
      <c r="X240" s="102"/>
      <c r="Y240" s="62"/>
    </row>
    <row r="241" spans="1:25" s="63" customFormat="1" ht="21" hidden="1" customHeight="1" x14ac:dyDescent="0.35">
      <c r="A241" s="62" t="s">
        <v>144</v>
      </c>
      <c r="B241" s="62"/>
      <c r="C241" s="62">
        <f>SUM(E241:Y241)</f>
        <v>0</v>
      </c>
      <c r="D241" s="62"/>
      <c r="E241" s="62"/>
      <c r="F241" s="62"/>
      <c r="G241" s="62"/>
      <c r="H241" s="62"/>
      <c r="I241" s="102"/>
      <c r="J241" s="62"/>
      <c r="K241" s="62"/>
      <c r="L241" s="62"/>
      <c r="M241" s="62"/>
      <c r="N241" s="62"/>
      <c r="O241" s="62"/>
      <c r="P241" s="102"/>
      <c r="Q241" s="126"/>
      <c r="R241" s="62"/>
      <c r="S241" s="62"/>
      <c r="T241" s="62"/>
      <c r="U241" s="62"/>
      <c r="V241" s="62"/>
      <c r="W241" s="126"/>
      <c r="X241" s="102"/>
      <c r="Y241" s="62"/>
    </row>
    <row r="242" spans="1:2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103"/>
      <c r="J242" s="64"/>
      <c r="K242" s="64"/>
      <c r="L242" s="64"/>
      <c r="M242" s="64"/>
      <c r="N242" s="64"/>
      <c r="O242" s="64"/>
      <c r="P242" s="103"/>
      <c r="Q242" s="127"/>
      <c r="R242" s="64"/>
      <c r="S242" s="64"/>
      <c r="T242" s="64"/>
      <c r="U242" s="64"/>
      <c r="V242" s="64"/>
      <c r="W242" s="127"/>
      <c r="X242" s="103"/>
      <c r="Y242" s="64"/>
    </row>
    <row r="243" spans="1:2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103"/>
      <c r="J243" s="64"/>
      <c r="K243" s="64"/>
      <c r="L243" s="64"/>
      <c r="M243" s="64"/>
      <c r="N243" s="64"/>
      <c r="O243" s="64"/>
      <c r="P243" s="103"/>
      <c r="Q243" s="127"/>
      <c r="R243" s="64"/>
      <c r="S243" s="64"/>
      <c r="T243" s="64"/>
      <c r="U243" s="64"/>
      <c r="V243" s="64"/>
      <c r="W243" s="127"/>
      <c r="X243" s="103"/>
      <c r="Y243" s="64"/>
    </row>
    <row r="244" spans="1:25" ht="16.5" hidden="1" customHeight="1" x14ac:dyDescent="0.25">
      <c r="A244" s="77"/>
      <c r="B244" s="78"/>
      <c r="C244" s="78"/>
      <c r="D244" s="78"/>
      <c r="E244" s="4"/>
      <c r="F244" s="4"/>
      <c r="G244" s="4"/>
      <c r="H244" s="4"/>
      <c r="I244" s="104"/>
      <c r="J244" s="4"/>
      <c r="K244" s="4"/>
      <c r="L244" s="4"/>
      <c r="M244" s="4"/>
      <c r="N244" s="4"/>
      <c r="O244" s="4"/>
      <c r="P244" s="104"/>
      <c r="Q244" s="128"/>
      <c r="R244" s="4"/>
      <c r="S244" s="4"/>
      <c r="T244" s="4"/>
      <c r="U244" s="4"/>
      <c r="V244" s="4"/>
      <c r="W244" s="128"/>
      <c r="X244" s="104"/>
      <c r="Y244" s="4"/>
    </row>
    <row r="245" spans="1:25" ht="41.25" hidden="1" customHeight="1" x14ac:dyDescent="0.35">
      <c r="A245" s="202"/>
      <c r="B245" s="202"/>
      <c r="C245" s="202"/>
      <c r="D245" s="202"/>
      <c r="E245" s="202"/>
      <c r="F245" s="202"/>
      <c r="G245" s="202"/>
      <c r="H245" s="202"/>
      <c r="I245" s="202"/>
      <c r="J245" s="202"/>
      <c r="K245" s="202"/>
      <c r="L245" s="202"/>
      <c r="M245" s="202"/>
      <c r="N245" s="202"/>
      <c r="O245" s="202"/>
      <c r="P245" s="202"/>
      <c r="Q245" s="202"/>
      <c r="R245" s="202"/>
      <c r="S245" s="202"/>
      <c r="T245" s="202"/>
      <c r="U245" s="202"/>
      <c r="V245" s="202"/>
      <c r="W245" s="202"/>
      <c r="X245" s="202"/>
      <c r="Y245" s="202"/>
    </row>
    <row r="246" spans="1:25" ht="20.25" hidden="1" customHeight="1" x14ac:dyDescent="0.25">
      <c r="A246" s="200"/>
      <c r="B246" s="201"/>
      <c r="C246" s="201"/>
      <c r="D246" s="201"/>
      <c r="E246" s="201"/>
      <c r="F246" s="201"/>
      <c r="G246" s="201"/>
      <c r="H246" s="201"/>
      <c r="I246" s="201"/>
      <c r="J246" s="201"/>
      <c r="K246" s="4"/>
      <c r="L246" s="4"/>
      <c r="M246" s="4"/>
      <c r="N246" s="4"/>
      <c r="O246" s="4"/>
      <c r="P246" s="104"/>
      <c r="Q246" s="128"/>
      <c r="R246" s="4"/>
      <c r="S246" s="4"/>
      <c r="T246" s="4"/>
      <c r="U246" s="4"/>
      <c r="V246" s="4"/>
      <c r="W246" s="128"/>
      <c r="X246" s="104"/>
      <c r="Y246" s="4"/>
    </row>
    <row r="247" spans="1:25" ht="16.5" hidden="1" customHeight="1" x14ac:dyDescent="0.25">
      <c r="A247" s="79"/>
      <c r="B247" s="6"/>
      <c r="C247" s="6"/>
      <c r="D247" s="6"/>
      <c r="E247" s="4"/>
      <c r="F247" s="4"/>
      <c r="G247" s="4"/>
      <c r="H247" s="4"/>
      <c r="I247" s="104"/>
      <c r="J247" s="4"/>
      <c r="K247" s="4"/>
      <c r="L247" s="4"/>
      <c r="M247" s="4"/>
      <c r="N247" s="4"/>
      <c r="O247" s="4"/>
      <c r="P247" s="104"/>
      <c r="Q247" s="128"/>
      <c r="R247" s="4"/>
      <c r="S247" s="4"/>
      <c r="T247" s="4"/>
      <c r="U247" s="4"/>
      <c r="V247" s="4"/>
      <c r="W247" s="128"/>
      <c r="X247" s="104"/>
      <c r="Y247" s="4"/>
    </row>
    <row r="248" spans="1:2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105"/>
      <c r="J248" s="66"/>
      <c r="K248" s="66"/>
      <c r="L248" s="66"/>
      <c r="M248" s="66"/>
      <c r="N248" s="66"/>
      <c r="O248" s="66"/>
      <c r="P248" s="105"/>
      <c r="Q248" s="129"/>
      <c r="R248" s="66"/>
      <c r="S248" s="66"/>
      <c r="T248" s="66"/>
      <c r="U248" s="66"/>
      <c r="V248" s="66"/>
      <c r="W248" s="129"/>
      <c r="X248" s="105"/>
      <c r="Y248" s="66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6">
        <v>7250</v>
      </c>
      <c r="J249" s="37">
        <v>17539</v>
      </c>
      <c r="K249" s="91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6">
        <v>11438</v>
      </c>
      <c r="Q249" s="113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3">
        <v>11688</v>
      </c>
      <c r="X249" s="96">
        <v>21385</v>
      </c>
      <c r="Y249" s="37">
        <v>10784</v>
      </c>
    </row>
    <row r="250" spans="1:25" ht="21" hidden="1" customHeight="1" x14ac:dyDescent="0.25">
      <c r="A250" s="60" t="s">
        <v>148</v>
      </c>
      <c r="B250" s="67"/>
      <c r="C250" s="27">
        <f>SUM(E250:Y250)</f>
        <v>380</v>
      </c>
      <c r="D250" s="27"/>
      <c r="E250" s="60">
        <v>16</v>
      </c>
      <c r="F250" s="60">
        <v>21</v>
      </c>
      <c r="G250" s="60">
        <v>32</v>
      </c>
      <c r="H250" s="60">
        <v>25</v>
      </c>
      <c r="I250" s="106">
        <v>16</v>
      </c>
      <c r="J250" s="60">
        <v>31</v>
      </c>
      <c r="K250" s="60">
        <v>14</v>
      </c>
      <c r="L250" s="60">
        <v>29</v>
      </c>
      <c r="M250" s="60">
        <v>18</v>
      </c>
      <c r="N250" s="60">
        <v>8</v>
      </c>
      <c r="O250" s="60">
        <v>7</v>
      </c>
      <c r="P250" s="106">
        <v>15</v>
      </c>
      <c r="Q250" s="130">
        <v>25</v>
      </c>
      <c r="R250" s="60">
        <v>31</v>
      </c>
      <c r="S250" s="60">
        <v>10</v>
      </c>
      <c r="T250" s="60">
        <v>8</v>
      </c>
      <c r="U250" s="60">
        <v>8</v>
      </c>
      <c r="V250" s="60">
        <v>6</v>
      </c>
      <c r="W250" s="130">
        <v>12</v>
      </c>
      <c r="X250" s="106">
        <v>35</v>
      </c>
      <c r="Y250" s="60">
        <v>13</v>
      </c>
    </row>
    <row r="251" spans="1:25" ht="0.6" hidden="1" customHeight="1" x14ac:dyDescent="0.25">
      <c r="A251" s="60" t="s">
        <v>149</v>
      </c>
      <c r="B251" s="67"/>
      <c r="C251" s="27">
        <f>SUM(E251:Y251)</f>
        <v>208</v>
      </c>
      <c r="D251" s="27"/>
      <c r="E251" s="60">
        <v>10</v>
      </c>
      <c r="F251" s="60">
        <v>2</v>
      </c>
      <c r="G251" s="60">
        <v>42</v>
      </c>
      <c r="H251" s="60">
        <v>11</v>
      </c>
      <c r="I251" s="106">
        <v>9</v>
      </c>
      <c r="J251" s="60">
        <v>30</v>
      </c>
      <c r="K251" s="60">
        <v>9</v>
      </c>
      <c r="L251" s="60">
        <v>15</v>
      </c>
      <c r="M251" s="60">
        <v>1</v>
      </c>
      <c r="N251" s="60">
        <v>2</v>
      </c>
      <c r="O251" s="60">
        <v>5</v>
      </c>
      <c r="P251" s="106">
        <v>1</v>
      </c>
      <c r="Q251" s="130">
        <v>4</v>
      </c>
      <c r="R251" s="60">
        <v>8</v>
      </c>
      <c r="S251" s="60">
        <v>14</v>
      </c>
      <c r="T251" s="60">
        <v>2</v>
      </c>
      <c r="U251" s="60">
        <v>1</v>
      </c>
      <c r="V251" s="60">
        <v>2</v>
      </c>
      <c r="W251" s="130">
        <v>16</v>
      </c>
      <c r="X251" s="106">
        <v>16</v>
      </c>
      <c r="Y251" s="60">
        <v>8</v>
      </c>
    </row>
    <row r="252" spans="1:25" ht="2.4500000000000002" hidden="1" customHeight="1" x14ac:dyDescent="0.25">
      <c r="A252" s="60" t="s">
        <v>149</v>
      </c>
      <c r="B252" s="67"/>
      <c r="C252" s="27">
        <f>SUM(E252:Y252)</f>
        <v>194</v>
      </c>
      <c r="D252" s="27"/>
      <c r="E252" s="60">
        <v>10</v>
      </c>
      <c r="F252" s="60">
        <v>2</v>
      </c>
      <c r="G252" s="60">
        <v>42</v>
      </c>
      <c r="H252" s="60">
        <v>11</v>
      </c>
      <c r="I252" s="106">
        <v>2</v>
      </c>
      <c r="J252" s="60">
        <v>30</v>
      </c>
      <c r="K252" s="60">
        <v>9</v>
      </c>
      <c r="L252" s="60">
        <v>15</v>
      </c>
      <c r="M252" s="60">
        <v>1</v>
      </c>
      <c r="N252" s="60">
        <v>2</v>
      </c>
      <c r="O252" s="60">
        <v>5</v>
      </c>
      <c r="P252" s="106">
        <v>1</v>
      </c>
      <c r="Q252" s="130">
        <v>4</v>
      </c>
      <c r="R252" s="60">
        <v>1</v>
      </c>
      <c r="S252" s="60">
        <v>14</v>
      </c>
      <c r="T252" s="60">
        <v>2</v>
      </c>
      <c r="U252" s="60">
        <v>1</v>
      </c>
      <c r="V252" s="60">
        <v>2</v>
      </c>
      <c r="W252" s="130">
        <v>16</v>
      </c>
      <c r="X252" s="106">
        <v>16</v>
      </c>
      <c r="Y252" s="60">
        <v>8</v>
      </c>
    </row>
    <row r="253" spans="1:25" ht="24" hidden="1" customHeight="1" x14ac:dyDescent="0.25">
      <c r="A253" s="60" t="s">
        <v>78</v>
      </c>
      <c r="B253" s="27">
        <v>554</v>
      </c>
      <c r="C253" s="27">
        <f>SUM(E253:Y253)</f>
        <v>574</v>
      </c>
      <c r="D253" s="27"/>
      <c r="E253" s="73">
        <v>11</v>
      </c>
      <c r="F253" s="73">
        <v>15</v>
      </c>
      <c r="G253" s="73">
        <v>93</v>
      </c>
      <c r="H253" s="73">
        <v>30</v>
      </c>
      <c r="I253" s="107">
        <v>15</v>
      </c>
      <c r="J253" s="73">
        <v>55</v>
      </c>
      <c r="K253" s="73">
        <v>16</v>
      </c>
      <c r="L253" s="73">
        <v>18</v>
      </c>
      <c r="M253" s="73">
        <v>16</v>
      </c>
      <c r="N253" s="73">
        <v>10</v>
      </c>
      <c r="O253" s="73">
        <v>11</v>
      </c>
      <c r="P253" s="107">
        <v>40</v>
      </c>
      <c r="Q253" s="131">
        <v>22</v>
      </c>
      <c r="R253" s="73">
        <v>55</v>
      </c>
      <c r="S253" s="73">
        <v>14</v>
      </c>
      <c r="T253" s="73">
        <v>29</v>
      </c>
      <c r="U253" s="73">
        <v>22</v>
      </c>
      <c r="V253" s="73">
        <v>9</v>
      </c>
      <c r="W253" s="131">
        <v>7</v>
      </c>
      <c r="X253" s="107">
        <v>60</v>
      </c>
      <c r="Y253" s="73">
        <v>26</v>
      </c>
    </row>
    <row r="254" spans="1:25" ht="16.5" hidden="1" customHeight="1" x14ac:dyDescent="0.25"/>
    <row r="255" spans="1:25" s="60" customFormat="1" ht="16.5" hidden="1" customHeight="1" x14ac:dyDescent="0.25">
      <c r="A255" s="60" t="s">
        <v>152</v>
      </c>
      <c r="B255" s="67"/>
      <c r="C255" s="60">
        <f>SUM(E255:Y255)</f>
        <v>40</v>
      </c>
      <c r="E255" s="60">
        <v>3</v>
      </c>
      <c r="G255" s="60">
        <v>1</v>
      </c>
      <c r="H255" s="60">
        <v>6</v>
      </c>
      <c r="I255" s="106"/>
      <c r="J255" s="60">
        <v>1</v>
      </c>
      <c r="M255" s="60">
        <v>1</v>
      </c>
      <c r="O255" s="60">
        <v>2</v>
      </c>
      <c r="P255" s="106">
        <v>1</v>
      </c>
      <c r="Q255" s="130">
        <v>3</v>
      </c>
      <c r="R255" s="60">
        <v>1</v>
      </c>
      <c r="S255" s="60">
        <v>3</v>
      </c>
      <c r="T255" s="60">
        <v>7</v>
      </c>
      <c r="U255" s="60">
        <v>1</v>
      </c>
      <c r="V255" s="60">
        <v>1</v>
      </c>
      <c r="W255" s="130">
        <v>1</v>
      </c>
      <c r="X255" s="106">
        <v>4</v>
      </c>
      <c r="Y255" s="60">
        <v>4</v>
      </c>
    </row>
    <row r="256" spans="1:25" ht="16.5" hidden="1" customHeight="1" x14ac:dyDescent="0.25"/>
    <row r="257" spans="1:25" ht="21" hidden="1" customHeight="1" x14ac:dyDescent="0.25">
      <c r="A257" s="60" t="s">
        <v>155</v>
      </c>
      <c r="B257" s="27">
        <v>45</v>
      </c>
      <c r="C257" s="27">
        <f>SUM(E257:Y257)</f>
        <v>58</v>
      </c>
      <c r="D257" s="27"/>
      <c r="E257" s="73">
        <v>5</v>
      </c>
      <c r="F257" s="73">
        <v>3</v>
      </c>
      <c r="G257" s="73"/>
      <c r="H257" s="73">
        <v>5</v>
      </c>
      <c r="I257" s="107">
        <v>2</v>
      </c>
      <c r="J257" s="73"/>
      <c r="K257" s="73">
        <v>2</v>
      </c>
      <c r="L257" s="73">
        <v>0</v>
      </c>
      <c r="M257" s="73">
        <v>3</v>
      </c>
      <c r="N257" s="73">
        <v>3</v>
      </c>
      <c r="O257" s="73">
        <v>3</v>
      </c>
      <c r="P257" s="107">
        <v>2</v>
      </c>
      <c r="Q257" s="131">
        <v>2</v>
      </c>
      <c r="R257" s="73">
        <v>10</v>
      </c>
      <c r="S257" s="73">
        <v>6</v>
      </c>
      <c r="T257" s="73">
        <v>6</v>
      </c>
      <c r="U257" s="73">
        <v>1</v>
      </c>
      <c r="V257" s="73">
        <v>1</v>
      </c>
      <c r="W257" s="131">
        <v>4</v>
      </c>
      <c r="X257" s="107"/>
      <c r="Y257" s="73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164</v>
      </c>
      <c r="S261" s="1" t="s">
        <v>167</v>
      </c>
      <c r="U261" s="1" t="s">
        <v>165</v>
      </c>
      <c r="X261" s="93" t="s">
        <v>166</v>
      </c>
      <c r="Y261" s="1" t="s">
        <v>163</v>
      </c>
    </row>
    <row r="262" spans="1:25" ht="16.5" hidden="1" customHeight="1" x14ac:dyDescent="0.25"/>
    <row r="263" spans="1:25" ht="20.25" hidden="1" customHeight="1" x14ac:dyDescent="0.25">
      <c r="A263" s="13" t="s">
        <v>180</v>
      </c>
      <c r="B263" s="67"/>
      <c r="C263" s="75">
        <f>SUM(E263:Y263)</f>
        <v>49</v>
      </c>
      <c r="D263" s="67"/>
      <c r="E263" s="60">
        <v>1</v>
      </c>
      <c r="F263" s="60">
        <v>2</v>
      </c>
      <c r="G263" s="60"/>
      <c r="H263" s="60">
        <v>2</v>
      </c>
      <c r="I263" s="106"/>
      <c r="J263" s="60">
        <v>3</v>
      </c>
      <c r="K263" s="60">
        <v>1</v>
      </c>
      <c r="L263" s="60">
        <v>1</v>
      </c>
      <c r="M263" s="60">
        <v>8</v>
      </c>
      <c r="N263" s="60">
        <v>6</v>
      </c>
      <c r="O263" s="60">
        <v>1</v>
      </c>
      <c r="P263" s="106">
        <v>0</v>
      </c>
      <c r="Q263" s="130">
        <v>1</v>
      </c>
      <c r="R263" s="60">
        <v>4</v>
      </c>
      <c r="S263" s="60">
        <v>3</v>
      </c>
      <c r="T263" s="60">
        <v>2</v>
      </c>
      <c r="U263" s="60">
        <v>1</v>
      </c>
      <c r="V263" s="60">
        <v>1</v>
      </c>
      <c r="W263" s="130">
        <v>7</v>
      </c>
      <c r="X263" s="106"/>
      <c r="Y263" s="60">
        <v>5</v>
      </c>
    </row>
    <row r="264" spans="1:25" x14ac:dyDescent="0.25">
      <c r="B264" s="13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2023-05-31T10:40:37Z</cp:lastPrinted>
  <dcterms:created xsi:type="dcterms:W3CDTF">2017-06-08T05:54:08Z</dcterms:created>
  <dcterms:modified xsi:type="dcterms:W3CDTF">2023-05-31T12:10:44Z</dcterms:modified>
</cp:coreProperties>
</file>