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100" yWindow="300" windowWidth="12900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оперативка!$A$2:$Z$282</definedName>
  </definedNames>
  <calcPr calcId="145621"/>
</workbook>
</file>

<file path=xl/calcChain.xml><?xml version="1.0" encoding="utf-8"?>
<calcChain xmlns="http://schemas.openxmlformats.org/spreadsheetml/2006/main">
  <c r="R162" i="1" l="1"/>
  <c r="B133" i="1" l="1"/>
  <c r="B134" i="1"/>
  <c r="F139" i="1" l="1"/>
  <c r="O132" i="1" l="1"/>
  <c r="B199" i="1" l="1"/>
  <c r="D208" i="1" l="1"/>
  <c r="F132" i="1"/>
  <c r="F133" i="1"/>
  <c r="F134" i="1"/>
  <c r="F135" i="1"/>
  <c r="E158" i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G132" i="1"/>
  <c r="H132" i="1"/>
  <c r="I132" i="1"/>
  <c r="J132" i="1"/>
  <c r="K132" i="1"/>
  <c r="L132" i="1"/>
  <c r="M132" i="1"/>
  <c r="N132" i="1"/>
  <c r="P132" i="1"/>
  <c r="Q132" i="1"/>
  <c r="R132" i="1"/>
  <c r="S132" i="1"/>
  <c r="T132" i="1"/>
  <c r="U132" i="1"/>
  <c r="V132" i="1"/>
  <c r="W132" i="1"/>
  <c r="X132" i="1"/>
  <c r="Y132" i="1"/>
  <c r="Z132" i="1"/>
  <c r="C201" i="1" l="1"/>
  <c r="D201" i="1" s="1"/>
  <c r="C200" i="1"/>
  <c r="D200" i="1" s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Z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208" i="1"/>
  <c r="Y208" i="1"/>
  <c r="X208" i="1"/>
  <c r="W208" i="1"/>
  <c r="V208" i="1"/>
  <c r="T208" i="1"/>
  <c r="S208" i="1"/>
  <c r="R208" i="1"/>
  <c r="P208" i="1"/>
  <c r="O208" i="1"/>
  <c r="F199" i="1"/>
  <c r="F191" i="1"/>
  <c r="I185" i="1"/>
  <c r="Z188" i="1"/>
  <c r="Y188" i="1"/>
  <c r="X188" i="1"/>
  <c r="U188" i="1"/>
  <c r="W188" i="1"/>
  <c r="V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D202" i="1" l="1"/>
  <c r="C202" i="1"/>
  <c r="B213" i="1" l="1"/>
  <c r="P134" i="1" l="1"/>
  <c r="P133" i="1"/>
  <c r="C157" i="1" l="1"/>
  <c r="G213" i="1" l="1"/>
  <c r="M168" i="1"/>
  <c r="C160" i="1"/>
  <c r="D160" i="1" s="1"/>
  <c r="C104" i="1"/>
  <c r="L135" i="1" l="1"/>
  <c r="L133" i="1"/>
  <c r="B142" i="1"/>
  <c r="Z142" i="1"/>
  <c r="M167" i="1" l="1"/>
  <c r="B239" i="1"/>
  <c r="B207" i="1"/>
  <c r="B194" i="1"/>
  <c r="E194" i="1"/>
  <c r="B188" i="1"/>
  <c r="E188" i="1"/>
  <c r="B185" i="1"/>
  <c r="E185" i="1"/>
  <c r="F185" i="1"/>
  <c r="B182" i="1"/>
  <c r="F182" i="1"/>
  <c r="B179" i="1"/>
  <c r="E179" i="1"/>
  <c r="C181" i="1"/>
  <c r="D181" i="1" s="1"/>
  <c r="B166" i="1"/>
  <c r="B162" i="1"/>
  <c r="G139" i="1"/>
  <c r="F142" i="1"/>
  <c r="G142" i="1" l="1"/>
  <c r="C105" i="1"/>
  <c r="J234" i="1" l="1"/>
  <c r="F140" i="1" l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F107" i="1"/>
  <c r="E106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F95" i="1"/>
  <c r="F94" i="1"/>
  <c r="F93" i="1"/>
  <c r="C100" i="1"/>
  <c r="F106" i="1"/>
  <c r="C98" i="1"/>
  <c r="C99" i="1"/>
  <c r="C96" i="1"/>
  <c r="C97" i="1"/>
  <c r="G106" i="1"/>
  <c r="G107" i="1"/>
  <c r="I42" i="1" l="1"/>
  <c r="I92" i="1" s="1"/>
  <c r="F42" i="1"/>
  <c r="F92" i="1" s="1"/>
  <c r="B230" i="1" l="1"/>
  <c r="F230" i="1"/>
  <c r="B234" i="1"/>
  <c r="B238" i="1"/>
  <c r="F213" i="1"/>
  <c r="C222" i="1" l="1"/>
  <c r="AH109" i="1"/>
  <c r="AH110" i="1"/>
  <c r="AH108" i="1"/>
  <c r="U208" i="1" l="1"/>
  <c r="H135" i="1" l="1"/>
  <c r="G182" i="1" l="1"/>
  <c r="H182" i="1"/>
  <c r="I182" i="1"/>
  <c r="J182" i="1"/>
  <c r="K182" i="1"/>
  <c r="Y167" i="1"/>
  <c r="Y168" i="1"/>
  <c r="Z167" i="1"/>
  <c r="Q208" i="1" l="1"/>
  <c r="Y64" i="1" l="1"/>
  <c r="X63" i="1" l="1"/>
  <c r="S63" i="1" l="1"/>
  <c r="Q42" i="1" l="1"/>
  <c r="Q92" i="1" s="1"/>
  <c r="Y179" i="1" l="1"/>
  <c r="B135" i="1" l="1"/>
  <c r="P63" i="1" l="1"/>
  <c r="O63" i="1"/>
  <c r="L42" i="1"/>
  <c r="L92" i="1" s="1"/>
  <c r="K63" i="1"/>
  <c r="K64" i="1" l="1"/>
  <c r="J63" i="1" l="1"/>
  <c r="I63" i="1" l="1"/>
  <c r="H63" i="1" l="1"/>
  <c r="H42" i="1"/>
  <c r="H92" i="1" s="1"/>
  <c r="Y63" i="1" l="1"/>
  <c r="Y139" i="1" l="1"/>
  <c r="Y142" i="1" s="1"/>
  <c r="X139" i="1"/>
  <c r="X142" i="1" s="1"/>
  <c r="U139" i="1"/>
  <c r="U142" i="1" s="1"/>
  <c r="T139" i="1"/>
  <c r="T142" i="1" s="1"/>
  <c r="Q139" i="1"/>
  <c r="Q142" i="1" s="1"/>
  <c r="P139" i="1"/>
  <c r="P142" i="1" s="1"/>
  <c r="M139" i="1"/>
  <c r="M142" i="1" s="1"/>
  <c r="L139" i="1"/>
  <c r="L142" i="1" s="1"/>
  <c r="I139" i="1"/>
  <c r="I142" i="1" s="1"/>
  <c r="H139" i="1"/>
  <c r="J139" i="1"/>
  <c r="J142" i="1" s="1"/>
  <c r="K139" i="1"/>
  <c r="K142" i="1" s="1"/>
  <c r="N139" i="1"/>
  <c r="N142" i="1" s="1"/>
  <c r="O139" i="1"/>
  <c r="O142" i="1" s="1"/>
  <c r="R139" i="1"/>
  <c r="R142" i="1" s="1"/>
  <c r="S139" i="1"/>
  <c r="S142" i="1" s="1"/>
  <c r="V139" i="1"/>
  <c r="V142" i="1" s="1"/>
  <c r="W139" i="1"/>
  <c r="W142" i="1" s="1"/>
  <c r="H142" i="1" l="1"/>
  <c r="C139" i="1"/>
  <c r="D139" i="1" s="1"/>
  <c r="J133" i="1"/>
  <c r="N207" i="1" l="1"/>
  <c r="M207" i="1"/>
  <c r="F207" i="1"/>
  <c r="G207" i="1"/>
  <c r="H207" i="1"/>
  <c r="I207" i="1"/>
  <c r="J207" i="1"/>
  <c r="K207" i="1"/>
  <c r="L207" i="1"/>
  <c r="F208" i="1"/>
  <c r="G208" i="1"/>
  <c r="H208" i="1"/>
  <c r="I208" i="1"/>
  <c r="J208" i="1"/>
  <c r="K208" i="1"/>
  <c r="L208" i="1"/>
  <c r="M208" i="1"/>
  <c r="N208" i="1" l="1"/>
  <c r="D248" i="1" l="1"/>
  <c r="D251" i="1"/>
  <c r="D255" i="1"/>
  <c r="D256" i="1"/>
  <c r="G134" i="1" l="1"/>
  <c r="H134" i="1"/>
  <c r="G135" i="1"/>
  <c r="I135" i="1"/>
  <c r="J135" i="1"/>
  <c r="K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B132" i="1" l="1"/>
  <c r="S191" i="1" l="1"/>
  <c r="N217" i="1" l="1"/>
  <c r="W166" i="1" l="1"/>
  <c r="X166" i="1"/>
  <c r="Y166" i="1"/>
  <c r="T166" i="1"/>
  <c r="U166" i="1"/>
  <c r="I166" i="1"/>
  <c r="J166" i="1"/>
  <c r="K166" i="1"/>
  <c r="L166" i="1"/>
  <c r="M166" i="1"/>
  <c r="N166" i="1"/>
  <c r="O166" i="1"/>
  <c r="P166" i="1"/>
  <c r="Q166" i="1"/>
  <c r="R166" i="1"/>
  <c r="G166" i="1"/>
  <c r="F166" i="1"/>
  <c r="Z147" i="1"/>
  <c r="G199" i="1" l="1"/>
  <c r="H199" i="1"/>
  <c r="L199" i="1"/>
  <c r="M199" i="1"/>
  <c r="N199" i="1"/>
  <c r="O199" i="1"/>
  <c r="P199" i="1"/>
  <c r="V199" i="1"/>
  <c r="W199" i="1"/>
  <c r="Y199" i="1"/>
  <c r="I194" i="1"/>
  <c r="G194" i="1"/>
  <c r="N194" i="1"/>
  <c r="O194" i="1"/>
  <c r="P194" i="1"/>
  <c r="Q194" i="1"/>
  <c r="R194" i="1"/>
  <c r="T194" i="1"/>
  <c r="W194" i="1"/>
  <c r="X194" i="1"/>
  <c r="Z191" i="1"/>
  <c r="I191" i="1"/>
  <c r="J191" i="1"/>
  <c r="K191" i="1"/>
  <c r="L191" i="1"/>
  <c r="M191" i="1"/>
  <c r="N191" i="1"/>
  <c r="O191" i="1"/>
  <c r="P191" i="1"/>
  <c r="Q191" i="1"/>
  <c r="R191" i="1"/>
  <c r="T191" i="1"/>
  <c r="U191" i="1"/>
  <c r="G191" i="1"/>
  <c r="E191" i="1"/>
  <c r="W191" i="1"/>
  <c r="X191" i="1"/>
  <c r="W185" i="1"/>
  <c r="X185" i="1"/>
  <c r="Y185" i="1"/>
  <c r="Z185" i="1"/>
  <c r="P185" i="1"/>
  <c r="Q185" i="1"/>
  <c r="K185" i="1"/>
  <c r="L185" i="1"/>
  <c r="M185" i="1"/>
  <c r="N185" i="1"/>
  <c r="Z182" i="1"/>
  <c r="X182" i="1"/>
  <c r="Y182" i="1"/>
  <c r="W182" i="1"/>
  <c r="V182" i="1"/>
  <c r="T182" i="1"/>
  <c r="P182" i="1"/>
  <c r="M182" i="1"/>
  <c r="H168" i="1"/>
  <c r="N213" i="1" l="1"/>
  <c r="Z152" i="1"/>
  <c r="G161" i="1"/>
  <c r="H161" i="1"/>
  <c r="I161" i="1"/>
  <c r="J161" i="1"/>
  <c r="K161" i="1"/>
  <c r="L161" i="1"/>
  <c r="M161" i="1"/>
  <c r="F161" i="1"/>
  <c r="O161" i="1"/>
  <c r="Q161" i="1"/>
  <c r="R161" i="1"/>
  <c r="W161" i="1"/>
  <c r="V162" i="1"/>
  <c r="I162" i="1"/>
  <c r="Y211" i="1"/>
  <c r="Z211" i="1"/>
  <c r="V211" i="1"/>
  <c r="W211" i="1"/>
  <c r="Q211" i="1"/>
  <c r="R211" i="1"/>
  <c r="H211" i="1"/>
  <c r="G211" i="1"/>
  <c r="N211" i="1"/>
  <c r="J211" i="1"/>
  <c r="K211" i="1"/>
  <c r="L211" i="1"/>
  <c r="M211" i="1"/>
  <c r="I211" i="1"/>
  <c r="F211" i="1"/>
  <c r="C211" i="1" s="1"/>
  <c r="P211" i="1"/>
  <c r="S211" i="1"/>
  <c r="T211" i="1"/>
  <c r="U211" i="1"/>
  <c r="X211" i="1"/>
  <c r="V158" i="1" l="1"/>
  <c r="R158" i="1"/>
  <c r="I158" i="1"/>
  <c r="B244" i="1" l="1"/>
  <c r="C121" i="1" l="1"/>
  <c r="H133" i="1" l="1"/>
  <c r="G133" i="1"/>
  <c r="F136" i="1"/>
  <c r="G136" i="1"/>
  <c r="F137" i="1"/>
  <c r="G137" i="1"/>
  <c r="I133" i="1"/>
  <c r="K133" i="1"/>
  <c r="M133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I134" i="1"/>
  <c r="J134" i="1"/>
  <c r="K134" i="1"/>
  <c r="L134" i="1"/>
  <c r="M134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Y135" i="1"/>
  <c r="Z135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Y107" i="1"/>
  <c r="Z107" i="1"/>
  <c r="H136" i="1"/>
  <c r="H137" i="1"/>
  <c r="F122" i="1"/>
  <c r="N63" i="1" l="1"/>
  <c r="AA245" i="1" l="1"/>
  <c r="AA247" i="1" s="1"/>
  <c r="G230" i="1" l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X234" i="1" l="1"/>
  <c r="G64" i="1" l="1"/>
  <c r="K42" i="1" l="1"/>
  <c r="K92" i="1" s="1"/>
  <c r="F63" i="1" l="1"/>
  <c r="G63" i="1" l="1"/>
  <c r="Q231" i="1" l="1"/>
  <c r="U231" i="1" l="1"/>
  <c r="G231" i="1" l="1"/>
  <c r="X231" i="1" l="1"/>
  <c r="S231" i="1" l="1"/>
  <c r="O231" i="1" l="1"/>
  <c r="P231" i="1" l="1"/>
  <c r="I231" i="1" l="1"/>
  <c r="L231" i="1"/>
  <c r="M231" i="1"/>
  <c r="N231" i="1"/>
  <c r="Y231" i="1" l="1"/>
  <c r="V42" i="1" l="1"/>
  <c r="V92" i="1" s="1"/>
  <c r="Z64" i="1" l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W63" i="1"/>
  <c r="V63" i="1"/>
  <c r="U63" i="1"/>
  <c r="T63" i="1"/>
  <c r="R63" i="1"/>
  <c r="Q63" i="1"/>
  <c r="M63" i="1" l="1"/>
  <c r="L63" i="1"/>
  <c r="X42" i="1" l="1"/>
  <c r="X92" i="1" s="1"/>
  <c r="Y42" i="1"/>
  <c r="Y92" i="1" s="1"/>
  <c r="Z42" i="1"/>
  <c r="Z92" i="1" s="1"/>
  <c r="W42" i="1"/>
  <c r="W92" i="1" s="1"/>
  <c r="U42" i="1"/>
  <c r="U92" i="1" s="1"/>
  <c r="T42" i="1"/>
  <c r="T92" i="1" s="1"/>
  <c r="S42" i="1"/>
  <c r="S92" i="1" s="1"/>
  <c r="R42" i="1"/>
  <c r="R92" i="1" s="1"/>
  <c r="P42" i="1" l="1"/>
  <c r="P92" i="1" s="1"/>
  <c r="O42" i="1"/>
  <c r="O92" i="1" s="1"/>
  <c r="O41" i="1"/>
  <c r="M42" i="1"/>
  <c r="M92" i="1" s="1"/>
  <c r="N42" i="1"/>
  <c r="N92" i="1" s="1"/>
  <c r="J42" i="1"/>
  <c r="J92" i="1" s="1"/>
  <c r="G42" i="1"/>
  <c r="G92" i="1" s="1"/>
  <c r="C63" i="1"/>
  <c r="R231" i="1" l="1"/>
  <c r="J231" i="1"/>
  <c r="F231" i="1" l="1"/>
  <c r="K231" i="1" l="1"/>
  <c r="T231" i="1" l="1"/>
  <c r="Z231" i="1" l="1"/>
  <c r="H231" i="1" l="1"/>
  <c r="H235" i="1"/>
  <c r="C226" i="1" l="1"/>
  <c r="D226" i="1" s="1"/>
  <c r="C228" i="1"/>
  <c r="C229" i="1"/>
  <c r="D229" i="1" s="1"/>
  <c r="C230" i="1" l="1"/>
  <c r="D230" i="1" s="1"/>
  <c r="D228" i="1"/>
  <c r="C232" i="1"/>
  <c r="D232" i="1" s="1"/>
  <c r="C225" i="1" l="1"/>
  <c r="D225" i="1" s="1"/>
  <c r="C85" i="1" l="1"/>
  <c r="C86" i="1"/>
  <c r="C87" i="1"/>
  <c r="C88" i="1"/>
  <c r="C89" i="1"/>
  <c r="C90" i="1"/>
  <c r="C91" i="1"/>
  <c r="C92" i="1"/>
  <c r="C93" i="1"/>
  <c r="C94" i="1"/>
  <c r="C95" i="1"/>
  <c r="C101" i="1"/>
  <c r="C102" i="1"/>
  <c r="C103" i="1"/>
  <c r="C106" i="1" s="1"/>
  <c r="C108" i="1"/>
  <c r="C109" i="1"/>
  <c r="C110" i="1"/>
  <c r="C111" i="1"/>
  <c r="D111" i="1" s="1"/>
  <c r="C112" i="1"/>
  <c r="D112" i="1" s="1"/>
  <c r="C113" i="1"/>
  <c r="C115" i="1"/>
  <c r="C116" i="1"/>
  <c r="C117" i="1"/>
  <c r="C118" i="1"/>
  <c r="C119" i="1"/>
  <c r="C120" i="1"/>
  <c r="C123" i="1"/>
  <c r="C124" i="1"/>
  <c r="C125" i="1"/>
  <c r="C138" i="1"/>
  <c r="D138" i="1" s="1"/>
  <c r="C141" i="1"/>
  <c r="C142" i="1" s="1"/>
  <c r="D142" i="1" s="1"/>
  <c r="C143" i="1"/>
  <c r="C146" i="1"/>
  <c r="C149" i="1"/>
  <c r="C150" i="1"/>
  <c r="C153" i="1"/>
  <c r="C154" i="1"/>
  <c r="C159" i="1"/>
  <c r="D159" i="1" s="1"/>
  <c r="C164" i="1"/>
  <c r="C165" i="1"/>
  <c r="C177" i="1"/>
  <c r="C178" i="1"/>
  <c r="C180" i="1"/>
  <c r="C182" i="1" s="1"/>
  <c r="D182" i="1" s="1"/>
  <c r="C183" i="1"/>
  <c r="D183" i="1" s="1"/>
  <c r="C184" i="1"/>
  <c r="C186" i="1"/>
  <c r="D186" i="1" s="1"/>
  <c r="C187" i="1"/>
  <c r="C189" i="1"/>
  <c r="D189" i="1" s="1"/>
  <c r="C190" i="1"/>
  <c r="D190" i="1" s="1"/>
  <c r="C192" i="1"/>
  <c r="D192" i="1" s="1"/>
  <c r="C193" i="1"/>
  <c r="C195" i="1"/>
  <c r="D195" i="1" s="1"/>
  <c r="C196" i="1"/>
  <c r="D196" i="1" s="1"/>
  <c r="C197" i="1"/>
  <c r="D197" i="1" s="1"/>
  <c r="C198" i="1"/>
  <c r="D198" i="1" s="1"/>
  <c r="C204" i="1"/>
  <c r="C206" i="1"/>
  <c r="C209" i="1"/>
  <c r="D209" i="1" s="1"/>
  <c r="C210" i="1"/>
  <c r="D210" i="1" s="1"/>
  <c r="C212" i="1"/>
  <c r="D212" i="1" s="1"/>
  <c r="C214" i="1"/>
  <c r="D214" i="1" s="1"/>
  <c r="C215" i="1"/>
  <c r="D215" i="1" s="1"/>
  <c r="C216" i="1"/>
  <c r="D216" i="1" s="1"/>
  <c r="C218" i="1"/>
  <c r="D218" i="1" s="1"/>
  <c r="C219" i="1"/>
  <c r="D219" i="1" s="1"/>
  <c r="C220" i="1"/>
  <c r="D220" i="1" s="1"/>
  <c r="C221" i="1"/>
  <c r="D221" i="1" s="1"/>
  <c r="C224" i="1"/>
  <c r="C135" i="1" l="1"/>
  <c r="D135" i="1" s="1"/>
  <c r="C134" i="1"/>
  <c r="D134" i="1" s="1"/>
  <c r="D115" i="1"/>
  <c r="C133" i="1"/>
  <c r="D133" i="1" s="1"/>
  <c r="C140" i="1"/>
  <c r="C132" i="1"/>
  <c r="D132" i="1" s="1"/>
  <c r="C213" i="1"/>
  <c r="D213" i="1" s="1"/>
  <c r="C179" i="1"/>
  <c r="D179" i="1" s="1"/>
  <c r="C185" i="1"/>
  <c r="D185" i="1" s="1"/>
  <c r="D184" i="1"/>
  <c r="C194" i="1"/>
  <c r="D193" i="1"/>
  <c r="D194" i="1" s="1"/>
  <c r="D187" i="1"/>
  <c r="C188" i="1"/>
  <c r="D188" i="1" s="1"/>
  <c r="D113" i="1"/>
  <c r="C166" i="1"/>
  <c r="C208" i="1"/>
  <c r="C162" i="1"/>
  <c r="F298" i="1"/>
  <c r="L298" i="1" l="1"/>
  <c r="AA303" i="1" l="1"/>
  <c r="K36" i="1" l="1"/>
  <c r="U298" i="1" l="1"/>
  <c r="W298" i="1" l="1"/>
  <c r="X298" i="1"/>
  <c r="H298" i="1" l="1"/>
  <c r="K298" i="1"/>
  <c r="Q298" i="1"/>
  <c r="R298" i="1"/>
  <c r="T298" i="1"/>
  <c r="V298" i="1"/>
  <c r="Y298" i="1"/>
  <c r="G298" i="1"/>
  <c r="N298" i="1" l="1"/>
  <c r="S298" i="1"/>
  <c r="O298" i="1"/>
  <c r="AA63" i="1"/>
  <c r="C53" i="1" l="1"/>
  <c r="C52" i="1"/>
  <c r="M298" i="1" l="1"/>
  <c r="S11" i="1" l="1"/>
  <c r="I298" i="1" l="1"/>
  <c r="J298" i="1"/>
  <c r="P298" i="1"/>
  <c r="Z298" i="1"/>
  <c r="C298" i="1" l="1"/>
  <c r="C283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F284" i="1"/>
  <c r="C284" i="1" l="1"/>
  <c r="C30" i="1" l="1"/>
  <c r="AE30" i="1" l="1"/>
  <c r="C47" i="1"/>
  <c r="C48" i="1"/>
  <c r="C49" i="1"/>
  <c r="F44" i="1"/>
  <c r="C42" i="1" l="1"/>
  <c r="AL42" i="1" s="1"/>
  <c r="AL45" i="1" s="1"/>
  <c r="AA42" i="1"/>
  <c r="N288" i="1" l="1"/>
  <c r="U288" i="1"/>
  <c r="B288" i="1"/>
  <c r="F288" i="1"/>
  <c r="J288" i="1"/>
  <c r="O288" i="1"/>
  <c r="S288" i="1"/>
  <c r="K288" i="1"/>
  <c r="V288" i="1"/>
  <c r="Z288" i="1"/>
  <c r="L288" i="1"/>
  <c r="W288" i="1"/>
  <c r="I288" i="1"/>
  <c r="R288" i="1"/>
  <c r="C288" i="1"/>
  <c r="G288" i="1"/>
  <c r="P288" i="1"/>
  <c r="H288" i="1"/>
  <c r="Q288" i="1"/>
  <c r="E288" i="1"/>
  <c r="M288" i="1"/>
  <c r="T288" i="1"/>
  <c r="X288" i="1"/>
  <c r="Y288" i="1"/>
  <c r="C290" i="1"/>
  <c r="C291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F36" i="1" l="1"/>
  <c r="C20" i="1" l="1"/>
  <c r="AE20" i="1" l="1"/>
  <c r="AF20" i="1" s="1"/>
  <c r="B22" i="1"/>
  <c r="D25" i="1" l="1"/>
  <c r="C26" i="1"/>
  <c r="G239" i="1"/>
  <c r="C236" i="1"/>
  <c r="D236" i="1" s="1"/>
  <c r="C238" i="1" l="1"/>
  <c r="AE26" i="1"/>
  <c r="AF26" i="1" l="1"/>
  <c r="K167" i="1"/>
  <c r="K168" i="1"/>
  <c r="K175" i="1" s="1"/>
  <c r="J194" i="1" l="1"/>
  <c r="U194" i="1" l="1"/>
  <c r="L194" i="1" l="1"/>
  <c r="W148" i="1" l="1"/>
  <c r="C144" i="1" l="1"/>
  <c r="U148" i="1"/>
  <c r="R185" i="1" l="1"/>
  <c r="J185" i="1" l="1"/>
  <c r="G185" i="1" l="1"/>
  <c r="C155" i="1" l="1"/>
  <c r="M162" i="1" l="1"/>
  <c r="P148" i="1" l="1"/>
  <c r="B147" i="1" l="1"/>
  <c r="R168" i="1" l="1"/>
  <c r="F167" i="1"/>
  <c r="F176" i="1" s="1"/>
  <c r="T199" i="1" l="1"/>
  <c r="O185" i="1" l="1"/>
  <c r="L148" i="1" l="1"/>
  <c r="U152" i="1" l="1"/>
  <c r="K194" i="1" l="1"/>
  <c r="N106" i="1" l="1"/>
  <c r="I167" i="1" l="1"/>
  <c r="I176" i="1" s="1"/>
  <c r="R148" i="1" l="1"/>
  <c r="F163" i="1" l="1"/>
  <c r="X148" i="1"/>
  <c r="D103" i="1" l="1"/>
  <c r="F168" i="1" l="1"/>
  <c r="F175" i="1" s="1"/>
  <c r="F194" i="1"/>
  <c r="S162" i="1" l="1"/>
  <c r="S158" i="1"/>
  <c r="S166" i="1"/>
  <c r="Z176" i="1"/>
  <c r="Z168" i="1"/>
  <c r="Z194" i="1"/>
  <c r="Z175" i="1" l="1"/>
  <c r="M176" i="1" l="1"/>
  <c r="H167" i="1"/>
  <c r="H176" i="1" l="1"/>
  <c r="H175" i="1"/>
  <c r="G167" i="1"/>
  <c r="J167" i="1"/>
  <c r="J176" i="1" s="1"/>
  <c r="K176" i="1"/>
  <c r="L167" i="1"/>
  <c r="L176" i="1" s="1"/>
  <c r="N167" i="1"/>
  <c r="N176" i="1" s="1"/>
  <c r="O167" i="1"/>
  <c r="O176" i="1" s="1"/>
  <c r="P167" i="1"/>
  <c r="P176" i="1" s="1"/>
  <c r="K199" i="1"/>
  <c r="G176" i="1" l="1"/>
  <c r="Y176" i="1"/>
  <c r="Q182" i="1"/>
  <c r="R182" i="1"/>
  <c r="R167" i="1" l="1"/>
  <c r="O182" i="1"/>
  <c r="I148" i="1"/>
  <c r="G168" i="1"/>
  <c r="G175" i="1" s="1"/>
  <c r="I168" i="1"/>
  <c r="I175" i="1" s="1"/>
  <c r="J168" i="1"/>
  <c r="J175" i="1" s="1"/>
  <c r="L168" i="1"/>
  <c r="L175" i="1" s="1"/>
  <c r="M175" i="1"/>
  <c r="N168" i="1"/>
  <c r="N175" i="1" s="1"/>
  <c r="O168" i="1"/>
  <c r="O175" i="1" s="1"/>
  <c r="P168" i="1"/>
  <c r="P175" i="1" s="1"/>
  <c r="Q168" i="1"/>
  <c r="S168" i="1"/>
  <c r="T168" i="1"/>
  <c r="U168" i="1"/>
  <c r="V168" i="1"/>
  <c r="W168" i="1"/>
  <c r="X168" i="1"/>
  <c r="Q167" i="1"/>
  <c r="S167" i="1"/>
  <c r="S176" i="1" s="1"/>
  <c r="T167" i="1"/>
  <c r="T176" i="1" s="1"/>
  <c r="U167" i="1"/>
  <c r="U176" i="1" s="1"/>
  <c r="V167" i="1"/>
  <c r="V176" i="1" s="1"/>
  <c r="W167" i="1"/>
  <c r="W176" i="1" s="1"/>
  <c r="X167" i="1"/>
  <c r="X176" i="1" s="1"/>
  <c r="H185" i="1"/>
  <c r="R175" i="1" l="1"/>
  <c r="R176" i="1"/>
  <c r="V175" i="1"/>
  <c r="X175" i="1"/>
  <c r="T175" i="1"/>
  <c r="Q175" i="1"/>
  <c r="U175" i="1"/>
  <c r="W175" i="1"/>
  <c r="S175" i="1"/>
  <c r="Q176" i="1"/>
  <c r="C176" i="1" s="1"/>
  <c r="C167" i="1"/>
  <c r="C168" i="1"/>
  <c r="S199" i="1"/>
  <c r="C175" i="1" l="1"/>
  <c r="Z162" i="1"/>
  <c r="V194" i="1" l="1"/>
  <c r="Y191" i="1"/>
  <c r="M194" i="1"/>
  <c r="D119" i="1" l="1"/>
  <c r="S185" i="1" l="1"/>
  <c r="D120" i="1" l="1"/>
  <c r="C137" i="1" l="1"/>
  <c r="D137" i="1" s="1"/>
  <c r="H194" i="1" l="1"/>
  <c r="S194" i="1" l="1"/>
  <c r="T162" i="1" l="1"/>
  <c r="G238" i="1" l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X238" i="1"/>
  <c r="X245" i="1" s="1"/>
  <c r="Y238" i="1"/>
  <c r="Z238" i="1"/>
  <c r="Y106" i="1" l="1"/>
  <c r="S239" i="1" l="1"/>
  <c r="F162" i="1" l="1"/>
  <c r="Y175" i="1" l="1"/>
  <c r="U199" i="1" l="1"/>
  <c r="T185" i="1" l="1"/>
  <c r="P162" i="1" l="1"/>
  <c r="O162" i="1" l="1"/>
  <c r="W162" i="1" l="1"/>
  <c r="T239" i="1" l="1"/>
  <c r="M152" i="1" l="1"/>
  <c r="H191" i="1" l="1"/>
  <c r="Z166" i="1" l="1"/>
  <c r="G152" i="1" l="1"/>
  <c r="R152" i="1"/>
  <c r="Y162" i="1" l="1"/>
  <c r="U185" i="1" l="1"/>
  <c r="X199" i="1" l="1"/>
  <c r="C136" i="1" l="1"/>
  <c r="D136" i="1" s="1"/>
  <c r="J162" i="1"/>
  <c r="J152" i="1"/>
  <c r="H179" i="1" l="1"/>
  <c r="F179" i="1" l="1"/>
  <c r="O152" i="1" l="1"/>
  <c r="N152" i="1"/>
  <c r="L182" i="1" l="1"/>
  <c r="X152" i="1" l="1"/>
  <c r="W152" i="1" l="1"/>
  <c r="L152" i="1" l="1"/>
  <c r="N239" i="1" l="1"/>
  <c r="R239" i="1" l="1"/>
  <c r="R199" i="1"/>
  <c r="P152" i="1"/>
  <c r="H239" i="1" l="1"/>
  <c r="M239" i="1" l="1"/>
  <c r="Z239" i="1" l="1"/>
  <c r="V152" i="1"/>
  <c r="Q152" i="1" l="1"/>
  <c r="Y239" i="1" l="1"/>
  <c r="D204" i="1"/>
  <c r="D206" i="1"/>
  <c r="O239" i="1" l="1"/>
  <c r="K162" i="1" l="1"/>
  <c r="E199" i="1" l="1"/>
  <c r="V239" i="1" l="1"/>
  <c r="U182" i="1" l="1"/>
  <c r="I152" i="1" l="1"/>
  <c r="S106" i="1" l="1"/>
  <c r="U106" i="1"/>
  <c r="Z106" i="1"/>
  <c r="J106" i="1" l="1"/>
  <c r="I106" i="1"/>
  <c r="Q106" i="1"/>
  <c r="M106" i="1"/>
  <c r="X106" i="1"/>
  <c r="P106" i="1"/>
  <c r="L106" i="1"/>
  <c r="H106" i="1"/>
  <c r="H107" i="1"/>
  <c r="C107" i="1" s="1"/>
  <c r="R106" i="1"/>
  <c r="O106" i="1"/>
  <c r="K106" i="1"/>
  <c r="V106" i="1"/>
  <c r="T106" i="1"/>
  <c r="W106" i="1"/>
  <c r="V185" i="1"/>
  <c r="D105" i="1" l="1"/>
  <c r="H152" i="1" l="1"/>
  <c r="K239" i="1" l="1"/>
  <c r="B211" i="1" l="1"/>
  <c r="D211" i="1" s="1"/>
  <c r="Z199" i="1" l="1"/>
  <c r="J199" i="1" l="1"/>
  <c r="T152" i="1" l="1"/>
  <c r="Q199" i="1" l="1"/>
  <c r="G179" i="1" l="1"/>
  <c r="S152" i="1" l="1"/>
  <c r="D175" i="1" l="1"/>
  <c r="X162" i="1"/>
  <c r="I199" i="1" l="1"/>
  <c r="C199" i="1" s="1"/>
  <c r="D199" i="1" s="1"/>
  <c r="K152" i="1" l="1"/>
  <c r="S182" i="1" l="1"/>
  <c r="Q162" i="1"/>
  <c r="I213" i="1" l="1"/>
  <c r="F152" i="1" l="1"/>
  <c r="G162" i="1" l="1"/>
  <c r="V166" i="1" l="1"/>
  <c r="H162" i="1" l="1"/>
  <c r="N182" i="1" l="1"/>
  <c r="X239" i="1" l="1"/>
  <c r="U162" i="1" l="1"/>
  <c r="H148" i="1" l="1"/>
  <c r="I147" i="1"/>
  <c r="L147" i="1"/>
  <c r="O148" i="1"/>
  <c r="R147" i="1"/>
  <c r="S148" i="1"/>
  <c r="U147" i="1"/>
  <c r="X147" i="1"/>
  <c r="Z148" i="1"/>
  <c r="F147" i="1"/>
  <c r="H163" i="1"/>
  <c r="I163" i="1"/>
  <c r="N163" i="1"/>
  <c r="R163" i="1"/>
  <c r="S163" i="1"/>
  <c r="V163" i="1"/>
  <c r="G148" i="1" l="1"/>
  <c r="C145" i="1"/>
  <c r="C156" i="1"/>
  <c r="C158" i="1" s="1"/>
  <c r="D158" i="1" s="1"/>
  <c r="T147" i="1"/>
  <c r="T148" i="1"/>
  <c r="P147" i="1"/>
  <c r="S147" i="1"/>
  <c r="K147" i="1"/>
  <c r="K148" i="1"/>
  <c r="V147" i="1"/>
  <c r="V148" i="1"/>
  <c r="N147" i="1"/>
  <c r="N148" i="1"/>
  <c r="J147" i="1"/>
  <c r="J148" i="1"/>
  <c r="W147" i="1"/>
  <c r="Y147" i="1"/>
  <c r="Y148" i="1"/>
  <c r="Q147" i="1"/>
  <c r="Q148" i="1"/>
  <c r="M147" i="1"/>
  <c r="M148" i="1"/>
  <c r="D143" i="1"/>
  <c r="O147" i="1"/>
  <c r="G147" i="1"/>
  <c r="Z163" i="1"/>
  <c r="Z158" i="1"/>
  <c r="H147" i="1"/>
  <c r="U158" i="1"/>
  <c r="U163" i="1"/>
  <c r="X158" i="1"/>
  <c r="X163" i="1"/>
  <c r="H158" i="1"/>
  <c r="Q158" i="1"/>
  <c r="Q163" i="1"/>
  <c r="P158" i="1"/>
  <c r="P163" i="1"/>
  <c r="F158" i="1"/>
  <c r="W158" i="1"/>
  <c r="W163" i="1"/>
  <c r="O158" i="1"/>
  <c r="O163" i="1"/>
  <c r="K158" i="1"/>
  <c r="K163" i="1"/>
  <c r="G158" i="1"/>
  <c r="G163" i="1"/>
  <c r="Y158" i="1"/>
  <c r="Y163" i="1"/>
  <c r="M158" i="1"/>
  <c r="M163" i="1"/>
  <c r="T158" i="1"/>
  <c r="T163" i="1"/>
  <c r="L158" i="1"/>
  <c r="L163" i="1"/>
  <c r="J158" i="1"/>
  <c r="J163" i="1"/>
  <c r="H213" i="1"/>
  <c r="J213" i="1"/>
  <c r="K213" i="1"/>
  <c r="L213" i="1"/>
  <c r="M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C147" i="1" l="1"/>
  <c r="C163" i="1"/>
  <c r="C148" i="1"/>
  <c r="D117" i="1" l="1"/>
  <c r="D125" i="1"/>
  <c r="C205" i="1" l="1"/>
  <c r="D205" i="1" s="1"/>
  <c r="C203" i="1"/>
  <c r="C207" i="1" l="1"/>
  <c r="D207" i="1" s="1"/>
  <c r="D203" i="1"/>
  <c r="L162" i="1" l="1"/>
  <c r="D104" i="1" l="1"/>
  <c r="N162" i="1" l="1"/>
  <c r="R235" i="1" l="1"/>
  <c r="D224" i="1" l="1"/>
  <c r="S60" i="1" l="1"/>
  <c r="G234" i="1" l="1"/>
  <c r="G245" i="1" s="1"/>
  <c r="H234" i="1"/>
  <c r="H245" i="1" s="1"/>
  <c r="I234" i="1"/>
  <c r="I245" i="1" s="1"/>
  <c r="J245" i="1"/>
  <c r="K234" i="1"/>
  <c r="K245" i="1" s="1"/>
  <c r="L234" i="1"/>
  <c r="L245" i="1" s="1"/>
  <c r="M234" i="1"/>
  <c r="M245" i="1" s="1"/>
  <c r="N234" i="1"/>
  <c r="N245" i="1" s="1"/>
  <c r="O234" i="1"/>
  <c r="O245" i="1" s="1"/>
  <c r="P234" i="1"/>
  <c r="P245" i="1" s="1"/>
  <c r="Q234" i="1"/>
  <c r="Q245" i="1" s="1"/>
  <c r="R234" i="1"/>
  <c r="R245" i="1" s="1"/>
  <c r="S234" i="1"/>
  <c r="S245" i="1" s="1"/>
  <c r="T234" i="1"/>
  <c r="T245" i="1" s="1"/>
  <c r="U234" i="1"/>
  <c r="V234" i="1"/>
  <c r="V245" i="1" s="1"/>
  <c r="W234" i="1"/>
  <c r="X247" i="1"/>
  <c r="Y234" i="1"/>
  <c r="Z234" i="1"/>
  <c r="F234" i="1"/>
  <c r="Z245" i="1" l="1"/>
  <c r="Z247" i="1" s="1"/>
  <c r="W245" i="1"/>
  <c r="W247" i="1" s="1"/>
  <c r="Y245" i="1"/>
  <c r="Y247" i="1" s="1"/>
  <c r="U245" i="1"/>
  <c r="U247" i="1" s="1"/>
  <c r="I247" i="1"/>
  <c r="P247" i="1"/>
  <c r="G247" i="1"/>
  <c r="L239" i="1" l="1"/>
  <c r="J239" i="1" l="1"/>
  <c r="Q239" i="1" l="1"/>
  <c r="C276" i="1" l="1"/>
  <c r="C270" i="1"/>
  <c r="C268" i="1"/>
  <c r="C266" i="1"/>
  <c r="C265" i="1"/>
  <c r="C264" i="1"/>
  <c r="C263" i="1"/>
  <c r="C262" i="1"/>
  <c r="C254" i="1"/>
  <c r="D254" i="1" s="1"/>
  <c r="C253" i="1"/>
  <c r="D253" i="1" s="1"/>
  <c r="C252" i="1"/>
  <c r="D252" i="1" s="1"/>
  <c r="C250" i="1"/>
  <c r="D250" i="1" s="1"/>
  <c r="C249" i="1"/>
  <c r="D249" i="1" s="1"/>
  <c r="C246" i="1"/>
  <c r="D246" i="1" s="1"/>
  <c r="V247" i="1"/>
  <c r="T247" i="1"/>
  <c r="S247" i="1"/>
  <c r="R247" i="1"/>
  <c r="Q247" i="1"/>
  <c r="O247" i="1"/>
  <c r="N247" i="1"/>
  <c r="M247" i="1"/>
  <c r="L247" i="1"/>
  <c r="K247" i="1"/>
  <c r="J247" i="1"/>
  <c r="H247" i="1"/>
  <c r="C244" i="1"/>
  <c r="D244" i="1" s="1"/>
  <c r="C242" i="1"/>
  <c r="C240" i="1"/>
  <c r="U239" i="1"/>
  <c r="P239" i="1"/>
  <c r="I239" i="1"/>
  <c r="C237" i="1"/>
  <c r="D238" i="1"/>
  <c r="Z235" i="1"/>
  <c r="Y235" i="1"/>
  <c r="X235" i="1"/>
  <c r="W235" i="1"/>
  <c r="V235" i="1"/>
  <c r="T235" i="1"/>
  <c r="S235" i="1"/>
  <c r="Q235" i="1"/>
  <c r="P235" i="1"/>
  <c r="O235" i="1"/>
  <c r="N235" i="1"/>
  <c r="M235" i="1"/>
  <c r="L235" i="1"/>
  <c r="K235" i="1"/>
  <c r="J235" i="1"/>
  <c r="I235" i="1"/>
  <c r="G235" i="1"/>
  <c r="F235" i="1"/>
  <c r="C233" i="1"/>
  <c r="D233" i="1" s="1"/>
  <c r="Z223" i="1"/>
  <c r="Y223" i="1"/>
  <c r="X223" i="1"/>
  <c r="W223" i="1"/>
  <c r="V223" i="1"/>
  <c r="U223" i="1"/>
  <c r="T223" i="1"/>
  <c r="S223" i="1"/>
  <c r="R223" i="1"/>
  <c r="Q223" i="1"/>
  <c r="P223" i="1"/>
  <c r="N223" i="1"/>
  <c r="M223" i="1"/>
  <c r="L223" i="1"/>
  <c r="K223" i="1"/>
  <c r="J223" i="1"/>
  <c r="I223" i="1"/>
  <c r="H223" i="1"/>
  <c r="G223" i="1"/>
  <c r="F223" i="1"/>
  <c r="B223" i="1"/>
  <c r="D222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M217" i="1"/>
  <c r="L217" i="1"/>
  <c r="K217" i="1"/>
  <c r="J217" i="1"/>
  <c r="I217" i="1"/>
  <c r="H217" i="1"/>
  <c r="G217" i="1"/>
  <c r="F217" i="1"/>
  <c r="B217" i="1"/>
  <c r="Y194" i="1"/>
  <c r="V191" i="1"/>
  <c r="C191" i="1" s="1"/>
  <c r="D191" i="1" s="1"/>
  <c r="D180" i="1"/>
  <c r="H166" i="1"/>
  <c r="D165" i="1"/>
  <c r="D164" i="1"/>
  <c r="Z161" i="1"/>
  <c r="Y161" i="1"/>
  <c r="X161" i="1"/>
  <c r="V161" i="1"/>
  <c r="U161" i="1"/>
  <c r="T161" i="1"/>
  <c r="S161" i="1"/>
  <c r="P161" i="1"/>
  <c r="N161" i="1"/>
  <c r="C161" i="1" s="1"/>
  <c r="N158" i="1"/>
  <c r="D157" i="1"/>
  <c r="Y152" i="1"/>
  <c r="C152" i="1" s="1"/>
  <c r="B152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C151" i="1" s="1"/>
  <c r="B151" i="1"/>
  <c r="D149" i="1"/>
  <c r="D141" i="1"/>
  <c r="D124" i="1"/>
  <c r="D123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C122" i="1"/>
  <c r="B122" i="1"/>
  <c r="D118" i="1"/>
  <c r="D116" i="1"/>
  <c r="D110" i="1"/>
  <c r="D109" i="1"/>
  <c r="D108" i="1"/>
  <c r="B106" i="1"/>
  <c r="D106" i="1" s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237" i="1" l="1"/>
  <c r="C239" i="1"/>
  <c r="D239" i="1" s="1"/>
  <c r="D166" i="1"/>
  <c r="C243" i="1"/>
  <c r="D242" i="1"/>
  <c r="C241" i="1"/>
  <c r="D241" i="1" s="1"/>
  <c r="D240" i="1"/>
  <c r="C217" i="1"/>
  <c r="D217" i="1" s="1"/>
  <c r="C223" i="1"/>
  <c r="D223" i="1" s="1"/>
  <c r="D77" i="1"/>
  <c r="D82" i="1"/>
  <c r="D79" i="1"/>
  <c r="D80" i="1"/>
  <c r="AE19" i="1"/>
  <c r="AF19" i="1" s="1"/>
  <c r="AE27" i="1"/>
  <c r="N294" i="1"/>
  <c r="V294" i="1"/>
  <c r="J294" i="1"/>
  <c r="O294" i="1"/>
  <c r="S294" i="1"/>
  <c r="W294" i="1"/>
  <c r="H294" i="1"/>
  <c r="Q294" i="1"/>
  <c r="Y294" i="1"/>
  <c r="I294" i="1"/>
  <c r="R294" i="1"/>
  <c r="Z294" i="1"/>
  <c r="K294" i="1"/>
  <c r="P294" i="1"/>
  <c r="T294" i="1"/>
  <c r="X294" i="1"/>
  <c r="L294" i="1"/>
  <c r="U294" i="1"/>
  <c r="M294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7" i="1"/>
  <c r="C11" i="1"/>
  <c r="D10" i="1"/>
  <c r="D8" i="1"/>
  <c r="C13" i="1"/>
  <c r="D28" i="1"/>
  <c r="C36" i="1"/>
  <c r="D35" i="1"/>
  <c r="D20" i="1"/>
  <c r="D26" i="1" s="1"/>
  <c r="C22" i="1"/>
  <c r="D146" i="1"/>
  <c r="D178" i="1"/>
  <c r="D162" i="1"/>
  <c r="D177" i="1"/>
  <c r="D107" i="1"/>
  <c r="D122" i="1"/>
  <c r="D121" i="1"/>
  <c r="C17" i="1"/>
  <c r="C9" i="1"/>
  <c r="C24" i="1"/>
  <c r="C44" i="1"/>
  <c r="D7" i="1"/>
  <c r="C32" i="1"/>
  <c r="D12" i="1"/>
  <c r="C34" i="1"/>
  <c r="C60" i="1"/>
  <c r="D150" i="1"/>
  <c r="C39" i="1"/>
  <c r="C235" i="1"/>
  <c r="D235" i="1" s="1"/>
  <c r="D152" i="1"/>
  <c r="D161" i="1"/>
  <c r="C64" i="1"/>
  <c r="C56" i="1"/>
  <c r="D42" i="1"/>
  <c r="D288" i="1" s="1"/>
  <c r="C231" i="1"/>
  <c r="D231" i="1" s="1"/>
  <c r="C234" i="1"/>
  <c r="D234" i="1" s="1"/>
  <c r="D243" i="1" l="1"/>
  <c r="AF27" i="1"/>
  <c r="AE17" i="1"/>
  <c r="AF17" i="1" s="1"/>
  <c r="AF35" i="1"/>
  <c r="N293" i="1"/>
  <c r="U293" i="1"/>
  <c r="T293" i="1"/>
  <c r="Q293" i="1"/>
  <c r="W293" i="1"/>
  <c r="AA293" i="1"/>
  <c r="S293" i="1"/>
  <c r="F293" i="1"/>
  <c r="L293" i="1"/>
  <c r="P293" i="1"/>
  <c r="H293" i="1"/>
  <c r="X293" i="1"/>
  <c r="K293" i="1"/>
  <c r="J293" i="1"/>
  <c r="Y293" i="1"/>
  <c r="V293" i="1"/>
  <c r="O293" i="1"/>
  <c r="M293" i="1"/>
  <c r="G293" i="1"/>
  <c r="Z293" i="1"/>
  <c r="R293" i="1"/>
  <c r="I293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8" i="1"/>
  <c r="D145" i="1"/>
  <c r="D147" i="1"/>
  <c r="D9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F245" i="1"/>
  <c r="F247" i="1" s="1"/>
  <c r="B245" i="1"/>
  <c r="B247" i="1" s="1"/>
  <c r="C245" i="1"/>
  <c r="C247" i="1" s="1"/>
  <c r="D247" i="1" l="1"/>
  <c r="D245" i="1"/>
</calcChain>
</file>

<file path=xl/sharedStrings.xml><?xml version="1.0" encoding="utf-8"?>
<sst xmlns="http://schemas.openxmlformats.org/spreadsheetml/2006/main" count="291" uniqueCount="229">
  <si>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</si>
  <si>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</si>
  <si>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</si>
  <si>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</si>
  <si>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</si>
  <si>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</si>
  <si>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</si>
  <si>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</si>
  <si>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</si>
  <si>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</si>
  <si>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</si>
  <si>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</si>
  <si>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</si>
  <si>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</si>
  <si>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</si>
  <si>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</si>
  <si>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</si>
  <si>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</si>
  <si>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</si>
  <si>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</si>
  <si>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</si>
  <si>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</si>
  <si>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</si>
  <si>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</si>
  <si>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</si>
  <si>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</si>
  <si>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</si>
  <si>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</si>
  <si>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</si>
  <si>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</si>
  <si>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</si>
  <si>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</si>
  <si>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</si>
  <si>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</si>
  <si>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</si>
  <si>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</si>
  <si>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</si>
  <si>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</si>
  <si>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</si>
  <si>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</si>
  <si>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</si>
  <si>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</si>
  <si>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</si>
  <si>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</si>
  <si>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</si>
  <si>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</si>
  <si>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</si>
  <si>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</si>
  <si>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</si>
  <si>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</si>
  <si>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</si>
  <si>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</si>
  <si>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</si>
  <si>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</si>
  <si>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</si>
  <si>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</si>
  <si>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</si>
  <si>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</si>
  <si>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</si>
  <si>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</si>
  <si>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</si>
  <si>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</si>
  <si>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</si>
  <si>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</si>
  <si>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</si>
  <si>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</si>
  <si>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</si>
  <si>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</si>
  <si>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</si>
  <si>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</si>
  <si>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</si>
  <si>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</si>
  <si>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</si>
  <si>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</si>
  <si>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</si>
  <si>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</si>
  <si>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</si>
  <si>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</si>
  <si>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</si>
  <si>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</si>
  <si>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</si>
  <si>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</si>
  <si>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</si>
  <si>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</si>
  <si>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</si>
  <si>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</si>
  <si>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</si>
  <si>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</si>
  <si>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</si>
  <si>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</si>
  <si>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</si>
  <si>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</si>
  <si>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</si>
  <si>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</si>
  <si>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</si>
  <si>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</si>
  <si>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</si>
  <si>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</si>
  <si>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</si>
  <si>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</si>
  <si>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</si>
  <si>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</si>
  <si>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</si>
  <si>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</si>
  <si>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</si>
  <si>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</si>
  <si>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</si>
  <si>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</si>
  <si>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</si>
  <si>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</si>
  <si>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</si>
  <si>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</si>
  <si>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</si>
  <si>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</si>
  <si>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</si>
  <si>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</si>
  <si>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</si>
  <si>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</si>
  <si>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</si>
  <si>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</si>
  <si>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</si>
  <si>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</si>
  <si>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</si>
  <si>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</si>
  <si>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</si>
  <si>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</si>
  <si>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</si>
  <si>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</si>
  <si>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</si>
  <si>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</si>
  <si>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</si>
  <si>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</si>
  <si>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</si>
  <si>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</si>
  <si>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</si>
  <si>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</si>
  <si>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</si>
  <si>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</si>
  <si>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</si>
  <si>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</si>
  <si>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</si>
  <si>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</si>
  <si>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</si>
  <si>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</si>
  <si>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</si>
  <si>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</si>
  <si>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</si>
  <si>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</si>
  <si>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</si>
  <si>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</si>
  <si>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</si>
  <si>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</si>
  <si>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</si>
  <si>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</si>
  <si>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</si>
  <si>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</si>
  <si>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</si>
  <si>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</si>
  <si>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</si>
  <si>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</si>
  <si>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</si>
  <si>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</si>
  <si>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</si>
  <si>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</si>
  <si>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</si>
  <si>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</si>
  <si>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</si>
  <si>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</si>
  <si>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</si>
  <si>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</si>
  <si>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</si>
  <si>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</si>
  <si>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</si>
  <si>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</si>
  <si>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</si>
  <si>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</si>
  <si>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</si>
  <si>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</si>
  <si>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</si>
  <si>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</si>
  <si>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</si>
  <si>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</si>
  <si>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</si>
  <si>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</si>
  <si>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</si>
  <si>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</si>
  <si>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</si>
  <si>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</si>
  <si>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</si>
  <si>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</si>
  <si>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</si>
  <si>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</si>
  <si>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</si>
  <si>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</si>
  <si>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</si>
  <si>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</si>
  <si>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</si>
  <si>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</si>
  <si>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</si>
  <si>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</si>
  <si>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</si>
  <si>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</si>
  <si>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</si>
  <si>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</si>
  <si>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</si>
  <si>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</si>
  <si>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</si>
  <si>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</si>
  <si>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</si>
  <si>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</si>
  <si>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</si>
  <si>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</si>
  <si>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</si>
  <si>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</si>
  <si>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</si>
  <si>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</si>
  <si>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</si>
  <si>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</si>
  <si>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</si>
  <si>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</si>
  <si>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</si>
  <si>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</si>
  <si>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</si>
  <si>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</si>
  <si>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</si>
  <si>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</si>
  <si>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Убрано прочих технических и масличных культур, га</t>
  </si>
  <si>
    <t>Валовый сбор, тонн</t>
  </si>
  <si>
    <t>Информация о сельскохозяйственных работах по состоянию на 9 августа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</si>
</sst>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2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9" fillId="0" borderId="3" xfId="2" applyNumberFormat="1" applyFont="1" applyFill="1" applyBorder="1" applyAlignment="1">
      <alignment horizontal="center" vertical="center"/>
    </xf>
    <xf numFmtId="164" fontId="21" fillId="0" borderId="2" xfId="2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 indent="4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4" fontId="19" fillId="0" borderId="3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 wrapText="1"/>
    </xf>
    <xf numFmtId="166" fontId="19" fillId="0" borderId="2" xfId="5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1" fontId="25" fillId="0" borderId="3" xfId="5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/>
    </xf>
    <xf numFmtId="166" fontId="25" fillId="0" borderId="3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/>
    </xf>
    <xf numFmtId="3" fontId="25" fillId="0" borderId="3" xfId="2" applyNumberFormat="1" applyFont="1" applyFill="1" applyBorder="1" applyAlignment="1">
      <alignment horizontal="center" vertical="center"/>
    </xf>
    <xf numFmtId="0" fontId="25" fillId="0" borderId="2" xfId="2" applyNumberFormat="1" applyFont="1" applyFill="1" applyBorder="1" applyAlignment="1">
      <alignment horizontal="center" vertical="center"/>
    </xf>
    <xf numFmtId="0" fontId="25" fillId="0" borderId="3" xfId="2" applyNumberFormat="1" applyFont="1" applyFill="1" applyBorder="1" applyAlignment="1">
      <alignment horizontal="center" vertical="center"/>
    </xf>
    <xf numFmtId="168" fontId="23" fillId="0" borderId="2" xfId="5" applyNumberFormat="1" applyFont="1" applyFill="1" applyBorder="1" applyAlignment="1">
      <alignment vertical="center" wrapText="1"/>
    </xf>
    <xf numFmtId="4" fontId="23" fillId="0" borderId="2" xfId="0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 wrapText="1"/>
    </xf>
    <xf numFmtId="1" fontId="25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6" fontId="23" fillId="0" borderId="3" xfId="2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/>
    </xf>
    <xf numFmtId="0" fontId="23" fillId="0" borderId="2" xfId="2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1" fontId="23" fillId="0" borderId="2" xfId="5" applyNumberFormat="1" applyFont="1" applyFill="1" applyBorder="1" applyAlignment="1">
      <alignment horizontal="center" vertical="center" wrapText="1"/>
    </xf>
    <xf numFmtId="166" fontId="23" fillId="0" borderId="2" xfId="2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" fontId="23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3" fontId="23" fillId="0" borderId="3" xfId="2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455"/>
  <sheetViews>
    <sheetView tabSelected="1" view="pageBreakPreview" topLeftCell="A2" zoomScale="40" zoomScaleNormal="60" zoomScaleSheetLayoutView="4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167" sqref="A167:XFD167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customWidth="1"/>
    <col min="3" max="3" width="23.42578125" style="2" customWidth="1"/>
    <col min="4" max="4" width="19.5703125" style="2" customWidth="1"/>
    <col min="5" max="5" width="15" style="2" customWidth="1"/>
    <col min="6" max="6" width="20.140625" style="1" customWidth="1"/>
    <col min="7" max="7" width="19.140625" style="1" customWidth="1"/>
    <col min="8" max="8" width="19" style="1" customWidth="1"/>
    <col min="9" max="9" width="18" style="1" customWidth="1"/>
    <col min="10" max="10" width="20" style="1" customWidth="1"/>
    <col min="11" max="11" width="19.42578125" style="1" customWidth="1"/>
    <col min="12" max="13" width="18.28515625" style="1" customWidth="1"/>
    <col min="14" max="14" width="18.5703125" style="1" customWidth="1"/>
    <col min="15" max="15" width="19.140625" style="1" customWidth="1"/>
    <col min="16" max="16" width="21.28515625" style="1" customWidth="1"/>
    <col min="17" max="17" width="20.7109375" style="1" customWidth="1"/>
    <col min="18" max="18" width="21" style="1" customWidth="1"/>
    <col min="19" max="19" width="21.5703125" style="1" customWidth="1"/>
    <col min="20" max="20" width="18" style="1" customWidth="1"/>
    <col min="21" max="21" width="18.28515625" style="1" customWidth="1"/>
    <col min="22" max="22" width="22" style="1" customWidth="1"/>
    <col min="23" max="23" width="20.85546875" style="1" customWidth="1"/>
    <col min="24" max="24" width="22" style="1" customWidth="1"/>
    <col min="25" max="25" width="18.42578125" style="1" customWidth="1"/>
    <col min="26" max="26" width="18.5703125" style="1" customWidth="1"/>
    <col min="27" max="27" width="3.710937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207" t="s">
        <v>228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208" t="s">
        <v>3</v>
      </c>
      <c r="B4" s="211" t="s">
        <v>204</v>
      </c>
      <c r="C4" s="214" t="s">
        <v>205</v>
      </c>
      <c r="D4" s="214" t="s">
        <v>206</v>
      </c>
      <c r="E4" s="220" t="s">
        <v>208</v>
      </c>
      <c r="F4" s="217" t="s">
        <v>4</v>
      </c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9"/>
      <c r="AA4" s="2" t="s">
        <v>0</v>
      </c>
      <c r="AD4" s="35"/>
      <c r="AE4" s="35"/>
    </row>
    <row r="5" spans="1:32" s="2" customFormat="1" ht="133.5" customHeight="1" x14ac:dyDescent="0.25">
      <c r="A5" s="209"/>
      <c r="B5" s="212"/>
      <c r="C5" s="215"/>
      <c r="D5" s="215"/>
      <c r="E5" s="221"/>
      <c r="F5" s="205" t="s">
        <v>5</v>
      </c>
      <c r="G5" s="205" t="s">
        <v>6</v>
      </c>
      <c r="H5" s="205" t="s">
        <v>7</v>
      </c>
      <c r="I5" s="205" t="s">
        <v>8</v>
      </c>
      <c r="J5" s="205" t="s">
        <v>9</v>
      </c>
      <c r="K5" s="205" t="s">
        <v>10</v>
      </c>
      <c r="L5" s="205" t="s">
        <v>11</v>
      </c>
      <c r="M5" s="205" t="s">
        <v>12</v>
      </c>
      <c r="N5" s="205" t="s">
        <v>13</v>
      </c>
      <c r="O5" s="205" t="s">
        <v>14</v>
      </c>
      <c r="P5" s="205" t="s">
        <v>15</v>
      </c>
      <c r="Q5" s="205" t="s">
        <v>16</v>
      </c>
      <c r="R5" s="205" t="s">
        <v>17</v>
      </c>
      <c r="S5" s="205" t="s">
        <v>18</v>
      </c>
      <c r="T5" s="205" t="s">
        <v>19</v>
      </c>
      <c r="U5" s="205" t="s">
        <v>20</v>
      </c>
      <c r="V5" s="205" t="s">
        <v>21</v>
      </c>
      <c r="W5" s="205" t="s">
        <v>22</v>
      </c>
      <c r="X5" s="205" t="s">
        <v>23</v>
      </c>
      <c r="Y5" s="205" t="s">
        <v>24</v>
      </c>
      <c r="Z5" s="205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210"/>
      <c r="B6" s="213"/>
      <c r="C6" s="216"/>
      <c r="D6" s="216"/>
      <c r="E6" s="222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D6" s="35"/>
      <c r="AE6" s="35"/>
    </row>
    <row r="7" spans="1:32" s="2" customFormat="1" ht="30" hidden="1" customHeight="1" x14ac:dyDescent="0.25">
      <c r="A7" s="7" t="s">
        <v>26</v>
      </c>
      <c r="B7" s="108">
        <v>48111</v>
      </c>
      <c r="C7" s="108">
        <f>SUM(F7:Z7)</f>
        <v>48111</v>
      </c>
      <c r="D7" s="99">
        <f>C7/B7</f>
        <v>1</v>
      </c>
      <c r="E7" s="100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08">
        <v>54735</v>
      </c>
      <c r="C8" s="108">
        <f>SUM(F8:Z8)</f>
        <v>55236.36</v>
      </c>
      <c r="D8" s="99">
        <f>C8/B8</f>
        <v>1.0091597697999453</v>
      </c>
      <c r="E8" s="100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09">
        <f>B8/B7</f>
        <v>1.137681611273929</v>
      </c>
      <c r="C9" s="109">
        <f t="shared" ref="C9:Z9" si="1">C8/C7</f>
        <v>1.1481025129388289</v>
      </c>
      <c r="D9" s="109">
        <f t="shared" si="1"/>
        <v>1.0091597697999453</v>
      </c>
      <c r="E9" s="100"/>
      <c r="F9" s="110">
        <f t="shared" si="1"/>
        <v>1</v>
      </c>
      <c r="G9" s="110">
        <f t="shared" si="1"/>
        <v>1.320476858345021</v>
      </c>
      <c r="H9" s="110">
        <f t="shared" si="1"/>
        <v>1.0238598610691634</v>
      </c>
      <c r="I9" s="110">
        <f t="shared" si="1"/>
        <v>1.1038831729173582</v>
      </c>
      <c r="J9" s="110">
        <f t="shared" si="1"/>
        <v>1.3707458363504708</v>
      </c>
      <c r="K9" s="110">
        <f t="shared" si="1"/>
        <v>1.0043276661514684</v>
      </c>
      <c r="L9" s="110">
        <f t="shared" si="1"/>
        <v>0.96117381489841991</v>
      </c>
      <c r="M9" s="110">
        <f t="shared" si="1"/>
        <v>1.3190118152524168</v>
      </c>
      <c r="N9" s="110">
        <f t="shared" si="1"/>
        <v>1.2740026304252521</v>
      </c>
      <c r="O9" s="110">
        <f t="shared" si="1"/>
        <v>1.4479768786127167</v>
      </c>
      <c r="P9" s="110">
        <f t="shared" si="1"/>
        <v>1.0962634578847372</v>
      </c>
      <c r="Q9" s="110">
        <f t="shared" si="1"/>
        <v>1.0220330495743615</v>
      </c>
      <c r="R9" s="110">
        <f t="shared" si="1"/>
        <v>1.2639484978540771</v>
      </c>
      <c r="S9" s="110">
        <f t="shared" si="1"/>
        <v>1.0405181002989041</v>
      </c>
      <c r="T9" s="110">
        <f t="shared" si="1"/>
        <v>1.3460456392622695</v>
      </c>
      <c r="U9" s="110">
        <f t="shared" si="1"/>
        <v>1.0214224507283634</v>
      </c>
      <c r="V9" s="110">
        <f t="shared" si="1"/>
        <v>1.0672797676669894</v>
      </c>
      <c r="W9" s="110">
        <f t="shared" si="1"/>
        <v>1.0160583941605839</v>
      </c>
      <c r="X9" s="110">
        <f t="shared" si="1"/>
        <v>1.1320954907161804</v>
      </c>
      <c r="Y9" s="110">
        <f t="shared" si="1"/>
        <v>1.2078919729932485</v>
      </c>
      <c r="Z9" s="110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08">
        <v>53686</v>
      </c>
      <c r="C10" s="108">
        <f>SUM(F10:Z10)</f>
        <v>52262.7</v>
      </c>
      <c r="D10" s="99">
        <f>C10/B10</f>
        <v>0.97348843273851648</v>
      </c>
      <c r="E10" s="100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10">
        <f t="shared" ref="B11:C11" si="3">B10/B8</f>
        <v>0.98083493194482507</v>
      </c>
      <c r="C11" s="110">
        <f t="shared" si="3"/>
        <v>0.94616480883244292</v>
      </c>
      <c r="D11" s="99">
        <f>C11/B11</f>
        <v>0.96465243846521931</v>
      </c>
      <c r="E11" s="100"/>
      <c r="F11" s="110">
        <f>F10/F8</f>
        <v>0.69148936170212771</v>
      </c>
      <c r="G11" s="110">
        <f>G10/G8</f>
        <v>1</v>
      </c>
      <c r="H11" s="110">
        <f t="shared" ref="H11:Z11" si="4">H10/H8</f>
        <v>1</v>
      </c>
      <c r="I11" s="110">
        <f t="shared" si="4"/>
        <v>0.91160553217077567</v>
      </c>
      <c r="J11" s="110">
        <f t="shared" si="4"/>
        <v>0.95314315900686752</v>
      </c>
      <c r="K11" s="110">
        <f t="shared" si="4"/>
        <v>1</v>
      </c>
      <c r="L11" s="110">
        <v>0.97</v>
      </c>
      <c r="M11" s="110">
        <f t="shared" si="4"/>
        <v>0.96970684039087951</v>
      </c>
      <c r="N11" s="110">
        <f t="shared" si="4"/>
        <v>0.95044735030970406</v>
      </c>
      <c r="O11" s="110">
        <f t="shared" si="4"/>
        <v>1</v>
      </c>
      <c r="P11" s="110">
        <v>0.94</v>
      </c>
      <c r="Q11" s="110">
        <f t="shared" si="4"/>
        <v>1</v>
      </c>
      <c r="R11" s="110">
        <f t="shared" si="4"/>
        <v>0.99434069043576678</v>
      </c>
      <c r="S11" s="110">
        <f>S10/S8</f>
        <v>1</v>
      </c>
      <c r="T11" s="110">
        <f t="shared" si="4"/>
        <v>0.99814212726428242</v>
      </c>
      <c r="U11" s="110">
        <f t="shared" si="4"/>
        <v>0.72818791946308725</v>
      </c>
      <c r="V11" s="110">
        <f t="shared" si="4"/>
        <v>0.98185941043083902</v>
      </c>
      <c r="W11" s="110">
        <v>0.97</v>
      </c>
      <c r="X11" s="110">
        <f t="shared" si="4"/>
        <v>0.92877225866916591</v>
      </c>
      <c r="Y11" s="110">
        <f t="shared" si="4"/>
        <v>0.99992547139343635</v>
      </c>
      <c r="Z11" s="110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08">
        <v>27592</v>
      </c>
      <c r="C12" s="108">
        <f>SUM(F12:Z12)</f>
        <v>28828</v>
      </c>
      <c r="D12" s="99">
        <f>C12/B12</f>
        <v>1.0447955929254857</v>
      </c>
      <c r="E12" s="100">
        <v>20</v>
      </c>
      <c r="F12" s="111">
        <v>1410</v>
      </c>
      <c r="G12" s="111">
        <v>1325</v>
      </c>
      <c r="H12" s="111">
        <v>2710</v>
      </c>
      <c r="I12" s="111">
        <v>1700</v>
      </c>
      <c r="J12" s="111">
        <v>590</v>
      </c>
      <c r="K12" s="111">
        <v>1998</v>
      </c>
      <c r="L12" s="111">
        <v>583</v>
      </c>
      <c r="M12" s="111">
        <v>2200</v>
      </c>
      <c r="N12" s="111">
        <v>732</v>
      </c>
      <c r="O12" s="111">
        <v>428</v>
      </c>
      <c r="P12" s="111">
        <v>368</v>
      </c>
      <c r="Q12" s="111">
        <v>790</v>
      </c>
      <c r="R12" s="111">
        <v>3534</v>
      </c>
      <c r="S12" s="111">
        <v>579</v>
      </c>
      <c r="T12" s="111">
        <v>2366</v>
      </c>
      <c r="U12" s="111">
        <v>676</v>
      </c>
      <c r="V12" s="111">
        <v>639</v>
      </c>
      <c r="W12" s="111"/>
      <c r="X12" s="111">
        <v>1500</v>
      </c>
      <c r="Y12" s="111">
        <v>3800</v>
      </c>
      <c r="Z12" s="111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99">
        <f>B12/B8</f>
        <v>0.50410158034164609</v>
      </c>
      <c r="C13" s="99">
        <f>C12/C8</f>
        <v>0.52190260183690595</v>
      </c>
      <c r="D13" s="99">
        <f t="shared" ref="D13:Z13" si="5">D12/D8</f>
        <v>1.0353123699457469</v>
      </c>
      <c r="E13" s="100"/>
      <c r="F13" s="99">
        <f t="shared" si="5"/>
        <v>0.68181818181818177</v>
      </c>
      <c r="G13" s="99">
        <f t="shared" si="5"/>
        <v>0.70366436537440258</v>
      </c>
      <c r="H13" s="99">
        <f t="shared" si="5"/>
        <v>0.79941002949852502</v>
      </c>
      <c r="I13" s="99">
        <f t="shared" si="5"/>
        <v>0.51112447384245341</v>
      </c>
      <c r="J13" s="99">
        <f t="shared" si="5"/>
        <v>0.31167459059693609</v>
      </c>
      <c r="K13" s="99">
        <f t="shared" si="5"/>
        <v>0.61495844875346262</v>
      </c>
      <c r="L13" s="99">
        <f t="shared" si="5"/>
        <v>0.27383748238609679</v>
      </c>
      <c r="M13" s="99">
        <f t="shared" si="5"/>
        <v>0.59717698154180243</v>
      </c>
      <c r="N13" s="99">
        <f t="shared" si="5"/>
        <v>0.25189263592567102</v>
      </c>
      <c r="O13" s="99">
        <f t="shared" si="5"/>
        <v>0.42714570858283435</v>
      </c>
      <c r="P13" s="99">
        <f t="shared" si="5"/>
        <v>0.21259387637203928</v>
      </c>
      <c r="Q13" s="99">
        <f t="shared" si="5"/>
        <v>0.38706516413522785</v>
      </c>
      <c r="R13" s="99">
        <f t="shared" si="5"/>
        <v>1</v>
      </c>
      <c r="S13" s="99">
        <f t="shared" si="5"/>
        <v>0.18480689435046282</v>
      </c>
      <c r="T13" s="99">
        <f t="shared" si="5"/>
        <v>0.54946586158848121</v>
      </c>
      <c r="U13" s="99">
        <f t="shared" si="5"/>
        <v>0.28355704697986578</v>
      </c>
      <c r="V13" s="99">
        <f t="shared" si="5"/>
        <v>0.28979591836734692</v>
      </c>
      <c r="W13" s="99">
        <f t="shared" si="5"/>
        <v>0</v>
      </c>
      <c r="X13" s="99">
        <f t="shared" si="5"/>
        <v>0.70290534208059985</v>
      </c>
      <c r="Y13" s="99">
        <f t="shared" si="5"/>
        <v>0.78669084705901826</v>
      </c>
      <c r="Z13" s="99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08">
        <v>4491</v>
      </c>
      <c r="C14" s="16">
        <f t="shared" ref="C14:C21" si="6">SUM(F14:Z14)</f>
        <v>5606</v>
      </c>
      <c r="D14" s="99">
        <f>C14/B14</f>
        <v>1.2482743264306391</v>
      </c>
      <c r="E14" s="100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08">
        <v>19999</v>
      </c>
      <c r="C15" s="16">
        <f t="shared" si="6"/>
        <v>19999.399999999998</v>
      </c>
      <c r="D15" s="99">
        <f>C15/B15</f>
        <v>1.00002000100005</v>
      </c>
      <c r="E15" s="100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05">
        <v>11554</v>
      </c>
      <c r="C16" s="16">
        <f t="shared" si="6"/>
        <v>11553.500000000002</v>
      </c>
      <c r="D16" s="99">
        <f>C16/B16</f>
        <v>0.99995672494374255</v>
      </c>
      <c r="E16" s="100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99">
        <f>B16/B15</f>
        <v>0.57772888644432219</v>
      </c>
      <c r="C17" s="16">
        <f t="shared" si="6"/>
        <v>12.044296902083078</v>
      </c>
      <c r="D17" s="99"/>
      <c r="E17" s="100"/>
      <c r="F17" s="97">
        <f t="shared" ref="F17:X17" si="7">F16/F15</f>
        <v>0.22108731466227347</v>
      </c>
      <c r="G17" s="97">
        <f t="shared" si="7"/>
        <v>0.30350584307178635</v>
      </c>
      <c r="H17" s="97">
        <f t="shared" si="7"/>
        <v>0.41043956043956048</v>
      </c>
      <c r="I17" s="97">
        <f t="shared" si="7"/>
        <v>1.19718792866941</v>
      </c>
      <c r="J17" s="97">
        <f t="shared" si="7"/>
        <v>0.56049382716049378</v>
      </c>
      <c r="K17" s="97">
        <f t="shared" si="7"/>
        <v>0.47447418738049713</v>
      </c>
      <c r="L17" s="97">
        <f t="shared" si="7"/>
        <v>0.8087397742570156</v>
      </c>
      <c r="M17" s="97">
        <f t="shared" si="7"/>
        <v>0.66863207547169812</v>
      </c>
      <c r="N17" s="97">
        <f t="shared" si="7"/>
        <v>1.0037217659137576</v>
      </c>
      <c r="O17" s="97">
        <f t="shared" si="7"/>
        <v>0.50239234449760761</v>
      </c>
      <c r="P17" s="97">
        <f t="shared" si="7"/>
        <v>0.89446494464944648</v>
      </c>
      <c r="Q17" s="97">
        <f t="shared" si="7"/>
        <v>0.21992914083259524</v>
      </c>
      <c r="R17" s="97">
        <f t="shared" si="7"/>
        <v>0.39165402124430959</v>
      </c>
      <c r="S17" s="97">
        <f t="shared" si="7"/>
        <v>0.34362934362934361</v>
      </c>
      <c r="T17" s="97">
        <f t="shared" si="7"/>
        <v>0.68427276310603069</v>
      </c>
      <c r="U17" s="97">
        <f t="shared" si="7"/>
        <v>0.65484247374562432</v>
      </c>
      <c r="V17" s="97">
        <f t="shared" si="7"/>
        <v>0.33252647503782151</v>
      </c>
      <c r="W17" s="97">
        <f t="shared" si="7"/>
        <v>0.77345415778251603</v>
      </c>
      <c r="X17" s="97">
        <f t="shared" si="7"/>
        <v>0.55113739763421299</v>
      </c>
      <c r="Y17" s="97">
        <v>0.72699999999999998</v>
      </c>
      <c r="Z17" s="97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99">
        <v>0.19</v>
      </c>
      <c r="C18" s="16">
        <f t="shared" si="6"/>
        <v>18.514999999999997</v>
      </c>
      <c r="D18" s="99"/>
      <c r="E18" s="100"/>
      <c r="F18" s="97">
        <v>0.46400000000000002</v>
      </c>
      <c r="G18" s="97">
        <v>0.46700000000000003</v>
      </c>
      <c r="H18" s="97">
        <v>0.84199999999999997</v>
      </c>
      <c r="I18" s="97">
        <v>0.81100000000000005</v>
      </c>
      <c r="J18" s="97">
        <v>1.038</v>
      </c>
      <c r="K18" s="97">
        <v>1.083</v>
      </c>
      <c r="L18" s="97">
        <v>2.1429999999999998</v>
      </c>
      <c r="M18" s="97">
        <v>1.0509999999999999</v>
      </c>
      <c r="N18" s="97">
        <v>0.63500000000000001</v>
      </c>
      <c r="O18" s="97">
        <v>1.077</v>
      </c>
      <c r="P18" s="97">
        <v>0.67700000000000005</v>
      </c>
      <c r="Q18" s="97">
        <v>0.59299999999999997</v>
      </c>
      <c r="R18" s="97">
        <v>0.6</v>
      </c>
      <c r="S18" s="97">
        <v>0.85699999999999998</v>
      </c>
      <c r="T18" s="97">
        <v>0.88300000000000001</v>
      </c>
      <c r="U18" s="97">
        <v>0.30599999999999999</v>
      </c>
      <c r="V18" s="97">
        <v>0.8</v>
      </c>
      <c r="W18" s="97">
        <v>0.69299999999999995</v>
      </c>
      <c r="X18" s="97">
        <v>0.75</v>
      </c>
      <c r="Y18" s="97">
        <v>1.319</v>
      </c>
      <c r="Z18" s="97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99">
        <v>0.16</v>
      </c>
      <c r="C19" s="16">
        <f t="shared" si="6"/>
        <v>16.073999999999998</v>
      </c>
      <c r="D19" s="99"/>
      <c r="E19" s="100"/>
      <c r="F19" s="97">
        <v>0.95099999999999996</v>
      </c>
      <c r="G19" s="97">
        <v>0.26700000000000002</v>
      </c>
      <c r="H19" s="97">
        <v>1.1719999999999999</v>
      </c>
      <c r="I19" s="97">
        <v>0.52600000000000002</v>
      </c>
      <c r="J19" s="97">
        <v>0.625</v>
      </c>
      <c r="K19" s="97">
        <v>1.1180000000000001</v>
      </c>
      <c r="L19" s="97">
        <v>3.464</v>
      </c>
      <c r="M19" s="97">
        <v>0.377</v>
      </c>
      <c r="N19" s="97">
        <v>0.4</v>
      </c>
      <c r="O19" s="97">
        <v>1.548</v>
      </c>
      <c r="P19" s="97">
        <v>0.63300000000000001</v>
      </c>
      <c r="Q19" s="97">
        <v>5.6000000000000001E-2</v>
      </c>
      <c r="R19" s="97">
        <v>0.42199999999999999</v>
      </c>
      <c r="S19" s="97">
        <v>8.6999999999999994E-2</v>
      </c>
      <c r="T19" s="97">
        <v>0.97899999999999998</v>
      </c>
      <c r="U19" s="97">
        <v>0.313</v>
      </c>
      <c r="V19" s="97">
        <v>0</v>
      </c>
      <c r="W19" s="97">
        <v>1.6830000000000001</v>
      </c>
      <c r="X19" s="97">
        <v>0.752</v>
      </c>
      <c r="Y19" s="97">
        <v>0.54900000000000004</v>
      </c>
      <c r="Z19" s="97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30" t="s">
        <v>39</v>
      </c>
      <c r="B20" s="16">
        <v>81796</v>
      </c>
      <c r="C20" s="16">
        <f t="shared" si="6"/>
        <v>87495.9</v>
      </c>
      <c r="D20" s="99">
        <f>C20/B20</f>
        <v>1.0696843366423785</v>
      </c>
      <c r="E20" s="100">
        <v>21</v>
      </c>
      <c r="F20" s="49">
        <v>5715</v>
      </c>
      <c r="G20" s="49">
        <v>3241.6</v>
      </c>
      <c r="H20" s="49">
        <v>2270</v>
      </c>
      <c r="I20" s="49">
        <v>4408</v>
      </c>
      <c r="J20" s="49">
        <v>2314</v>
      </c>
      <c r="K20" s="49">
        <v>6682.8</v>
      </c>
      <c r="L20" s="49">
        <v>3927</v>
      </c>
      <c r="M20" s="49">
        <v>2926</v>
      </c>
      <c r="N20" s="49">
        <v>5009</v>
      </c>
      <c r="O20" s="49">
        <v>1364</v>
      </c>
      <c r="P20" s="49">
        <v>2344</v>
      </c>
      <c r="Q20" s="49">
        <v>6712</v>
      </c>
      <c r="R20" s="49">
        <v>6729</v>
      </c>
      <c r="S20" s="49">
        <v>4409</v>
      </c>
      <c r="T20" s="49">
        <v>7858</v>
      </c>
      <c r="U20" s="49">
        <v>4433.5</v>
      </c>
      <c r="V20" s="49">
        <v>2712</v>
      </c>
      <c r="W20" s="49">
        <v>1496</v>
      </c>
      <c r="X20" s="49">
        <v>5809</v>
      </c>
      <c r="Y20" s="49">
        <v>4885</v>
      </c>
      <c r="Z20" s="49">
        <v>2251</v>
      </c>
      <c r="AD20" s="59"/>
      <c r="AE20" s="58">
        <f t="shared" si="2"/>
        <v>87495.9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99" t="e">
        <f t="shared" ref="D21:D22" si="8">C21/B21</f>
        <v>#DIV/0!</v>
      </c>
      <c r="E21" s="100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03">
        <f>B21/B20</f>
        <v>0</v>
      </c>
      <c r="C22" s="103">
        <f>C21/C20</f>
        <v>1.7349384371153392E-2</v>
      </c>
      <c r="D22" s="99" t="e">
        <f t="shared" si="8"/>
        <v>#DIV/0!</v>
      </c>
      <c r="E22" s="100"/>
      <c r="F22" s="48">
        <f t="shared" ref="F22:Z22" si="9">F21/F20</f>
        <v>0</v>
      </c>
      <c r="G22" s="48">
        <f t="shared" si="9"/>
        <v>1.8509378084896347E-2</v>
      </c>
      <c r="H22" s="48">
        <f t="shared" si="9"/>
        <v>9.6035242290748904E-2</v>
      </c>
      <c r="I22" s="48">
        <f t="shared" si="9"/>
        <v>2.2686025408348458E-2</v>
      </c>
      <c r="J22" s="48">
        <f t="shared" si="9"/>
        <v>0</v>
      </c>
      <c r="K22" s="48">
        <f t="shared" si="9"/>
        <v>0</v>
      </c>
      <c r="L22" s="48">
        <f t="shared" si="9"/>
        <v>3.5650623885918005E-2</v>
      </c>
      <c r="M22" s="48">
        <f t="shared" si="9"/>
        <v>8.5440874914559123E-2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2.4179180453041488E-2</v>
      </c>
      <c r="U22" s="48">
        <f t="shared" si="9"/>
        <v>0</v>
      </c>
      <c r="V22" s="48">
        <f t="shared" si="9"/>
        <v>7.4115044247787615E-2</v>
      </c>
      <c r="W22" s="48">
        <f t="shared" si="9"/>
        <v>3.342245989304813E-2</v>
      </c>
      <c r="X22" s="48">
        <f t="shared" si="9"/>
        <v>0</v>
      </c>
      <c r="Y22" s="48">
        <f t="shared" si="9"/>
        <v>5.1177072671443197E-2</v>
      </c>
      <c r="Z22" s="48">
        <f t="shared" si="9"/>
        <v>2.621057307863172E-2</v>
      </c>
      <c r="AD22" s="59"/>
      <c r="AE22" s="58">
        <f t="shared" si="2"/>
        <v>1.7349384371153392E-2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99" t="e">
        <f>C23/B23</f>
        <v>#DIV/0!</v>
      </c>
      <c r="E23" s="100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99" t="e">
        <f>B23/B21</f>
        <v>#DIV/0!</v>
      </c>
      <c r="C24" s="99">
        <f>C23/C21</f>
        <v>8.1686429512516465E-2</v>
      </c>
      <c r="D24" s="99" t="e">
        <f>C24/B24</f>
        <v>#DIV/0!</v>
      </c>
      <c r="E24" s="100"/>
      <c r="F24" s="97" t="e">
        <f>F23/F21</f>
        <v>#DIV/0!</v>
      </c>
      <c r="G24" s="97">
        <f t="shared" ref="G24:Z24" si="10">G23/G21</f>
        <v>0</v>
      </c>
      <c r="H24" s="97">
        <f t="shared" si="10"/>
        <v>0</v>
      </c>
      <c r="I24" s="97">
        <f t="shared" si="10"/>
        <v>0.3</v>
      </c>
      <c r="J24" s="97" t="e">
        <f t="shared" si="10"/>
        <v>#DIV/0!</v>
      </c>
      <c r="K24" s="97" t="e">
        <f t="shared" si="10"/>
        <v>#DIV/0!</v>
      </c>
      <c r="L24" s="97">
        <f t="shared" si="10"/>
        <v>0</v>
      </c>
      <c r="M24" s="97">
        <f t="shared" si="10"/>
        <v>0</v>
      </c>
      <c r="N24" s="97" t="e">
        <f t="shared" si="10"/>
        <v>#DIV/0!</v>
      </c>
      <c r="O24" s="97" t="e">
        <f t="shared" si="10"/>
        <v>#DIV/0!</v>
      </c>
      <c r="P24" s="97" t="e">
        <f t="shared" si="10"/>
        <v>#DIV/0!</v>
      </c>
      <c r="Q24" s="97" t="e">
        <f t="shared" si="10"/>
        <v>#DIV/0!</v>
      </c>
      <c r="R24" s="97" t="e">
        <f t="shared" si="10"/>
        <v>#DIV/0!</v>
      </c>
      <c r="S24" s="97" t="e">
        <f t="shared" si="10"/>
        <v>#DIV/0!</v>
      </c>
      <c r="T24" s="97">
        <f t="shared" si="10"/>
        <v>0</v>
      </c>
      <c r="U24" s="97" t="e">
        <f t="shared" si="10"/>
        <v>#DIV/0!</v>
      </c>
      <c r="V24" s="97">
        <f t="shared" si="10"/>
        <v>0</v>
      </c>
      <c r="W24" s="97">
        <f t="shared" si="10"/>
        <v>0</v>
      </c>
      <c r="X24" s="97" t="e">
        <f t="shared" si="10"/>
        <v>#DIV/0!</v>
      </c>
      <c r="Y24" s="97">
        <f t="shared" si="10"/>
        <v>0</v>
      </c>
      <c r="Z24" s="97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99">
        <f>C25/B25</f>
        <v>1.0643879073616631</v>
      </c>
      <c r="E25" s="100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12">
        <f t="shared" ref="B26" si="11">B25/B20</f>
        <v>0.9749987774463299</v>
      </c>
      <c r="C26" s="112">
        <f>C25/C20</f>
        <v>0.97017117373499795</v>
      </c>
      <c r="D26" s="112">
        <f t="shared" ref="D26:Z26" si="12">D25/D20</f>
        <v>0.99504860536956141</v>
      </c>
      <c r="E26" s="100"/>
      <c r="F26" s="112">
        <f t="shared" si="12"/>
        <v>0.96237970253718286</v>
      </c>
      <c r="G26" s="112">
        <f t="shared" si="12"/>
        <v>0.90078973346495561</v>
      </c>
      <c r="H26" s="112">
        <f t="shared" si="12"/>
        <v>1.5418502202643172</v>
      </c>
      <c r="I26" s="112">
        <f t="shared" si="12"/>
        <v>1.0735027223230491</v>
      </c>
      <c r="J26" s="112">
        <f t="shared" si="12"/>
        <v>0.92869490060501292</v>
      </c>
      <c r="K26" s="112">
        <f t="shared" si="12"/>
        <v>0.766145926857006</v>
      </c>
      <c r="L26" s="112">
        <f t="shared" si="12"/>
        <v>1.0853068500127323</v>
      </c>
      <c r="M26" s="112">
        <f t="shared" si="12"/>
        <v>1.0710868079289131</v>
      </c>
      <c r="N26" s="112">
        <f t="shared" si="12"/>
        <v>0.81852665202635255</v>
      </c>
      <c r="O26" s="112">
        <f t="shared" si="12"/>
        <v>0.88563049853372433</v>
      </c>
      <c r="P26" s="112">
        <f t="shared" si="12"/>
        <v>0.65998293515358364</v>
      </c>
      <c r="Q26" s="112">
        <f t="shared" si="12"/>
        <v>0.98718712753277715</v>
      </c>
      <c r="R26" s="112">
        <f t="shared" si="12"/>
        <v>0.89002823599346115</v>
      </c>
      <c r="S26" s="112">
        <f t="shared" si="12"/>
        <v>1.0161034248128828</v>
      </c>
      <c r="T26" s="112">
        <f t="shared" si="12"/>
        <v>1.0254517688979383</v>
      </c>
      <c r="U26" s="112">
        <f t="shared" si="12"/>
        <v>0.98522611931882265</v>
      </c>
      <c r="V26" s="112">
        <f t="shared" si="12"/>
        <v>1.0324483775811208</v>
      </c>
      <c r="W26" s="112">
        <f t="shared" si="12"/>
        <v>0.88034759358288772</v>
      </c>
      <c r="X26" s="112">
        <f t="shared" si="12"/>
        <v>1.0645550008607334</v>
      </c>
      <c r="Y26" s="112">
        <f t="shared" si="12"/>
        <v>1.0055271238485159</v>
      </c>
      <c r="Z26" s="112">
        <f t="shared" si="12"/>
        <v>0.87960906263882721</v>
      </c>
      <c r="AD26" s="59"/>
      <c r="AE26" s="58">
        <f t="shared" si="2"/>
        <v>0.97017117373499795</v>
      </c>
      <c r="AF26" s="2" t="e">
        <f t="shared" si="0"/>
        <v>#DIV/0!</v>
      </c>
    </row>
    <row r="27" spans="1:32" s="47" customFormat="1" ht="30" hidden="1" customHeight="1" x14ac:dyDescent="0.25">
      <c r="A27" s="46" t="s">
        <v>180</v>
      </c>
      <c r="B27" s="131">
        <v>6</v>
      </c>
      <c r="C27" s="16">
        <f t="shared" ref="C27:C33" si="13">SUM(F27:Z27)</f>
        <v>0</v>
      </c>
      <c r="D27" s="113"/>
      <c r="E27" s="10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99">
        <f t="shared" ref="D28:D55" si="14">C28/B28</f>
        <v>0.93351909029294378</v>
      </c>
      <c r="E28" s="100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03">
        <v>0.17</v>
      </c>
      <c r="C29" s="16">
        <f t="shared" si="13"/>
        <v>14.500943840331145</v>
      </c>
      <c r="D29" s="99">
        <f t="shared" si="14"/>
        <v>85.299669649006731</v>
      </c>
      <c r="E29" s="100"/>
      <c r="F29" s="48">
        <f t="shared" ref="F29:R29" si="15">F28/F20</f>
        <v>0.96237970253718286</v>
      </c>
      <c r="G29" s="48">
        <f t="shared" si="15"/>
        <v>0.16966929911154985</v>
      </c>
      <c r="H29" s="48">
        <f t="shared" si="15"/>
        <v>1.3259911894273129</v>
      </c>
      <c r="I29" s="48">
        <f t="shared" si="15"/>
        <v>0</v>
      </c>
      <c r="J29" s="48">
        <f t="shared" si="15"/>
        <v>0.77312013828867765</v>
      </c>
      <c r="K29" s="48">
        <f t="shared" si="15"/>
        <v>0.76315316933022082</v>
      </c>
      <c r="L29" s="48">
        <f t="shared" si="15"/>
        <v>1.0853068500127323</v>
      </c>
      <c r="M29" s="48">
        <f t="shared" si="15"/>
        <v>1.0710868079289131</v>
      </c>
      <c r="N29" s="48">
        <f t="shared" si="15"/>
        <v>0</v>
      </c>
      <c r="O29" s="48">
        <f t="shared" si="15"/>
        <v>0.71554252199413493</v>
      </c>
      <c r="P29" s="48">
        <f t="shared" si="15"/>
        <v>0.65998293515358364</v>
      </c>
      <c r="Q29" s="48">
        <f t="shared" si="15"/>
        <v>0.98718712753277715</v>
      </c>
      <c r="R29" s="48">
        <f t="shared" si="15"/>
        <v>1.0254123941150246</v>
      </c>
      <c r="S29" s="48">
        <f t="shared" ref="S29:Z29" si="16">S28/S20</f>
        <v>0.66817872533454303</v>
      </c>
      <c r="T29" s="48">
        <f t="shared" si="16"/>
        <v>1.0254517688979383</v>
      </c>
      <c r="U29" s="48">
        <f t="shared" si="16"/>
        <v>0.19284989286117063</v>
      </c>
      <c r="V29" s="48">
        <f t="shared" si="16"/>
        <v>0.72898230088495575</v>
      </c>
      <c r="W29" s="48">
        <f t="shared" si="16"/>
        <v>0</v>
      </c>
      <c r="X29" s="48">
        <f t="shared" si="16"/>
        <v>0.23050438974005852</v>
      </c>
      <c r="Y29" s="48">
        <f t="shared" si="16"/>
        <v>1.0055271238485159</v>
      </c>
      <c r="Z29" s="48">
        <f t="shared" si="16"/>
        <v>1.1106175033318526</v>
      </c>
      <c r="AD29" s="59"/>
      <c r="AE29" s="58">
        <f t="shared" si="2"/>
        <v>14.500943840331145</v>
      </c>
      <c r="AF29" s="2" t="e">
        <f t="shared" si="0"/>
        <v>#DIV/0!</v>
      </c>
    </row>
    <row r="30" spans="1:32" s="9" customFormat="1" ht="30" hidden="1" customHeight="1" x14ac:dyDescent="0.25">
      <c r="A30" s="8" t="s">
        <v>207</v>
      </c>
      <c r="B30" s="16">
        <v>111691</v>
      </c>
      <c r="C30" s="16">
        <f t="shared" si="13"/>
        <v>84259</v>
      </c>
      <c r="D30" s="99">
        <f t="shared" si="14"/>
        <v>0.75439381866041133</v>
      </c>
      <c r="E30" s="100">
        <v>21</v>
      </c>
      <c r="F30" s="94">
        <v>631</v>
      </c>
      <c r="G30" s="94">
        <v>1875</v>
      </c>
      <c r="H30" s="94">
        <v>8471</v>
      </c>
      <c r="I30" s="94">
        <v>5090</v>
      </c>
      <c r="J30" s="94">
        <v>4621</v>
      </c>
      <c r="K30" s="94">
        <v>4515</v>
      </c>
      <c r="L30" s="94">
        <v>2838</v>
      </c>
      <c r="M30" s="94">
        <v>4385</v>
      </c>
      <c r="N30" s="94">
        <v>2423</v>
      </c>
      <c r="O30" s="94">
        <v>2773</v>
      </c>
      <c r="P30" s="94">
        <v>2777</v>
      </c>
      <c r="Q30" s="94">
        <v>3720</v>
      </c>
      <c r="R30" s="94">
        <v>4459</v>
      </c>
      <c r="S30" s="94">
        <v>2652</v>
      </c>
      <c r="T30" s="94">
        <v>4348</v>
      </c>
      <c r="U30" s="94">
        <v>4506</v>
      </c>
      <c r="V30" s="94">
        <v>1054</v>
      </c>
      <c r="W30" s="94">
        <v>1557</v>
      </c>
      <c r="X30" s="94">
        <v>8190</v>
      </c>
      <c r="Y30" s="94">
        <v>8783</v>
      </c>
      <c r="Z30" s="94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99" t="e">
        <f t="shared" si="14"/>
        <v>#DIV/0!</v>
      </c>
      <c r="E31" s="100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99" t="e">
        <f t="shared" si="14"/>
        <v>#DIV/0!</v>
      </c>
      <c r="E32" s="100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99">
        <f t="shared" si="14"/>
        <v>1.0523820389949545</v>
      </c>
      <c r="E33" s="100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12">
        <v>0.35299999999999998</v>
      </c>
      <c r="C34" s="112">
        <f t="shared" ref="C34:Z34" si="18">C33/C30</f>
        <v>0.4926120651799808</v>
      </c>
      <c r="D34" s="99">
        <f t="shared" si="14"/>
        <v>1.395501601076433</v>
      </c>
      <c r="E34" s="100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99">
        <f t="shared" si="14"/>
        <v>0.79423052484432588</v>
      </c>
      <c r="E35" s="100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03">
        <f>B35/B30</f>
        <v>0.70453304205352263</v>
      </c>
      <c r="C36" s="103">
        <f>C35/C30</f>
        <v>0.74173678776154472</v>
      </c>
      <c r="D36" s="99">
        <f t="shared" si="14"/>
        <v>1.0528062468150299</v>
      </c>
      <c r="E36" s="100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99" t="e">
        <f t="shared" si="14"/>
        <v>#DIV/0!</v>
      </c>
      <c r="E37" s="100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99">
        <f t="shared" si="14"/>
        <v>0.842483205930044</v>
      </c>
      <c r="E38" s="100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03"/>
      <c r="C39" s="103" t="e">
        <f>C38/C37</f>
        <v>#DIV/0!</v>
      </c>
      <c r="D39" s="99" t="e">
        <f t="shared" si="14"/>
        <v>#DIV/0!</v>
      </c>
      <c r="E39" s="100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99">
        <f t="shared" si="14"/>
        <v>0.77636617174730538</v>
      </c>
      <c r="E40" s="100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153</v>
      </c>
      <c r="B41" s="16">
        <v>222814</v>
      </c>
      <c r="C41" s="16">
        <f>SUM(F41:Z41)</f>
        <v>220897.8</v>
      </c>
      <c r="D41" s="99">
        <f t="shared" si="14"/>
        <v>0.99140000179521925</v>
      </c>
      <c r="E41" s="100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hidden="1" customHeight="1" x14ac:dyDescent="0.25">
      <c r="A42" s="19" t="s">
        <v>211</v>
      </c>
      <c r="B42" s="16">
        <v>223108</v>
      </c>
      <c r="C42" s="16">
        <f>SUM(F42:Z42)</f>
        <v>199104.80000000002</v>
      </c>
      <c r="D42" s="99">
        <f t="shared" si="14"/>
        <v>0.89241443605787341</v>
      </c>
      <c r="E42" s="122">
        <v>21</v>
      </c>
      <c r="F42" s="25">
        <f>SUM(F45:F50)+90</f>
        <v>19349</v>
      </c>
      <c r="G42" s="25">
        <f t="shared" ref="G42:K42" si="21">SUM(G45:G50)</f>
        <v>6046</v>
      </c>
      <c r="H42" s="25">
        <f t="shared" si="21"/>
        <v>12776.800000000001</v>
      </c>
      <c r="I42" s="25">
        <f>SUM(I45:I50)+633</f>
        <v>13992</v>
      </c>
      <c r="J42" s="25">
        <f t="shared" si="21"/>
        <v>7522</v>
      </c>
      <c r="K42" s="25">
        <f t="shared" si="21"/>
        <v>11925</v>
      </c>
      <c r="L42" s="25">
        <f>SUM(L45:L50)+90</f>
        <v>6271</v>
      </c>
      <c r="M42" s="25">
        <f t="shared" ref="M42:N42" si="22">SUM(M45:M50)</f>
        <v>9426</v>
      </c>
      <c r="N42" s="25">
        <f t="shared" si="22"/>
        <v>8638</v>
      </c>
      <c r="O42" s="25">
        <f>SUM(O45:O50)+255.5</f>
        <v>4130.3</v>
      </c>
      <c r="P42" s="25">
        <f>SUM(P45:P50)</f>
        <v>4025</v>
      </c>
      <c r="Q42" s="25">
        <f>SUM(Q45:Q50)+60</f>
        <v>8766</v>
      </c>
      <c r="R42" s="25">
        <f>SUM(R45:R50)+200</f>
        <v>11109</v>
      </c>
      <c r="S42" s="25">
        <f>SUM(S45:S50)</f>
        <v>10714</v>
      </c>
      <c r="T42" s="25">
        <f>SUM(T45:T50)</f>
        <v>11297</v>
      </c>
      <c r="U42" s="25">
        <f>SUM(U45:U50)</f>
        <v>7624.2</v>
      </c>
      <c r="V42" s="25">
        <f>SUM(V45:V50)</f>
        <v>7456.5</v>
      </c>
      <c r="W42" s="25">
        <f>SUM(W45:W50)</f>
        <v>3772</v>
      </c>
      <c r="X42" s="25">
        <f t="shared" ref="X42:Z42" si="23">SUM(X45:X50)</f>
        <v>7888</v>
      </c>
      <c r="Y42" s="25">
        <f t="shared" si="23"/>
        <v>17937</v>
      </c>
      <c r="Z42" s="25">
        <f t="shared" si="23"/>
        <v>8440</v>
      </c>
      <c r="AA42" s="25">
        <f>AA45+AA46+AA50</f>
        <v>0</v>
      </c>
      <c r="AD42" s="35">
        <v>166</v>
      </c>
      <c r="AE42" s="58">
        <f t="shared" si="2"/>
        <v>198938.80000000002</v>
      </c>
      <c r="AF42" s="2">
        <f t="shared" si="0"/>
        <v>1198.4265060240964</v>
      </c>
      <c r="AJ42" s="2">
        <v>87514.7</v>
      </c>
      <c r="AL42" s="66">
        <f>C42+AJ42</f>
        <v>286619.5</v>
      </c>
    </row>
    <row r="43" spans="1:38" s="2" customFormat="1" ht="30" hidden="1" customHeight="1" x14ac:dyDescent="0.25">
      <c r="A43" s="11" t="s">
        <v>179</v>
      </c>
      <c r="B43" s="16">
        <v>633</v>
      </c>
      <c r="C43" s="16">
        <f>SUM(F43:Z43)</f>
        <v>457</v>
      </c>
      <c r="D43" s="99">
        <f t="shared" si="14"/>
        <v>0.721958925750395</v>
      </c>
      <c r="E43" s="100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1">
        <f>B42/B41</f>
        <v>1.0013194862082275</v>
      </c>
      <c r="C44" s="101">
        <f>C42/C41</f>
        <v>0.90134351722832928</v>
      </c>
      <c r="D44" s="99">
        <f t="shared" si="14"/>
        <v>0.90015577409914904</v>
      </c>
      <c r="E44" s="100"/>
      <c r="F44" s="101">
        <f>F42/F41</f>
        <v>0.90470846776078928</v>
      </c>
      <c r="G44" s="101">
        <f t="shared" ref="G44:Z44" si="24">G42/G41</f>
        <v>0.9491365777080063</v>
      </c>
      <c r="H44" s="101">
        <f t="shared" si="24"/>
        <v>0.8630640367468253</v>
      </c>
      <c r="I44" s="101">
        <f t="shared" si="24"/>
        <v>1.2146887750672801</v>
      </c>
      <c r="J44" s="101">
        <f t="shared" si="24"/>
        <v>1.21010296010296</v>
      </c>
      <c r="K44" s="101">
        <f t="shared" si="24"/>
        <v>0.83643122676579928</v>
      </c>
      <c r="L44" s="101">
        <f t="shared" si="24"/>
        <v>0.86675881133379407</v>
      </c>
      <c r="M44" s="101">
        <f t="shared" si="24"/>
        <v>0.84416980118216012</v>
      </c>
      <c r="N44" s="101">
        <f t="shared" si="24"/>
        <v>0.80902875339514846</v>
      </c>
      <c r="O44" s="101">
        <f t="shared" si="24"/>
        <v>1.0659388871683699</v>
      </c>
      <c r="P44" s="101">
        <f t="shared" si="24"/>
        <v>0.6057185854025583</v>
      </c>
      <c r="Q44" s="101">
        <f t="shared" si="24"/>
        <v>0.87519968051118213</v>
      </c>
      <c r="R44" s="101">
        <f t="shared" si="24"/>
        <v>0.83144974178579445</v>
      </c>
      <c r="S44" s="101">
        <f t="shared" si="24"/>
        <v>0.82043035454475843</v>
      </c>
      <c r="T44" s="101">
        <f t="shared" si="24"/>
        <v>1.0066833006594189</v>
      </c>
      <c r="U44" s="101">
        <f t="shared" si="24"/>
        <v>0.79122042341220422</v>
      </c>
      <c r="V44" s="101">
        <f t="shared" si="24"/>
        <v>0.89224602129950936</v>
      </c>
      <c r="W44" s="101">
        <f t="shared" si="24"/>
        <v>0.81521504214393781</v>
      </c>
      <c r="X44" s="101">
        <f t="shared" si="24"/>
        <v>0.89595638346206274</v>
      </c>
      <c r="Y44" s="101">
        <f t="shared" si="24"/>
        <v>0.99605730786317193</v>
      </c>
      <c r="Z44" s="101">
        <f t="shared" si="24"/>
        <v>0.87397742570156367</v>
      </c>
      <c r="AA44" s="14"/>
      <c r="AD44" s="35"/>
      <c r="AE44" s="58">
        <f t="shared" si="2"/>
        <v>0.90134351722832928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152</v>
      </c>
      <c r="B45" s="16">
        <v>96740</v>
      </c>
      <c r="C45" s="16">
        <f>SUM(F45:Z45)</f>
        <v>82840</v>
      </c>
      <c r="D45" s="99">
        <f t="shared" si="14"/>
        <v>0.85631589828406041</v>
      </c>
      <c r="E45" s="100">
        <v>21</v>
      </c>
      <c r="F45" s="77">
        <v>13006</v>
      </c>
      <c r="G45" s="77">
        <v>2826</v>
      </c>
      <c r="H45" s="77">
        <v>3870.5</v>
      </c>
      <c r="I45" s="77">
        <v>4787</v>
      </c>
      <c r="J45" s="77">
        <v>2313</v>
      </c>
      <c r="K45" s="77">
        <v>7002</v>
      </c>
      <c r="L45" s="77">
        <v>3182</v>
      </c>
      <c r="M45" s="77">
        <v>3392</v>
      </c>
      <c r="N45" s="77">
        <v>2860</v>
      </c>
      <c r="O45" s="77">
        <v>1047</v>
      </c>
      <c r="P45" s="77">
        <v>952</v>
      </c>
      <c r="Q45" s="77">
        <v>2818</v>
      </c>
      <c r="R45" s="77">
        <v>5980</v>
      </c>
      <c r="S45" s="77">
        <v>6043</v>
      </c>
      <c r="T45" s="77">
        <v>3526</v>
      </c>
      <c r="U45" s="77">
        <v>1938.5</v>
      </c>
      <c r="V45" s="77">
        <v>2888</v>
      </c>
      <c r="W45" s="77">
        <v>1069</v>
      </c>
      <c r="X45" s="77">
        <v>1485</v>
      </c>
      <c r="Y45" s="77">
        <v>7689</v>
      </c>
      <c r="Z45" s="77">
        <v>4166</v>
      </c>
      <c r="AA45" s="14"/>
      <c r="AD45" s="35"/>
      <c r="AE45" s="58">
        <f t="shared" si="2"/>
        <v>82840</v>
      </c>
      <c r="AF45" s="2" t="e">
        <f t="shared" si="0"/>
        <v>#DIV/0!</v>
      </c>
      <c r="AK45" s="66"/>
      <c r="AL45" s="73">
        <f>AL42/AL44</f>
        <v>0.9509605175846052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75468.600000000006</v>
      </c>
      <c r="D46" s="99">
        <f t="shared" si="14"/>
        <v>0.77037861233322791</v>
      </c>
      <c r="E46" s="100">
        <v>21</v>
      </c>
      <c r="F46" s="79">
        <v>392</v>
      </c>
      <c r="G46" s="79">
        <v>2066</v>
      </c>
      <c r="H46" s="79">
        <v>5787.6</v>
      </c>
      <c r="I46" s="79">
        <v>7096</v>
      </c>
      <c r="J46" s="79">
        <v>2723</v>
      </c>
      <c r="K46" s="79">
        <v>3788</v>
      </c>
      <c r="L46" s="79">
        <v>2060</v>
      </c>
      <c r="M46" s="79">
        <v>4544</v>
      </c>
      <c r="N46" s="79">
        <v>2992</v>
      </c>
      <c r="O46" s="79">
        <v>1590</v>
      </c>
      <c r="P46" s="79">
        <v>2391</v>
      </c>
      <c r="Q46" s="79">
        <v>3795</v>
      </c>
      <c r="R46" s="79">
        <v>3312</v>
      </c>
      <c r="S46" s="79">
        <v>4121</v>
      </c>
      <c r="T46" s="79">
        <v>5352</v>
      </c>
      <c r="U46" s="79">
        <v>3565</v>
      </c>
      <c r="V46" s="79">
        <v>2700</v>
      </c>
      <c r="W46" s="79">
        <v>2104</v>
      </c>
      <c r="X46" s="79">
        <v>4606</v>
      </c>
      <c r="Y46" s="79">
        <v>6739</v>
      </c>
      <c r="Z46" s="79">
        <v>3745</v>
      </c>
      <c r="AA46" s="14"/>
      <c r="AD46" s="35">
        <v>166</v>
      </c>
      <c r="AE46" s="58">
        <f t="shared" si="2"/>
        <v>75302.600000000006</v>
      </c>
      <c r="AF46" s="2">
        <f t="shared" si="0"/>
        <v>453.63012048192775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5">SUM(F47:Z47)</f>
        <v>944.5</v>
      </c>
      <c r="D47" s="99">
        <f t="shared" si="14"/>
        <v>0.51471389645776566</v>
      </c>
      <c r="E47" s="100">
        <v>6</v>
      </c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75.5</v>
      </c>
      <c r="W47" s="77"/>
      <c r="X47" s="77"/>
      <c r="Y47" s="77"/>
      <c r="Z47" s="77"/>
      <c r="AA47" s="14"/>
      <c r="AD47" s="35"/>
      <c r="AE47" s="58">
        <f t="shared" si="2"/>
        <v>944.5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5"/>
        <v>959</v>
      </c>
      <c r="D48" s="99">
        <f t="shared" si="14"/>
        <v>0.96092184368737477</v>
      </c>
      <c r="E48" s="100">
        <v>8</v>
      </c>
      <c r="F48" s="77">
        <v>224</v>
      </c>
      <c r="G48" s="77">
        <v>24</v>
      </c>
      <c r="H48" s="77">
        <v>173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80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959</v>
      </c>
      <c r="AF48" s="2" t="e">
        <f t="shared" si="0"/>
        <v>#DIV/0!</v>
      </c>
    </row>
    <row r="49" spans="1:32" s="2" customFormat="1" ht="30" hidden="1" customHeight="1" x14ac:dyDescent="0.25">
      <c r="A49" s="12" t="s">
        <v>209</v>
      </c>
      <c r="B49" s="16"/>
      <c r="C49" s="16">
        <f t="shared" si="25"/>
        <v>11460.7</v>
      </c>
      <c r="D49" s="99"/>
      <c r="E49" s="100">
        <v>21</v>
      </c>
      <c r="F49" s="77">
        <v>100</v>
      </c>
      <c r="G49" s="77">
        <v>395</v>
      </c>
      <c r="H49" s="77">
        <v>1577.7</v>
      </c>
      <c r="I49" s="77">
        <v>148</v>
      </c>
      <c r="J49" s="77">
        <v>646</v>
      </c>
      <c r="K49" s="77">
        <v>595</v>
      </c>
      <c r="L49" s="77">
        <v>563</v>
      </c>
      <c r="M49" s="77">
        <v>1103</v>
      </c>
      <c r="N49" s="77">
        <v>240</v>
      </c>
      <c r="O49" s="77">
        <v>552</v>
      </c>
      <c r="P49" s="77">
        <v>394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455</v>
      </c>
      <c r="W49" s="77">
        <v>434</v>
      </c>
      <c r="X49" s="77">
        <v>774</v>
      </c>
      <c r="Y49" s="77">
        <v>612</v>
      </c>
      <c r="Z49" s="102">
        <v>339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26103.5</v>
      </c>
      <c r="D50" s="99">
        <f t="shared" si="14"/>
        <v>1.9850570342205323</v>
      </c>
      <c r="E50" s="100">
        <v>21</v>
      </c>
      <c r="F50" s="79">
        <v>5253</v>
      </c>
      <c r="G50" s="79">
        <v>735</v>
      </c>
      <c r="H50" s="79">
        <v>1318</v>
      </c>
      <c r="I50" s="79">
        <v>1078</v>
      </c>
      <c r="J50" s="79">
        <v>1840</v>
      </c>
      <c r="K50" s="79">
        <v>540</v>
      </c>
      <c r="L50" s="79">
        <v>376</v>
      </c>
      <c r="M50" s="79">
        <v>387</v>
      </c>
      <c r="N50" s="79">
        <v>2436</v>
      </c>
      <c r="O50" s="79">
        <v>685.8</v>
      </c>
      <c r="P50" s="79">
        <v>288</v>
      </c>
      <c r="Q50" s="79">
        <v>973</v>
      </c>
      <c r="R50" s="79">
        <v>714</v>
      </c>
      <c r="S50" s="79">
        <v>296</v>
      </c>
      <c r="T50" s="79">
        <v>2124</v>
      </c>
      <c r="U50" s="79">
        <v>1858.7</v>
      </c>
      <c r="V50" s="79">
        <v>1258</v>
      </c>
      <c r="W50" s="79">
        <v>65</v>
      </c>
      <c r="X50" s="79">
        <v>1023</v>
      </c>
      <c r="Y50" s="79">
        <v>2665</v>
      </c>
      <c r="Z50" s="79">
        <v>190</v>
      </c>
      <c r="AA50" s="14"/>
      <c r="AD50" s="35"/>
      <c r="AE50" s="58">
        <f t="shared" si="2"/>
        <v>26103.5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6">SUM(F51:Z51)</f>
        <v>0</v>
      </c>
      <c r="D51" s="99" t="e">
        <f t="shared" si="14"/>
        <v>#DIV/0!</v>
      </c>
      <c r="E51" s="100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154</v>
      </c>
      <c r="B52" s="16">
        <v>23615</v>
      </c>
      <c r="C52" s="16">
        <f>SUM(F52:Z52)</f>
        <v>208939</v>
      </c>
      <c r="D52" s="99">
        <f t="shared" si="14"/>
        <v>8.8477239042981157</v>
      </c>
      <c r="E52" s="100">
        <v>21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155</v>
      </c>
      <c r="B53" s="16">
        <v>180488</v>
      </c>
      <c r="C53" s="16">
        <f>SUM(F53:Z53)</f>
        <v>170344</v>
      </c>
      <c r="D53" s="99">
        <f t="shared" si="14"/>
        <v>0.94379681751695399</v>
      </c>
      <c r="E53" s="100">
        <v>19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>
        <v>5134</v>
      </c>
      <c r="C54" s="118">
        <v>5693</v>
      </c>
      <c r="D54" s="119">
        <f t="shared" si="14"/>
        <v>1.1088819633813791</v>
      </c>
      <c r="E54" s="120"/>
      <c r="F54" s="121">
        <v>188</v>
      </c>
      <c r="G54" s="121">
        <v>112</v>
      </c>
      <c r="H54" s="121">
        <v>767</v>
      </c>
      <c r="I54" s="121">
        <v>350</v>
      </c>
      <c r="J54" s="121">
        <v>53</v>
      </c>
      <c r="K54" s="121">
        <v>143</v>
      </c>
      <c r="L54" s="121">
        <v>546</v>
      </c>
      <c r="M54" s="121">
        <v>767</v>
      </c>
      <c r="N54" s="121">
        <v>244</v>
      </c>
      <c r="O54" s="121">
        <v>23</v>
      </c>
      <c r="P54" s="121">
        <v>219</v>
      </c>
      <c r="Q54" s="121">
        <v>315</v>
      </c>
      <c r="R54" s="121">
        <v>13</v>
      </c>
      <c r="S54" s="121">
        <v>452</v>
      </c>
      <c r="T54" s="121">
        <v>157</v>
      </c>
      <c r="U54" s="121">
        <v>61</v>
      </c>
      <c r="V54" s="121">
        <v>83</v>
      </c>
      <c r="W54" s="121">
        <v>41</v>
      </c>
      <c r="X54" s="121">
        <v>253</v>
      </c>
      <c r="Y54" s="121">
        <v>371</v>
      </c>
      <c r="Z54" s="121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hidden="1" customHeight="1" x14ac:dyDescent="0.25">
      <c r="A55" s="19" t="s">
        <v>60</v>
      </c>
      <c r="B55" s="16">
        <v>5134</v>
      </c>
      <c r="C55" s="16">
        <f t="shared" si="26"/>
        <v>4598.4750000000004</v>
      </c>
      <c r="D55" s="99">
        <f t="shared" si="14"/>
        <v>0.89569049474094276</v>
      </c>
      <c r="E55" s="100">
        <v>21</v>
      </c>
      <c r="F55" s="77">
        <v>68</v>
      </c>
      <c r="G55" s="77">
        <v>77</v>
      </c>
      <c r="H55" s="77">
        <v>661.9</v>
      </c>
      <c r="I55" s="77">
        <v>313</v>
      </c>
      <c r="J55" s="77">
        <v>4.5750000000000002</v>
      </c>
      <c r="K55" s="77">
        <v>141</v>
      </c>
      <c r="L55" s="77">
        <v>421</v>
      </c>
      <c r="M55" s="77">
        <v>649</v>
      </c>
      <c r="N55" s="77">
        <v>244</v>
      </c>
      <c r="O55" s="77">
        <v>68</v>
      </c>
      <c r="P55" s="77">
        <v>294</v>
      </c>
      <c r="Q55" s="77">
        <v>294</v>
      </c>
      <c r="R55" s="77">
        <v>13</v>
      </c>
      <c r="S55" s="77">
        <v>470</v>
      </c>
      <c r="T55" s="77">
        <v>119.5</v>
      </c>
      <c r="U55" s="77">
        <v>23</v>
      </c>
      <c r="V55" s="77">
        <v>57</v>
      </c>
      <c r="W55" s="77">
        <v>30</v>
      </c>
      <c r="X55" s="77">
        <v>281</v>
      </c>
      <c r="Y55" s="77">
        <v>368</v>
      </c>
      <c r="Z55" s="77">
        <v>1.5</v>
      </c>
      <c r="AA55" s="13"/>
      <c r="AD55" s="35"/>
      <c r="AE55" s="58">
        <f t="shared" si="2"/>
        <v>4598.4750000000004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1">
        <f>B55/B54</f>
        <v>1</v>
      </c>
      <c r="C56" s="99">
        <f>C55/C54</f>
        <v>0.80774196381521168</v>
      </c>
      <c r="D56" s="99"/>
      <c r="E56" s="100"/>
      <c r="F56" s="78">
        <f t="shared" ref="F56:Y56" si="27">F55/F54</f>
        <v>0.36170212765957449</v>
      </c>
      <c r="G56" s="78">
        <f t="shared" si="27"/>
        <v>0.6875</v>
      </c>
      <c r="H56" s="78">
        <f t="shared" si="27"/>
        <v>0.86297262059973923</v>
      </c>
      <c r="I56" s="78">
        <f t="shared" si="27"/>
        <v>0.89428571428571424</v>
      </c>
      <c r="J56" s="78">
        <f t="shared" si="27"/>
        <v>8.6320754716981141E-2</v>
      </c>
      <c r="K56" s="78">
        <f t="shared" si="27"/>
        <v>0.98601398601398604</v>
      </c>
      <c r="L56" s="78">
        <f t="shared" si="27"/>
        <v>0.7710622710622711</v>
      </c>
      <c r="M56" s="78">
        <f t="shared" si="27"/>
        <v>0.84615384615384615</v>
      </c>
      <c r="N56" s="78">
        <f t="shared" si="27"/>
        <v>1</v>
      </c>
      <c r="O56" s="78">
        <f t="shared" si="27"/>
        <v>2.9565217391304346</v>
      </c>
      <c r="P56" s="78">
        <f t="shared" si="27"/>
        <v>1.3424657534246576</v>
      </c>
      <c r="Q56" s="78">
        <f t="shared" si="27"/>
        <v>0.93333333333333335</v>
      </c>
      <c r="R56" s="78">
        <f t="shared" si="27"/>
        <v>1</v>
      </c>
      <c r="S56" s="78">
        <f t="shared" si="27"/>
        <v>1.0398230088495575</v>
      </c>
      <c r="T56" s="78">
        <f t="shared" si="27"/>
        <v>0.76114649681528668</v>
      </c>
      <c r="U56" s="78">
        <f t="shared" si="27"/>
        <v>0.37704918032786883</v>
      </c>
      <c r="V56" s="78">
        <f t="shared" si="27"/>
        <v>0.68674698795180722</v>
      </c>
      <c r="W56" s="78">
        <f t="shared" si="27"/>
        <v>0.73170731707317072</v>
      </c>
      <c r="X56" s="78">
        <f t="shared" si="27"/>
        <v>1.1106719367588933</v>
      </c>
      <c r="Y56" s="78">
        <f t="shared" si="27"/>
        <v>0.99191374663072773</v>
      </c>
      <c r="Z56" s="78"/>
      <c r="AA56" s="14"/>
      <c r="AD56" s="35"/>
      <c r="AE56" s="58">
        <f t="shared" si="2"/>
        <v>0.80774196381521168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>
        <v>690</v>
      </c>
      <c r="C57" s="16">
        <f t="shared" si="26"/>
        <v>0</v>
      </c>
      <c r="D57" s="99">
        <f>C57/B57</f>
        <v>0</v>
      </c>
      <c r="E57" s="100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147</v>
      </c>
      <c r="B58" s="16">
        <v>902</v>
      </c>
      <c r="C58" s="16">
        <v>874</v>
      </c>
      <c r="D58" s="99">
        <f>C58/B58</f>
        <v>0.96895787139689582</v>
      </c>
      <c r="E58" s="100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hidden="1" customHeight="1" x14ac:dyDescent="0.25">
      <c r="A59" s="19" t="s">
        <v>148</v>
      </c>
      <c r="B59" s="18">
        <v>842</v>
      </c>
      <c r="C59" s="18">
        <f t="shared" si="26"/>
        <v>899.6450000000001</v>
      </c>
      <c r="D59" s="99">
        <f>C59/B59</f>
        <v>1.0684619952494063</v>
      </c>
      <c r="E59" s="100">
        <v>18</v>
      </c>
      <c r="F59" s="79">
        <v>24</v>
      </c>
      <c r="G59" s="79">
        <v>51</v>
      </c>
      <c r="H59" s="93">
        <v>111</v>
      </c>
      <c r="I59" s="79"/>
      <c r="J59" s="79">
        <v>48.545000000000002</v>
      </c>
      <c r="K59" s="79">
        <v>35</v>
      </c>
      <c r="L59" s="79">
        <v>139</v>
      </c>
      <c r="M59" s="79">
        <v>69</v>
      </c>
      <c r="N59" s="79">
        <v>56</v>
      </c>
      <c r="O59" s="96">
        <v>2</v>
      </c>
      <c r="P59" s="79">
        <v>101</v>
      </c>
      <c r="Q59" s="79">
        <v>101</v>
      </c>
      <c r="R59" s="79"/>
      <c r="S59" s="96">
        <v>5.6</v>
      </c>
      <c r="T59" s="79">
        <v>10</v>
      </c>
      <c r="U59" s="79">
        <v>30</v>
      </c>
      <c r="V59" s="79"/>
      <c r="W59" s="79">
        <v>1</v>
      </c>
      <c r="X59" s="79">
        <v>65</v>
      </c>
      <c r="Y59" s="79">
        <v>48</v>
      </c>
      <c r="Z59" s="79">
        <v>2.5</v>
      </c>
      <c r="AA59" s="13"/>
      <c r="AD59" s="35"/>
      <c r="AE59" s="58">
        <f t="shared" si="2"/>
        <v>899.6450000000001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03">
        <f>B59/B58</f>
        <v>0.93348115299334811</v>
      </c>
      <c r="C60" s="103">
        <f>C59/C58</f>
        <v>1.0293421052631579</v>
      </c>
      <c r="D60" s="99"/>
      <c r="E60" s="100"/>
      <c r="F60" s="48">
        <f>F59/F58</f>
        <v>0.96</v>
      </c>
      <c r="G60" s="48">
        <f t="shared" ref="G60:Z60" si="28">G59/G58</f>
        <v>0.75</v>
      </c>
      <c r="H60" s="48">
        <f t="shared" si="28"/>
        <v>0.9652173913043478</v>
      </c>
      <c r="I60" s="48"/>
      <c r="J60" s="48">
        <f t="shared" si="28"/>
        <v>4.4131818181818181</v>
      </c>
      <c r="K60" s="48">
        <f t="shared" si="28"/>
        <v>3.5</v>
      </c>
      <c r="L60" s="48">
        <f t="shared" si="28"/>
        <v>1.1031746031746033</v>
      </c>
      <c r="M60" s="48">
        <f t="shared" si="28"/>
        <v>1.3018867924528301</v>
      </c>
      <c r="N60" s="48">
        <f t="shared" si="28"/>
        <v>1.1200000000000001</v>
      </c>
      <c r="O60" s="48">
        <f t="shared" si="28"/>
        <v>0.5</v>
      </c>
      <c r="P60" s="48">
        <f t="shared" si="28"/>
        <v>1.8703703703703705</v>
      </c>
      <c r="Q60" s="48">
        <f t="shared" si="28"/>
        <v>0.98058252427184467</v>
      </c>
      <c r="R60" s="48"/>
      <c r="S60" s="48">
        <f t="shared" si="28"/>
        <v>5.6</v>
      </c>
      <c r="T60" s="48">
        <f t="shared" si="28"/>
        <v>0.32258064516129031</v>
      </c>
      <c r="U60" s="48">
        <f t="shared" si="28"/>
        <v>3.3333333333333335</v>
      </c>
      <c r="V60" s="48"/>
      <c r="W60" s="48"/>
      <c r="X60" s="48">
        <f t="shared" si="28"/>
        <v>0.68421052631578949</v>
      </c>
      <c r="Y60" s="48">
        <f t="shared" si="28"/>
        <v>0.50526315789473686</v>
      </c>
      <c r="Z60" s="48">
        <f t="shared" si="28"/>
        <v>2.5</v>
      </c>
      <c r="AA60" s="13"/>
      <c r="AD60" s="35"/>
      <c r="AE60" s="58">
        <f t="shared" si="2"/>
        <v>1.0293421052631579</v>
      </c>
      <c r="AF60" s="2" t="e">
        <f t="shared" si="0"/>
        <v>#DIV/0!</v>
      </c>
    </row>
    <row r="61" spans="1:32" s="2" customFormat="1" ht="30" hidden="1" customHeight="1" x14ac:dyDescent="0.25">
      <c r="A61" s="10" t="s">
        <v>181</v>
      </c>
      <c r="B61" s="18">
        <v>621</v>
      </c>
      <c r="C61" s="18">
        <f t="shared" si="26"/>
        <v>631</v>
      </c>
      <c r="D61" s="99">
        <f t="shared" ref="D61:D75" si="29">C61/B61</f>
        <v>1.0161030595813205</v>
      </c>
      <c r="E61" s="100">
        <v>7</v>
      </c>
      <c r="F61" s="79"/>
      <c r="G61" s="79"/>
      <c r="H61" s="79">
        <v>564</v>
      </c>
      <c r="I61" s="96"/>
      <c r="J61" s="79"/>
      <c r="K61" s="79">
        <v>10</v>
      </c>
      <c r="L61" s="79"/>
      <c r="M61" s="79">
        <v>24</v>
      </c>
      <c r="N61" s="96"/>
      <c r="O61" s="79"/>
      <c r="P61" s="79"/>
      <c r="Q61" s="79"/>
      <c r="R61" s="79"/>
      <c r="S61" s="79">
        <v>5</v>
      </c>
      <c r="T61" s="79"/>
      <c r="U61" s="79"/>
      <c r="V61" s="79">
        <v>12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631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1"/>
      <c r="C62" s="18">
        <f t="shared" si="26"/>
        <v>0</v>
      </c>
      <c r="D62" s="99" t="e">
        <f t="shared" si="29"/>
        <v>#DIV/0!</v>
      </c>
      <c r="E62" s="100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44.25" hidden="1" customHeight="1" x14ac:dyDescent="0.25">
      <c r="A63" s="72" t="s">
        <v>182</v>
      </c>
      <c r="B63" s="18">
        <v>31782</v>
      </c>
      <c r="C63" s="18">
        <f>SUM(F63:Z63)</f>
        <v>45117.9</v>
      </c>
      <c r="D63" s="99">
        <f t="shared" si="29"/>
        <v>1.4196054370398339</v>
      </c>
      <c r="E63" s="100">
        <v>21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H65+H66+H67+H69+H72+H73+H74+50</f>
        <v>1528</v>
      </c>
      <c r="I63" s="75">
        <f>I65+I66+I67+I69+I72+I73+I74+653.9</f>
        <v>2133.9</v>
      </c>
      <c r="J63" s="75">
        <f>J65+J66+J67+J69+J72+J73+J74+431</f>
        <v>1551</v>
      </c>
      <c r="K63" s="75">
        <f>K65+K66+K67+K69+K72+K73+K74+269</f>
        <v>5509</v>
      </c>
      <c r="L63" s="75">
        <f>L65+L66+L67+L69+L72+L73+L74</f>
        <v>719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O65+O66+O67+O69+O72+O73+O74+14</f>
        <v>734</v>
      </c>
      <c r="P63" s="75">
        <f>P65+P66+P67+P69+P72+P73+P74+101</f>
        <v>2068</v>
      </c>
      <c r="Q63" s="75">
        <f>Q65+Q66+Q67+Q69+Q72+Q73+Q74</f>
        <v>494</v>
      </c>
      <c r="R63" s="75">
        <f>R65+R66+R67+R69+R72+R73+R74+70</f>
        <v>4036</v>
      </c>
      <c r="S63" s="75">
        <f>S65+S66+S67+S69+S72+S73+S74+179</f>
        <v>2703.5</v>
      </c>
      <c r="T63" s="75">
        <f>T65+T66+T67+T69+T72+T73+T74</f>
        <v>2475</v>
      </c>
      <c r="U63" s="75">
        <f>U65+U66+U67+U69+U72+U73+U74+104</f>
        <v>1044</v>
      </c>
      <c r="V63" s="75">
        <f>V65+V66+V67+V69+V72+V73+V74</f>
        <v>2656</v>
      </c>
      <c r="W63" s="75">
        <f>W65+W66+W67+W69+W72+W73+W74</f>
        <v>522</v>
      </c>
      <c r="X63" s="75">
        <f>X65+X66+X67+X69+X72+X73+X74+71</f>
        <v>1322</v>
      </c>
      <c r="Y63" s="75">
        <f>Y65+Y66+Y67+Y69+Y72+Y73+Y74</f>
        <v>2435</v>
      </c>
      <c r="Z63" s="75">
        <f>Z65+Z66+Z67+Z69+Z72+Z73+Z74</f>
        <v>757</v>
      </c>
      <c r="AA63" s="75">
        <f t="shared" ref="AA63" si="30">AA66+AA67+AA73+AA74+AA65</f>
        <v>0</v>
      </c>
      <c r="AD63" s="35"/>
      <c r="AE63" s="58">
        <f t="shared" si="2"/>
        <v>45117.9</v>
      </c>
      <c r="AF63" s="2" t="e">
        <f t="shared" si="0"/>
        <v>#DIV/0!</v>
      </c>
    </row>
    <row r="64" spans="1:32" s="2" customFormat="1" ht="30" hidden="1" customHeight="1" x14ac:dyDescent="0.25">
      <c r="A64" s="72" t="s">
        <v>183</v>
      </c>
      <c r="B64" s="18">
        <v>35499</v>
      </c>
      <c r="C64" s="18">
        <f>SUM(F64:Z64)</f>
        <v>57414</v>
      </c>
      <c r="D64" s="99">
        <f t="shared" si="29"/>
        <v>1.6173413335586917</v>
      </c>
      <c r="E64" s="100">
        <v>21</v>
      </c>
      <c r="F64" s="77">
        <v>5926</v>
      </c>
      <c r="G64" s="77">
        <f>G68+G70+G71+G75+49</f>
        <v>762</v>
      </c>
      <c r="H64" s="77">
        <f t="shared" ref="H64:Z64" si="31">H68+H70+H71+H75</f>
        <v>6484</v>
      </c>
      <c r="I64" s="77">
        <f t="shared" si="31"/>
        <v>2388</v>
      </c>
      <c r="J64" s="77">
        <f t="shared" si="31"/>
        <v>1363</v>
      </c>
      <c r="K64" s="77">
        <f t="shared" si="31"/>
        <v>2115</v>
      </c>
      <c r="L64" s="77">
        <f t="shared" si="31"/>
        <v>1160</v>
      </c>
      <c r="M64" s="77">
        <f t="shared" si="31"/>
        <v>2947</v>
      </c>
      <c r="N64" s="77">
        <f t="shared" si="31"/>
        <v>1976</v>
      </c>
      <c r="O64" s="77">
        <f t="shared" si="31"/>
        <v>1465</v>
      </c>
      <c r="P64" s="77">
        <f t="shared" si="31"/>
        <v>2293</v>
      </c>
      <c r="Q64" s="77">
        <f t="shared" si="31"/>
        <v>2682</v>
      </c>
      <c r="R64" s="77">
        <f t="shared" si="31"/>
        <v>2154</v>
      </c>
      <c r="S64" s="77">
        <f t="shared" si="31"/>
        <v>2363</v>
      </c>
      <c r="T64" s="77">
        <f t="shared" si="31"/>
        <v>2802</v>
      </c>
      <c r="U64" s="77">
        <f t="shared" si="31"/>
        <v>5044</v>
      </c>
      <c r="V64" s="77">
        <f t="shared" si="31"/>
        <v>1176</v>
      </c>
      <c r="W64" s="77">
        <f t="shared" si="31"/>
        <v>932</v>
      </c>
      <c r="X64" s="77">
        <f t="shared" si="31"/>
        <v>3378</v>
      </c>
      <c r="Y64" s="75">
        <f>Y68+Y70+Y71+Y75</f>
        <v>5210</v>
      </c>
      <c r="Z64" s="77">
        <f t="shared" si="31"/>
        <v>2794</v>
      </c>
      <c r="AA64" s="14"/>
      <c r="AD64" s="35"/>
      <c r="AE64" s="58">
        <f t="shared" si="2"/>
        <v>57414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6"/>
        <v>916</v>
      </c>
      <c r="D65" s="99">
        <f t="shared" si="29"/>
        <v>0.97446808510638294</v>
      </c>
      <c r="E65" s="100">
        <v>2</v>
      </c>
      <c r="F65" s="77"/>
      <c r="G65" s="77"/>
      <c r="H65" s="77">
        <v>616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916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2">SUM(F66:Z66)</f>
        <v>28288.5</v>
      </c>
      <c r="D66" s="99">
        <f t="shared" si="29"/>
        <v>1.9300334311250598</v>
      </c>
      <c r="E66" s="100">
        <v>20</v>
      </c>
      <c r="F66" s="114">
        <v>7584</v>
      </c>
      <c r="G66" s="80">
        <v>832</v>
      </c>
      <c r="H66" s="80">
        <v>557</v>
      </c>
      <c r="I66" s="80">
        <v>640</v>
      </c>
      <c r="J66" s="80">
        <v>285</v>
      </c>
      <c r="K66" s="80">
        <v>4312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2034.5</v>
      </c>
      <c r="T66" s="80">
        <v>1149</v>
      </c>
      <c r="U66" s="80">
        <v>434</v>
      </c>
      <c r="V66" s="80">
        <v>75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28288.5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2"/>
        <v>6830</v>
      </c>
      <c r="D67" s="99">
        <f t="shared" si="29"/>
        <v>0.87732819524727035</v>
      </c>
      <c r="E67" s="100">
        <v>19</v>
      </c>
      <c r="F67" s="80">
        <v>40</v>
      </c>
      <c r="G67" s="80">
        <v>217</v>
      </c>
      <c r="H67" s="80">
        <v>67</v>
      </c>
      <c r="I67" s="80">
        <v>805</v>
      </c>
      <c r="J67" s="80">
        <v>546</v>
      </c>
      <c r="K67" s="80">
        <v>868</v>
      </c>
      <c r="L67" s="80">
        <v>408</v>
      </c>
      <c r="M67" s="80">
        <v>210</v>
      </c>
      <c r="N67" s="80">
        <v>761</v>
      </c>
      <c r="O67" s="80">
        <v>308</v>
      </c>
      <c r="P67" s="80">
        <v>98</v>
      </c>
      <c r="Q67" s="80">
        <v>30</v>
      </c>
      <c r="R67" s="80">
        <v>305</v>
      </c>
      <c r="S67" s="80">
        <v>350</v>
      </c>
      <c r="T67" s="80">
        <v>1160</v>
      </c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6830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2"/>
        <v>17282</v>
      </c>
      <c r="D68" s="99">
        <f t="shared" si="29"/>
        <v>1.2665445218028581</v>
      </c>
      <c r="E68" s="100">
        <v>20</v>
      </c>
      <c r="F68" s="80"/>
      <c r="G68" s="80">
        <v>402</v>
      </c>
      <c r="H68" s="80">
        <v>1301</v>
      </c>
      <c r="I68" s="80">
        <v>1096</v>
      </c>
      <c r="J68" s="80">
        <v>541</v>
      </c>
      <c r="K68" s="80">
        <v>420</v>
      </c>
      <c r="L68" s="80">
        <v>255</v>
      </c>
      <c r="M68" s="80">
        <v>1269</v>
      </c>
      <c r="N68" s="80">
        <v>1077</v>
      </c>
      <c r="O68" s="80">
        <v>715</v>
      </c>
      <c r="P68" s="80">
        <v>660</v>
      </c>
      <c r="Q68" s="80">
        <v>1331</v>
      </c>
      <c r="R68" s="80">
        <v>299</v>
      </c>
      <c r="S68" s="80">
        <v>181</v>
      </c>
      <c r="T68" s="80">
        <v>675</v>
      </c>
      <c r="U68" s="115">
        <v>2507</v>
      </c>
      <c r="V68" s="80">
        <v>616</v>
      </c>
      <c r="W68" s="80">
        <v>811</v>
      </c>
      <c r="X68" s="80">
        <v>649</v>
      </c>
      <c r="Y68" s="80">
        <v>1325</v>
      </c>
      <c r="Z68" s="80">
        <v>1152</v>
      </c>
      <c r="AA68" s="14"/>
      <c r="AD68" s="35"/>
      <c r="AE68" s="58">
        <f t="shared" si="2"/>
        <v>17282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2"/>
        <v>4039</v>
      </c>
      <c r="D69" s="99">
        <f t="shared" si="29"/>
        <v>0.71932324131789849</v>
      </c>
      <c r="E69" s="100">
        <v>7</v>
      </c>
      <c r="F69" s="80"/>
      <c r="G69" s="80"/>
      <c r="H69" s="80">
        <v>238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2448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4039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2"/>
        <v>24961</v>
      </c>
      <c r="D70" s="99">
        <f t="shared" si="29"/>
        <v>1.6414151377655026</v>
      </c>
      <c r="E70" s="100">
        <v>20</v>
      </c>
      <c r="F70" s="80"/>
      <c r="G70" s="80">
        <v>149</v>
      </c>
      <c r="H70" s="80">
        <v>4161</v>
      </c>
      <c r="I70" s="80">
        <v>1009</v>
      </c>
      <c r="J70" s="80">
        <v>388</v>
      </c>
      <c r="K70" s="80">
        <v>1290</v>
      </c>
      <c r="L70" s="80">
        <v>461</v>
      </c>
      <c r="M70" s="80">
        <v>1423</v>
      </c>
      <c r="N70" s="80">
        <v>167</v>
      </c>
      <c r="O70" s="80">
        <v>647</v>
      </c>
      <c r="P70" s="80">
        <v>964</v>
      </c>
      <c r="Q70" s="80">
        <v>797</v>
      </c>
      <c r="R70" s="80">
        <v>1592</v>
      </c>
      <c r="S70" s="80">
        <v>1803</v>
      </c>
      <c r="T70" s="80">
        <v>559</v>
      </c>
      <c r="U70" s="80">
        <v>2041</v>
      </c>
      <c r="V70" s="80">
        <v>523</v>
      </c>
      <c r="W70" s="80">
        <v>121</v>
      </c>
      <c r="X70" s="80">
        <v>2196</v>
      </c>
      <c r="Y70" s="80">
        <v>3490</v>
      </c>
      <c r="Z70" s="80">
        <v>1180</v>
      </c>
      <c r="AA70" s="14"/>
      <c r="AD70" s="35"/>
      <c r="AE70" s="58">
        <f t="shared" si="2"/>
        <v>24961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2"/>
        <v>9243</v>
      </c>
      <c r="D71" s="99">
        <f t="shared" si="29"/>
        <v>1.3905521287799008</v>
      </c>
      <c r="E71" s="100">
        <v>20</v>
      </c>
      <c r="F71" s="80">
        <v>47</v>
      </c>
      <c r="G71" s="80">
        <v>162</v>
      </c>
      <c r="H71" s="80">
        <v>1022</v>
      </c>
      <c r="I71" s="80">
        <v>283</v>
      </c>
      <c r="J71" s="80">
        <v>434</v>
      </c>
      <c r="K71" s="80">
        <v>405</v>
      </c>
      <c r="L71" s="80">
        <v>444</v>
      </c>
      <c r="M71" s="80">
        <v>255</v>
      </c>
      <c r="N71" s="80">
        <v>732</v>
      </c>
      <c r="O71" s="80">
        <v>103</v>
      </c>
      <c r="P71" s="80">
        <v>669</v>
      </c>
      <c r="Q71" s="81">
        <v>554</v>
      </c>
      <c r="R71" s="80">
        <v>263</v>
      </c>
      <c r="S71" s="80">
        <v>379</v>
      </c>
      <c r="T71" s="80">
        <v>1568</v>
      </c>
      <c r="U71" s="80">
        <v>496</v>
      </c>
      <c r="V71" s="80">
        <v>37</v>
      </c>
      <c r="W71" s="80"/>
      <c r="X71" s="80">
        <v>533</v>
      </c>
      <c r="Y71" s="80">
        <v>395</v>
      </c>
      <c r="Z71" s="80">
        <v>462</v>
      </c>
      <c r="AA71" s="14"/>
      <c r="AD71" s="35"/>
      <c r="AE71" s="58">
        <f t="shared" ref="AE71:AE74" si="33">C71-AD71</f>
        <v>9243</v>
      </c>
      <c r="AF71" s="2" t="e">
        <f t="shared" ref="AF71:AF74" si="34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2"/>
        <v>1142</v>
      </c>
      <c r="D72" s="99">
        <f t="shared" si="29"/>
        <v>0.92770105605199027</v>
      </c>
      <c r="E72" s="100">
        <v>8</v>
      </c>
      <c r="F72" s="80">
        <v>647</v>
      </c>
      <c r="G72" s="80">
        <v>20</v>
      </c>
      <c r="H72" s="80"/>
      <c r="I72" s="80"/>
      <c r="J72" s="80"/>
      <c r="K72" s="80"/>
      <c r="L72" s="80">
        <v>21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142</v>
      </c>
      <c r="U72" s="80">
        <v>9</v>
      </c>
      <c r="V72" s="80">
        <v>133</v>
      </c>
      <c r="W72" s="80"/>
      <c r="X72" s="80"/>
      <c r="Y72" s="80"/>
      <c r="Z72" s="80"/>
      <c r="AA72" s="14"/>
      <c r="AD72" s="35"/>
      <c r="AE72" s="58">
        <f t="shared" si="33"/>
        <v>1142</v>
      </c>
      <c r="AF72" s="2" t="e">
        <f t="shared" si="34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2"/>
        <v>1567</v>
      </c>
      <c r="D73" s="99">
        <f t="shared" si="29"/>
        <v>1.7586980920314255</v>
      </c>
      <c r="E73" s="100">
        <v>11</v>
      </c>
      <c r="F73" s="80">
        <v>300</v>
      </c>
      <c r="G73" s="80"/>
      <c r="H73" s="16"/>
      <c r="I73" s="49">
        <v>35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/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3"/>
        <v>1567</v>
      </c>
      <c r="AF73" s="2" t="e">
        <f t="shared" si="34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2"/>
        <v>148</v>
      </c>
      <c r="D74" s="99">
        <f t="shared" si="29"/>
        <v>0.24957841483979765</v>
      </c>
      <c r="E74" s="100">
        <v>2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2">
        <v>101</v>
      </c>
      <c r="R74" s="82"/>
      <c r="S74" s="80"/>
      <c r="T74" s="80"/>
      <c r="U74" s="80">
        <v>47</v>
      </c>
      <c r="V74" s="80"/>
      <c r="W74" s="80"/>
      <c r="X74" s="80"/>
      <c r="Y74" s="80"/>
      <c r="Z74" s="80"/>
      <c r="AA74" s="14"/>
      <c r="AD74" s="35"/>
      <c r="AE74" s="58">
        <f t="shared" si="33"/>
        <v>148</v>
      </c>
      <c r="AF74" s="2" t="e">
        <f t="shared" si="34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2"/>
        <v>0</v>
      </c>
      <c r="D75" s="99">
        <f t="shared" si="29"/>
        <v>0</v>
      </c>
      <c r="E75" s="100">
        <v>0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/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2"/>
        <v>138.9</v>
      </c>
      <c r="D76" s="99">
        <f t="shared" ref="D76:D83" si="35">C76/B76</f>
        <v>1.1292682926829269</v>
      </c>
      <c r="E76" s="100">
        <v>6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2"/>
        <v>54</v>
      </c>
      <c r="D77" s="99" t="e">
        <f t="shared" si="35"/>
        <v>#DIV/0!</v>
      </c>
      <c r="E77" s="10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99">
        <f t="shared" si="35"/>
        <v>1.0375939849624061</v>
      </c>
      <c r="E78" s="100">
        <v>6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1"/>
      <c r="C79" s="16">
        <f>SUM(F79:Z79)</f>
        <v>0</v>
      </c>
      <c r="D79" s="99" t="e">
        <f t="shared" si="35"/>
        <v>#DIV/0!</v>
      </c>
      <c r="E79" s="10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1"/>
      <c r="C80" s="16">
        <f>SUM(F80:Z80)</f>
        <v>0</v>
      </c>
      <c r="D80" s="99" t="e">
        <f t="shared" si="35"/>
        <v>#DIV/0!</v>
      </c>
      <c r="E80" s="100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1"/>
      <c r="C81" s="49"/>
      <c r="D81" s="99" t="e">
        <f t="shared" si="35"/>
        <v>#DIV/0!</v>
      </c>
      <c r="E81" s="100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04"/>
      <c r="C82" s="104">
        <f>SUM(F82:Z82)</f>
        <v>0</v>
      </c>
      <c r="D82" s="99" t="e">
        <f t="shared" si="35"/>
        <v>#DIV/0!</v>
      </c>
      <c r="E82" s="100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1"/>
      <c r="C83" s="49"/>
      <c r="D83" s="99" t="e">
        <f t="shared" si="35"/>
        <v>#DIV/0!</v>
      </c>
      <c r="E83" s="100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1"/>
      <c r="C84" s="105"/>
      <c r="D84" s="99"/>
      <c r="E84" s="100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1"/>
      <c r="C85" s="16">
        <f t="shared" ref="C85:C156" si="36">SUM(F85:Z85)</f>
        <v>0</v>
      </c>
      <c r="D85" s="99" t="e">
        <f>C85/B85</f>
        <v>#DIV/0!</v>
      </c>
      <c r="E85" s="123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28"/>
      <c r="C86" s="16">
        <f t="shared" si="36"/>
        <v>0</v>
      </c>
      <c r="D86" s="99"/>
      <c r="E86" s="123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6"/>
        <v>0</v>
      </c>
      <c r="D87" s="99" t="e">
        <f>C87/B87</f>
        <v>#DIV/0!</v>
      </c>
      <c r="E87" s="124"/>
      <c r="F87" s="79"/>
      <c r="G87" s="77"/>
      <c r="H87" s="77"/>
      <c r="I87" s="77"/>
      <c r="J87" s="77"/>
      <c r="K87" s="77"/>
      <c r="L87" s="77"/>
      <c r="M87" s="77"/>
      <c r="N87" s="77"/>
      <c r="O87" s="98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29"/>
      <c r="C88" s="16">
        <f t="shared" si="36"/>
        <v>0</v>
      </c>
      <c r="D88" s="99" t="e">
        <f>C88/B88</f>
        <v>#DIV/0!</v>
      </c>
      <c r="E88" s="125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</row>
    <row r="89" spans="1:31" ht="30" hidden="1" customHeight="1" x14ac:dyDescent="0.25">
      <c r="A89" s="10" t="s">
        <v>81</v>
      </c>
      <c r="B89" s="128"/>
      <c r="C89" s="16">
        <f t="shared" si="36"/>
        <v>0</v>
      </c>
      <c r="D89" s="99"/>
      <c r="E89" s="125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</row>
    <row r="90" spans="1:31" ht="30" hidden="1" customHeight="1" x14ac:dyDescent="0.25">
      <c r="A90" s="10" t="s">
        <v>82</v>
      </c>
      <c r="B90" s="90"/>
      <c r="C90" s="16">
        <f t="shared" si="36"/>
        <v>0</v>
      </c>
      <c r="D90" s="99" t="e">
        <f>C90/B90</f>
        <v>#DIV/0!</v>
      </c>
      <c r="E90" s="125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</row>
    <row r="91" spans="1:31" ht="30" hidden="1" customHeight="1" x14ac:dyDescent="0.25">
      <c r="A91" s="21" t="s">
        <v>162</v>
      </c>
      <c r="B91" s="89"/>
      <c r="C91" s="16">
        <f t="shared" si="36"/>
        <v>0</v>
      </c>
      <c r="D91" s="106"/>
      <c r="E91" s="126"/>
      <c r="F91" s="114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6"/>
        <v>286601.8</v>
      </c>
      <c r="D92" s="99"/>
      <c r="E92" s="123"/>
      <c r="F92" s="88">
        <f>F42+F100</f>
        <v>25064</v>
      </c>
      <c r="G92" s="88">
        <f t="shared" ref="G92:Z92" si="37">G42+G100</f>
        <v>9288</v>
      </c>
      <c r="H92" s="88">
        <f t="shared" si="37"/>
        <v>15046.800000000001</v>
      </c>
      <c r="I92" s="88">
        <f t="shared" si="37"/>
        <v>18400</v>
      </c>
      <c r="J92" s="88">
        <f t="shared" si="37"/>
        <v>9836</v>
      </c>
      <c r="K92" s="88">
        <f t="shared" si="37"/>
        <v>18608</v>
      </c>
      <c r="L92" s="88">
        <f t="shared" si="37"/>
        <v>10198</v>
      </c>
      <c r="M92" s="88">
        <f t="shared" si="37"/>
        <v>12352</v>
      </c>
      <c r="N92" s="88">
        <f t="shared" si="37"/>
        <v>13647</v>
      </c>
      <c r="O92" s="88">
        <f t="shared" si="37"/>
        <v>5494.3</v>
      </c>
      <c r="P92" s="88">
        <f t="shared" si="37"/>
        <v>6369</v>
      </c>
      <c r="Q92" s="88">
        <f t="shared" si="37"/>
        <v>15478</v>
      </c>
      <c r="R92" s="88">
        <f t="shared" si="37"/>
        <v>15518</v>
      </c>
      <c r="S92" s="88">
        <f t="shared" si="37"/>
        <v>17443</v>
      </c>
      <c r="T92" s="88">
        <f t="shared" si="37"/>
        <v>19155</v>
      </c>
      <c r="U92" s="88">
        <f t="shared" si="37"/>
        <v>12058.2</v>
      </c>
      <c r="V92" s="88">
        <f t="shared" si="37"/>
        <v>10168.5</v>
      </c>
      <c r="W92" s="88">
        <f t="shared" si="37"/>
        <v>5268</v>
      </c>
      <c r="X92" s="88">
        <f t="shared" si="37"/>
        <v>13697</v>
      </c>
      <c r="Y92" s="88">
        <f t="shared" si="37"/>
        <v>22822</v>
      </c>
      <c r="Z92" s="88">
        <f t="shared" si="37"/>
        <v>10691</v>
      </c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6"/>
        <v>162900</v>
      </c>
      <c r="D93" s="99"/>
      <c r="E93" s="123"/>
      <c r="F93" s="88">
        <f>F45+F96</f>
        <v>18421</v>
      </c>
      <c r="G93" s="88">
        <f t="shared" ref="G93:Z93" si="38">G45+G96</f>
        <v>5641</v>
      </c>
      <c r="H93" s="88">
        <f t="shared" si="38"/>
        <v>6095.5</v>
      </c>
      <c r="I93" s="88">
        <f t="shared" si="38"/>
        <v>8864</v>
      </c>
      <c r="J93" s="88">
        <f t="shared" si="38"/>
        <v>4549</v>
      </c>
      <c r="K93" s="88">
        <f t="shared" si="38"/>
        <v>13280</v>
      </c>
      <c r="L93" s="88">
        <f t="shared" si="38"/>
        <v>6627</v>
      </c>
      <c r="M93" s="88">
        <f t="shared" si="38"/>
        <v>6064</v>
      </c>
      <c r="N93" s="88">
        <f t="shared" si="38"/>
        <v>7869</v>
      </c>
      <c r="O93" s="88">
        <f t="shared" si="38"/>
        <v>2271</v>
      </c>
      <c r="P93" s="88">
        <f t="shared" si="38"/>
        <v>2400</v>
      </c>
      <c r="Q93" s="88">
        <f t="shared" si="38"/>
        <v>9158</v>
      </c>
      <c r="R93" s="88">
        <f t="shared" si="38"/>
        <v>10090</v>
      </c>
      <c r="S93" s="88">
        <f t="shared" si="38"/>
        <v>12772</v>
      </c>
      <c r="T93" s="88">
        <f t="shared" si="38"/>
        <v>11198</v>
      </c>
      <c r="U93" s="88">
        <f t="shared" si="38"/>
        <v>5897.5</v>
      </c>
      <c r="V93" s="88">
        <f t="shared" si="38"/>
        <v>5595</v>
      </c>
      <c r="W93" s="88">
        <f t="shared" si="38"/>
        <v>2535</v>
      </c>
      <c r="X93" s="88">
        <f t="shared" si="38"/>
        <v>6739</v>
      </c>
      <c r="Y93" s="88">
        <f t="shared" si="38"/>
        <v>11146</v>
      </c>
      <c r="Z93" s="88">
        <f t="shared" si="38"/>
        <v>5688</v>
      </c>
      <c r="AD93" s="59"/>
      <c r="AE93" s="59"/>
    </row>
    <row r="94" spans="1:31" s="9" customFormat="1" ht="30" hidden="1" customHeight="1" outlineLevel="1" x14ac:dyDescent="0.2">
      <c r="A94" s="22" t="s">
        <v>144</v>
      </c>
      <c r="B94" s="49"/>
      <c r="C94" s="16">
        <f t="shared" si="36"/>
        <v>7099</v>
      </c>
      <c r="D94" s="99"/>
      <c r="E94" s="123"/>
      <c r="F94" s="88">
        <f>F97</f>
        <v>300</v>
      </c>
      <c r="G94" s="88">
        <f t="shared" ref="G94:Z94" si="39">G97</f>
        <v>427</v>
      </c>
      <c r="H94" s="88">
        <f t="shared" si="39"/>
        <v>45</v>
      </c>
      <c r="I94" s="88">
        <f t="shared" si="39"/>
        <v>331</v>
      </c>
      <c r="J94" s="88">
        <f t="shared" si="39"/>
        <v>78</v>
      </c>
      <c r="K94" s="88">
        <f t="shared" si="39"/>
        <v>300</v>
      </c>
      <c r="L94" s="88">
        <f t="shared" si="39"/>
        <v>482</v>
      </c>
      <c r="M94" s="88">
        <f t="shared" si="39"/>
        <v>254</v>
      </c>
      <c r="N94" s="88">
        <f t="shared" si="39"/>
        <v>0</v>
      </c>
      <c r="O94" s="88">
        <f t="shared" si="39"/>
        <v>101</v>
      </c>
      <c r="P94" s="88">
        <f t="shared" si="39"/>
        <v>896</v>
      </c>
      <c r="Q94" s="88">
        <f t="shared" si="39"/>
        <v>337</v>
      </c>
      <c r="R94" s="88">
        <f t="shared" si="39"/>
        <v>299</v>
      </c>
      <c r="S94" s="88">
        <f t="shared" si="39"/>
        <v>299</v>
      </c>
      <c r="T94" s="88">
        <f t="shared" si="39"/>
        <v>186</v>
      </c>
      <c r="U94" s="88">
        <f t="shared" si="39"/>
        <v>22</v>
      </c>
      <c r="V94" s="88">
        <f t="shared" si="39"/>
        <v>0</v>
      </c>
      <c r="W94" s="88">
        <f t="shared" si="39"/>
        <v>30</v>
      </c>
      <c r="X94" s="88">
        <f t="shared" si="39"/>
        <v>555</v>
      </c>
      <c r="Y94" s="88">
        <f t="shared" si="39"/>
        <v>1428</v>
      </c>
      <c r="Z94" s="88">
        <f t="shared" si="39"/>
        <v>729</v>
      </c>
      <c r="AD94" s="59"/>
      <c r="AE94" s="59"/>
    </row>
    <row r="95" spans="1:31" s="9" customFormat="1" ht="30" hidden="1" customHeight="1" outlineLevel="1" thickBot="1" x14ac:dyDescent="0.25">
      <c r="A95" s="22" t="s">
        <v>145</v>
      </c>
      <c r="B95" s="49"/>
      <c r="C95" s="16">
        <f t="shared" si="36"/>
        <v>75492.600000000006</v>
      </c>
      <c r="D95" s="99"/>
      <c r="E95" s="123"/>
      <c r="F95" s="88">
        <f>F46+F98</f>
        <v>392</v>
      </c>
      <c r="G95" s="88">
        <f t="shared" ref="G95:Z95" si="40">G46+G98</f>
        <v>2066</v>
      </c>
      <c r="H95" s="88">
        <f t="shared" si="40"/>
        <v>5787.6</v>
      </c>
      <c r="I95" s="88">
        <f t="shared" si="40"/>
        <v>7096</v>
      </c>
      <c r="J95" s="88">
        <f t="shared" si="40"/>
        <v>2723</v>
      </c>
      <c r="K95" s="88">
        <f t="shared" si="40"/>
        <v>3788</v>
      </c>
      <c r="L95" s="88">
        <f t="shared" si="40"/>
        <v>2060</v>
      </c>
      <c r="M95" s="88">
        <f t="shared" si="40"/>
        <v>4544</v>
      </c>
      <c r="N95" s="88">
        <f t="shared" si="40"/>
        <v>2992</v>
      </c>
      <c r="O95" s="88">
        <f t="shared" si="40"/>
        <v>1609</v>
      </c>
      <c r="P95" s="88">
        <f t="shared" si="40"/>
        <v>2391</v>
      </c>
      <c r="Q95" s="88">
        <f t="shared" si="40"/>
        <v>3795</v>
      </c>
      <c r="R95" s="88">
        <f t="shared" si="40"/>
        <v>3312</v>
      </c>
      <c r="S95" s="88">
        <f t="shared" si="40"/>
        <v>4121</v>
      </c>
      <c r="T95" s="88">
        <f t="shared" si="40"/>
        <v>5352</v>
      </c>
      <c r="U95" s="88">
        <f t="shared" si="40"/>
        <v>3565</v>
      </c>
      <c r="V95" s="88">
        <f t="shared" si="40"/>
        <v>2705</v>
      </c>
      <c r="W95" s="88">
        <f t="shared" si="40"/>
        <v>2104</v>
      </c>
      <c r="X95" s="88">
        <f t="shared" si="40"/>
        <v>4606</v>
      </c>
      <c r="Y95" s="88">
        <f t="shared" si="40"/>
        <v>6739</v>
      </c>
      <c r="Z95" s="88">
        <f t="shared" si="40"/>
        <v>3745</v>
      </c>
      <c r="AD95" s="59"/>
      <c r="AE95" s="59"/>
    </row>
    <row r="96" spans="1:31" s="9" customFormat="1" ht="30" hidden="1" customHeight="1" outlineLevel="1" thickBot="1" x14ac:dyDescent="0.25">
      <c r="A96" s="22" t="s">
        <v>214</v>
      </c>
      <c r="B96" s="49"/>
      <c r="C96" s="16">
        <f t="shared" si="36"/>
        <v>80060</v>
      </c>
      <c r="D96" s="99"/>
      <c r="E96" s="123"/>
      <c r="F96" s="152">
        <v>5415</v>
      </c>
      <c r="G96" s="153">
        <v>2815</v>
      </c>
      <c r="H96" s="153">
        <v>2225</v>
      </c>
      <c r="I96" s="153">
        <v>4077</v>
      </c>
      <c r="J96" s="153">
        <v>2236</v>
      </c>
      <c r="K96" s="153">
        <v>6278</v>
      </c>
      <c r="L96" s="153">
        <v>3445</v>
      </c>
      <c r="M96" s="153">
        <v>2672</v>
      </c>
      <c r="N96" s="153">
        <v>5009</v>
      </c>
      <c r="O96" s="153">
        <v>1224</v>
      </c>
      <c r="P96" s="153">
        <v>1448</v>
      </c>
      <c r="Q96" s="153">
        <v>6340</v>
      </c>
      <c r="R96" s="153">
        <v>4110</v>
      </c>
      <c r="S96" s="153">
        <v>6729</v>
      </c>
      <c r="T96" s="153">
        <v>7672</v>
      </c>
      <c r="U96" s="153">
        <v>3959</v>
      </c>
      <c r="V96" s="153">
        <v>2707</v>
      </c>
      <c r="W96" s="153">
        <v>1466</v>
      </c>
      <c r="X96" s="153">
        <v>5254</v>
      </c>
      <c r="Y96" s="153">
        <v>3457</v>
      </c>
      <c r="Z96" s="153">
        <v>1522</v>
      </c>
      <c r="AD96" s="59"/>
      <c r="AE96" s="59"/>
    </row>
    <row r="97" spans="1:34" s="9" customFormat="1" ht="30" hidden="1" customHeight="1" outlineLevel="1" thickBot="1" x14ac:dyDescent="0.25">
      <c r="A97" s="22" t="s">
        <v>215</v>
      </c>
      <c r="B97" s="49"/>
      <c r="C97" s="16">
        <f t="shared" si="36"/>
        <v>7099</v>
      </c>
      <c r="D97" s="99"/>
      <c r="E97" s="123"/>
      <c r="F97" s="152">
        <v>300</v>
      </c>
      <c r="G97" s="153">
        <v>427</v>
      </c>
      <c r="H97" s="153">
        <v>45</v>
      </c>
      <c r="I97" s="153">
        <v>331</v>
      </c>
      <c r="J97" s="153">
        <v>78</v>
      </c>
      <c r="K97" s="153">
        <v>300</v>
      </c>
      <c r="L97" s="153">
        <v>482</v>
      </c>
      <c r="M97" s="153">
        <v>254</v>
      </c>
      <c r="N97" s="153">
        <v>0</v>
      </c>
      <c r="O97" s="153">
        <v>101</v>
      </c>
      <c r="P97" s="153">
        <v>896</v>
      </c>
      <c r="Q97" s="153">
        <v>337</v>
      </c>
      <c r="R97" s="153">
        <v>299</v>
      </c>
      <c r="S97" s="153">
        <v>299</v>
      </c>
      <c r="T97" s="153">
        <v>186</v>
      </c>
      <c r="U97" s="153">
        <v>22</v>
      </c>
      <c r="V97" s="153">
        <v>0</v>
      </c>
      <c r="W97" s="153">
        <v>30</v>
      </c>
      <c r="X97" s="153">
        <v>555</v>
      </c>
      <c r="Y97" s="153">
        <v>1428</v>
      </c>
      <c r="Z97" s="153">
        <v>729</v>
      </c>
      <c r="AD97" s="59"/>
      <c r="AE97" s="59"/>
    </row>
    <row r="98" spans="1:34" s="9" customFormat="1" ht="30" hidden="1" customHeight="1" outlineLevel="1" thickBot="1" x14ac:dyDescent="0.25">
      <c r="A98" s="22" t="s">
        <v>216</v>
      </c>
      <c r="B98" s="49"/>
      <c r="C98" s="16">
        <f t="shared" si="36"/>
        <v>24</v>
      </c>
      <c r="D98" s="99"/>
      <c r="E98" s="123"/>
      <c r="F98" s="152">
        <v>0</v>
      </c>
      <c r="G98" s="153">
        <v>0</v>
      </c>
      <c r="H98" s="153">
        <v>0</v>
      </c>
      <c r="I98" s="153">
        <v>0</v>
      </c>
      <c r="J98" s="153">
        <v>0</v>
      </c>
      <c r="K98" s="153">
        <v>0</v>
      </c>
      <c r="L98" s="153">
        <v>0</v>
      </c>
      <c r="M98" s="153">
        <v>0</v>
      </c>
      <c r="N98" s="153">
        <v>0</v>
      </c>
      <c r="O98" s="153">
        <v>19</v>
      </c>
      <c r="P98" s="153">
        <v>0</v>
      </c>
      <c r="Q98" s="153">
        <v>0</v>
      </c>
      <c r="R98" s="153">
        <v>0</v>
      </c>
      <c r="S98" s="153">
        <v>0</v>
      </c>
      <c r="T98" s="153">
        <v>0</v>
      </c>
      <c r="U98" s="153">
        <v>0</v>
      </c>
      <c r="V98" s="153">
        <v>5</v>
      </c>
      <c r="W98" s="153">
        <v>0</v>
      </c>
      <c r="X98" s="153">
        <v>0</v>
      </c>
      <c r="Y98" s="153">
        <v>0</v>
      </c>
      <c r="Z98" s="153">
        <v>0</v>
      </c>
      <c r="AD98" s="59"/>
      <c r="AE98" s="59"/>
    </row>
    <row r="99" spans="1:34" s="9" customFormat="1" ht="30" hidden="1" customHeight="1" outlineLevel="1" thickBot="1" x14ac:dyDescent="0.25">
      <c r="A99" s="22" t="s">
        <v>217</v>
      </c>
      <c r="B99" s="49"/>
      <c r="C99" s="16">
        <f t="shared" si="36"/>
        <v>189</v>
      </c>
      <c r="D99" s="99"/>
      <c r="E99" s="123"/>
      <c r="F99" s="152">
        <v>0</v>
      </c>
      <c r="G99" s="153">
        <v>0</v>
      </c>
      <c r="H99" s="153">
        <v>0</v>
      </c>
      <c r="I99" s="153">
        <v>0</v>
      </c>
      <c r="J99" s="153">
        <v>0</v>
      </c>
      <c r="K99" s="153">
        <v>0</v>
      </c>
      <c r="L99" s="153">
        <v>0</v>
      </c>
      <c r="M99" s="153">
        <v>0</v>
      </c>
      <c r="N99" s="153">
        <v>0</v>
      </c>
      <c r="O99" s="153">
        <v>19</v>
      </c>
      <c r="P99" s="153">
        <v>0</v>
      </c>
      <c r="Q99" s="153">
        <v>0</v>
      </c>
      <c r="R99" s="153">
        <v>0</v>
      </c>
      <c r="S99" s="153">
        <v>0</v>
      </c>
      <c r="T99" s="153">
        <v>0</v>
      </c>
      <c r="U99" s="153">
        <v>170</v>
      </c>
      <c r="V99" s="153">
        <v>0</v>
      </c>
      <c r="W99" s="153">
        <v>0</v>
      </c>
      <c r="X99" s="153">
        <v>0</v>
      </c>
      <c r="Y99" s="153">
        <v>0</v>
      </c>
      <c r="Z99" s="153">
        <v>0</v>
      </c>
      <c r="AD99" s="59"/>
      <c r="AE99" s="59"/>
    </row>
    <row r="100" spans="1:34" s="9" customFormat="1" ht="30" hidden="1" customHeight="1" outlineLevel="1" thickBot="1" x14ac:dyDescent="0.25">
      <c r="A100" s="22" t="s">
        <v>218</v>
      </c>
      <c r="B100" s="49"/>
      <c r="C100" s="16">
        <f t="shared" si="36"/>
        <v>87497</v>
      </c>
      <c r="D100" s="99"/>
      <c r="E100" s="123"/>
      <c r="F100" s="154">
        <v>5715</v>
      </c>
      <c r="G100" s="155">
        <v>3242</v>
      </c>
      <c r="H100" s="155">
        <v>2270</v>
      </c>
      <c r="I100" s="155">
        <v>4408</v>
      </c>
      <c r="J100" s="155">
        <v>2314</v>
      </c>
      <c r="K100" s="155">
        <v>6683</v>
      </c>
      <c r="L100" s="155">
        <v>3927</v>
      </c>
      <c r="M100" s="155">
        <v>2926</v>
      </c>
      <c r="N100" s="155">
        <v>5009</v>
      </c>
      <c r="O100" s="155">
        <v>1364</v>
      </c>
      <c r="P100" s="155">
        <v>2344</v>
      </c>
      <c r="Q100" s="155">
        <v>6712</v>
      </c>
      <c r="R100" s="155">
        <v>4409</v>
      </c>
      <c r="S100" s="155">
        <v>6729</v>
      </c>
      <c r="T100" s="155">
        <v>7858</v>
      </c>
      <c r="U100" s="155">
        <v>4434</v>
      </c>
      <c r="V100" s="155">
        <v>2712</v>
      </c>
      <c r="W100" s="155">
        <v>1496</v>
      </c>
      <c r="X100" s="155">
        <v>5809</v>
      </c>
      <c r="Y100" s="155">
        <v>4885</v>
      </c>
      <c r="Z100" s="155">
        <v>2251</v>
      </c>
      <c r="AD100" s="59"/>
      <c r="AE100" s="59"/>
    </row>
    <row r="101" spans="1:34" s="23" customFormat="1" ht="34.9" hidden="1" customHeight="1" outlineLevel="1" x14ac:dyDescent="0.2">
      <c r="A101" s="10" t="s">
        <v>84</v>
      </c>
      <c r="B101" s="49">
        <v>784</v>
      </c>
      <c r="C101" s="16">
        <f t="shared" si="36"/>
        <v>0</v>
      </c>
      <c r="D101" s="99"/>
      <c r="E101" s="123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D101" s="62"/>
      <c r="AE101" s="62"/>
    </row>
    <row r="102" spans="1:34" s="23" customFormat="1" ht="33" hidden="1" customHeight="1" outlineLevel="1" x14ac:dyDescent="0.2">
      <c r="A102" s="10" t="s">
        <v>85</v>
      </c>
      <c r="B102" s="49">
        <v>1748</v>
      </c>
      <c r="C102" s="16">
        <f t="shared" si="36"/>
        <v>1138</v>
      </c>
      <c r="D102" s="99"/>
      <c r="E102" s="123"/>
      <c r="F102" s="88"/>
      <c r="G102" s="88"/>
      <c r="H102" s="88"/>
      <c r="I102" s="88"/>
      <c r="J102" s="88"/>
      <c r="K102" s="88"/>
      <c r="L102" s="88"/>
      <c r="M102" s="88"/>
      <c r="N102" s="88"/>
      <c r="O102" s="88">
        <v>72</v>
      </c>
      <c r="P102" s="88"/>
      <c r="Q102" s="88"/>
      <c r="R102" s="49">
        <v>461</v>
      </c>
      <c r="S102" s="88"/>
      <c r="T102" s="88"/>
      <c r="U102" s="88"/>
      <c r="V102" s="88"/>
      <c r="W102" s="88"/>
      <c r="X102" s="88"/>
      <c r="Y102" s="95">
        <v>605</v>
      </c>
      <c r="Z102" s="88"/>
      <c r="AD102" s="62"/>
      <c r="AE102" s="62"/>
    </row>
    <row r="103" spans="1:34" s="9" customFormat="1" ht="34.15" hidden="1" customHeight="1" outlineLevel="1" x14ac:dyDescent="0.2">
      <c r="A103" s="8" t="s">
        <v>86</v>
      </c>
      <c r="B103" s="18">
        <v>301407</v>
      </c>
      <c r="C103" s="16">
        <f t="shared" si="36"/>
        <v>285463.5</v>
      </c>
      <c r="D103" s="99">
        <f>C103/B103</f>
        <v>0.9471030865242015</v>
      </c>
      <c r="E103" s="123"/>
      <c r="F103" s="88">
        <v>25064</v>
      </c>
      <c r="G103" s="88">
        <v>9288</v>
      </c>
      <c r="H103" s="88">
        <v>15046.800000000001</v>
      </c>
      <c r="I103" s="88">
        <v>18400</v>
      </c>
      <c r="J103" s="88">
        <v>9836</v>
      </c>
      <c r="K103" s="88">
        <v>18608</v>
      </c>
      <c r="L103" s="88">
        <v>10198</v>
      </c>
      <c r="M103" s="88">
        <v>12352</v>
      </c>
      <c r="N103" s="88">
        <v>13647</v>
      </c>
      <c r="O103" s="88">
        <v>5422</v>
      </c>
      <c r="P103" s="88">
        <v>6369</v>
      </c>
      <c r="Q103" s="88">
        <v>15478</v>
      </c>
      <c r="R103" s="88">
        <v>15057</v>
      </c>
      <c r="S103" s="88">
        <v>17443</v>
      </c>
      <c r="T103" s="88">
        <v>19155</v>
      </c>
      <c r="U103" s="88">
        <v>12058.2</v>
      </c>
      <c r="V103" s="88">
        <v>10168.5</v>
      </c>
      <c r="W103" s="88">
        <v>5268</v>
      </c>
      <c r="X103" s="88">
        <v>13697</v>
      </c>
      <c r="Y103" s="88">
        <v>22217</v>
      </c>
      <c r="Z103" s="88">
        <v>10691</v>
      </c>
      <c r="AD103" s="59"/>
      <c r="AE103" s="59"/>
    </row>
    <row r="104" spans="1:34" s="9" customFormat="1" ht="30" customHeight="1" collapsed="1" x14ac:dyDescent="0.2">
      <c r="A104" s="19" t="s">
        <v>87</v>
      </c>
      <c r="B104" s="16">
        <v>94652</v>
      </c>
      <c r="C104" s="132">
        <f>SUM(F104:Z104)</f>
        <v>80690.2</v>
      </c>
      <c r="D104" s="99">
        <f>C104/B104</f>
        <v>0.85249334403921728</v>
      </c>
      <c r="E104" s="164">
        <v>21</v>
      </c>
      <c r="F104" s="172">
        <v>6145</v>
      </c>
      <c r="G104" s="172">
        <v>1766</v>
      </c>
      <c r="H104" s="172">
        <v>5790</v>
      </c>
      <c r="I104" s="172">
        <v>5013</v>
      </c>
      <c r="J104" s="172">
        <v>1579</v>
      </c>
      <c r="K104" s="172">
        <v>4280</v>
      </c>
      <c r="L104" s="172">
        <v>3428</v>
      </c>
      <c r="M104" s="172">
        <v>5256</v>
      </c>
      <c r="N104" s="172">
        <v>5538</v>
      </c>
      <c r="O104" s="173">
        <v>688.5</v>
      </c>
      <c r="P104" s="172">
        <v>1677</v>
      </c>
      <c r="Q104" s="172">
        <v>3509</v>
      </c>
      <c r="R104" s="172">
        <v>5190</v>
      </c>
      <c r="S104" s="172">
        <v>1904</v>
      </c>
      <c r="T104" s="172">
        <v>7503</v>
      </c>
      <c r="U104" s="172">
        <v>4075.7</v>
      </c>
      <c r="V104" s="172">
        <v>3264</v>
      </c>
      <c r="W104" s="172">
        <v>817</v>
      </c>
      <c r="X104" s="172">
        <v>2420</v>
      </c>
      <c r="Y104" s="172">
        <v>7507</v>
      </c>
      <c r="Z104" s="172">
        <v>3340</v>
      </c>
      <c r="AA104" s="36"/>
      <c r="AD104" s="59"/>
      <c r="AE104" s="59"/>
      <c r="AH104" s="9">
        <v>17289</v>
      </c>
    </row>
    <row r="105" spans="1:34" s="9" customFormat="1" ht="30" hidden="1" customHeight="1" x14ac:dyDescent="0.2">
      <c r="A105" s="8" t="s">
        <v>198</v>
      </c>
      <c r="B105" s="16">
        <v>298834</v>
      </c>
      <c r="C105" s="132">
        <f t="shared" si="36"/>
        <v>285463.5</v>
      </c>
      <c r="D105" s="99">
        <f t="shared" ref="D105:D106" si="41">C105/B105</f>
        <v>0.95525776852700828</v>
      </c>
      <c r="E105" s="164"/>
      <c r="F105" s="172">
        <v>25064</v>
      </c>
      <c r="G105" s="172">
        <v>9288</v>
      </c>
      <c r="H105" s="172">
        <v>15046.800000000001</v>
      </c>
      <c r="I105" s="172">
        <v>18400</v>
      </c>
      <c r="J105" s="172">
        <v>9836</v>
      </c>
      <c r="K105" s="172">
        <v>18608</v>
      </c>
      <c r="L105" s="172">
        <v>10198</v>
      </c>
      <c r="M105" s="172">
        <v>12352</v>
      </c>
      <c r="N105" s="172">
        <v>13647</v>
      </c>
      <c r="O105" s="172">
        <v>5422</v>
      </c>
      <c r="P105" s="172">
        <v>6369</v>
      </c>
      <c r="Q105" s="166">
        <v>15478</v>
      </c>
      <c r="R105" s="172">
        <v>15057</v>
      </c>
      <c r="S105" s="166">
        <v>17443</v>
      </c>
      <c r="T105" s="172">
        <v>19155</v>
      </c>
      <c r="U105" s="172">
        <v>12058.2</v>
      </c>
      <c r="V105" s="172">
        <v>10168.5</v>
      </c>
      <c r="W105" s="172">
        <v>5268</v>
      </c>
      <c r="X105" s="172">
        <v>13697</v>
      </c>
      <c r="Y105" s="172">
        <v>22217</v>
      </c>
      <c r="Z105" s="172">
        <v>10691</v>
      </c>
      <c r="AD105" s="59"/>
      <c r="AE105" s="59"/>
    </row>
    <row r="106" spans="1:34" s="9" customFormat="1" ht="30" hidden="1" customHeight="1" x14ac:dyDescent="0.2">
      <c r="A106" s="10" t="s">
        <v>168</v>
      </c>
      <c r="B106" s="112">
        <f>B104/B103</f>
        <v>0.31403384791992223</v>
      </c>
      <c r="C106" s="145">
        <f>C104/C103</f>
        <v>0.28266380815761033</v>
      </c>
      <c r="D106" s="99">
        <f t="shared" si="41"/>
        <v>0.90010618291595379</v>
      </c>
      <c r="E106" s="165" t="e">
        <f t="shared" ref="E106" si="42">E104/E105</f>
        <v>#DIV/0!</v>
      </c>
      <c r="F106" s="174">
        <f>F104/F105</f>
        <v>0.24517235876157037</v>
      </c>
      <c r="G106" s="174">
        <f t="shared" ref="G106:Z106" si="43">G104/G105</f>
        <v>0.19013781223083548</v>
      </c>
      <c r="H106" s="174">
        <f t="shared" si="43"/>
        <v>0.38479942579153037</v>
      </c>
      <c r="I106" s="174">
        <f t="shared" si="43"/>
        <v>0.27244565217391303</v>
      </c>
      <c r="J106" s="174">
        <f t="shared" si="43"/>
        <v>0.16053273688491257</v>
      </c>
      <c r="K106" s="174">
        <f t="shared" si="43"/>
        <v>0.23000859845227858</v>
      </c>
      <c r="L106" s="174">
        <f t="shared" si="43"/>
        <v>0.3361443420278486</v>
      </c>
      <c r="M106" s="174">
        <f t="shared" si="43"/>
        <v>0.42551813471502592</v>
      </c>
      <c r="N106" s="174">
        <f>N104/N105</f>
        <v>0.40580347329083316</v>
      </c>
      <c r="O106" s="174">
        <f t="shared" si="43"/>
        <v>0.12698266322390261</v>
      </c>
      <c r="P106" s="174">
        <f t="shared" si="43"/>
        <v>0.26330664154498351</v>
      </c>
      <c r="Q106" s="174">
        <f t="shared" si="43"/>
        <v>0.22670887711590645</v>
      </c>
      <c r="R106" s="174">
        <f t="shared" si="43"/>
        <v>0.34469017732616059</v>
      </c>
      <c r="S106" s="174">
        <f t="shared" si="43"/>
        <v>0.10915553517170211</v>
      </c>
      <c r="T106" s="174">
        <f t="shared" si="43"/>
        <v>0.39169929522317931</v>
      </c>
      <c r="U106" s="174">
        <f t="shared" si="43"/>
        <v>0.33800235524373451</v>
      </c>
      <c r="V106" s="174">
        <f t="shared" si="43"/>
        <v>0.32099129665142351</v>
      </c>
      <c r="W106" s="174">
        <f t="shared" si="43"/>
        <v>0.15508731966590736</v>
      </c>
      <c r="X106" s="174">
        <f t="shared" si="43"/>
        <v>0.17668102504197999</v>
      </c>
      <c r="Y106" s="174">
        <f>Y104/Y105</f>
        <v>0.33789440518521852</v>
      </c>
      <c r="Z106" s="174">
        <f t="shared" si="43"/>
        <v>0.31241230941913761</v>
      </c>
      <c r="AD106" s="59"/>
      <c r="AE106" s="59"/>
    </row>
    <row r="107" spans="1:34" s="9" customFormat="1" ht="31.9" hidden="1" customHeight="1" x14ac:dyDescent="0.2">
      <c r="A107" s="10" t="s">
        <v>92</v>
      </c>
      <c r="B107" s="18">
        <v>258071</v>
      </c>
      <c r="C107" s="132">
        <f t="shared" si="36"/>
        <v>207043.3</v>
      </c>
      <c r="D107" s="99">
        <f>C107/B107</f>
        <v>0.80227263040016117</v>
      </c>
      <c r="E107" s="164"/>
      <c r="F107" s="172">
        <f>F105-F104</f>
        <v>18919</v>
      </c>
      <c r="G107" s="172">
        <f t="shared" ref="G107:M107" si="44">G105-G104</f>
        <v>7522</v>
      </c>
      <c r="H107" s="172">
        <f t="shared" si="44"/>
        <v>9256.8000000000011</v>
      </c>
      <c r="I107" s="172">
        <f>I105-I104</f>
        <v>13387</v>
      </c>
      <c r="J107" s="172">
        <f>J105-J104</f>
        <v>8257</v>
      </c>
      <c r="K107" s="172">
        <f t="shared" si="44"/>
        <v>14328</v>
      </c>
      <c r="L107" s="172">
        <f t="shared" si="44"/>
        <v>6770</v>
      </c>
      <c r="M107" s="172">
        <f t="shared" si="44"/>
        <v>7096</v>
      </c>
      <c r="N107" s="172">
        <f>N105-N104</f>
        <v>8109</v>
      </c>
      <c r="O107" s="172">
        <f>O105-O104</f>
        <v>4733.5</v>
      </c>
      <c r="P107" s="172">
        <f t="shared" ref="P107:Z107" si="45">P105-P104</f>
        <v>4692</v>
      </c>
      <c r="Q107" s="172">
        <f t="shared" si="45"/>
        <v>11969</v>
      </c>
      <c r="R107" s="172">
        <f>R105-R104</f>
        <v>9867</v>
      </c>
      <c r="S107" s="172">
        <f t="shared" si="45"/>
        <v>15539</v>
      </c>
      <c r="T107" s="172">
        <f t="shared" si="45"/>
        <v>11652</v>
      </c>
      <c r="U107" s="172">
        <f t="shared" si="45"/>
        <v>7982.5000000000009</v>
      </c>
      <c r="V107" s="172">
        <f t="shared" si="45"/>
        <v>6904.5</v>
      </c>
      <c r="W107" s="172">
        <f t="shared" si="45"/>
        <v>4451</v>
      </c>
      <c r="X107" s="172">
        <v>13547</v>
      </c>
      <c r="Y107" s="172">
        <f t="shared" si="45"/>
        <v>14710</v>
      </c>
      <c r="Z107" s="172">
        <f t="shared" si="45"/>
        <v>7351</v>
      </c>
      <c r="AA107" s="36"/>
      <c r="AD107" s="59"/>
      <c r="AE107" s="59"/>
    </row>
    <row r="108" spans="1:34" s="9" customFormat="1" ht="30" customHeight="1" x14ac:dyDescent="0.2">
      <c r="A108" s="8" t="s">
        <v>88</v>
      </c>
      <c r="B108" s="16">
        <v>50310</v>
      </c>
      <c r="C108" s="132">
        <f t="shared" si="36"/>
        <v>56572.7</v>
      </c>
      <c r="D108" s="99">
        <f>C108/B108</f>
        <v>1.1244822102961638</v>
      </c>
      <c r="E108" s="164">
        <v>21</v>
      </c>
      <c r="F108" s="166">
        <v>5100</v>
      </c>
      <c r="G108" s="166">
        <v>1489</v>
      </c>
      <c r="H108" s="166">
        <v>2200</v>
      </c>
      <c r="I108" s="166">
        <v>3969</v>
      </c>
      <c r="J108" s="166">
        <v>966</v>
      </c>
      <c r="K108" s="166">
        <v>3910</v>
      </c>
      <c r="L108" s="166">
        <v>1933</v>
      </c>
      <c r="M108" s="166">
        <v>4765</v>
      </c>
      <c r="N108" s="166">
        <v>3793</v>
      </c>
      <c r="O108" s="166">
        <v>386</v>
      </c>
      <c r="P108" s="166">
        <v>1088</v>
      </c>
      <c r="Q108" s="166">
        <v>3344</v>
      </c>
      <c r="R108" s="166">
        <v>4339</v>
      </c>
      <c r="S108" s="166">
        <v>1859</v>
      </c>
      <c r="T108" s="166">
        <v>5930</v>
      </c>
      <c r="U108" s="166">
        <v>3029.7</v>
      </c>
      <c r="V108" s="166">
        <v>2372</v>
      </c>
      <c r="W108" s="166">
        <v>807</v>
      </c>
      <c r="X108" s="166">
        <v>2320</v>
      </c>
      <c r="Y108" s="166">
        <v>2151</v>
      </c>
      <c r="Z108" s="166">
        <v>822</v>
      </c>
      <c r="AB108" s="9">
        <v>9952.7999999999993</v>
      </c>
      <c r="AD108" s="59"/>
      <c r="AE108" s="59"/>
      <c r="AH108" s="36">
        <f>B108-AB108</f>
        <v>40357.199999999997</v>
      </c>
    </row>
    <row r="109" spans="1:34" s="9" customFormat="1" ht="30" customHeight="1" x14ac:dyDescent="0.2">
      <c r="A109" s="8" t="s">
        <v>89</v>
      </c>
      <c r="B109" s="16">
        <v>4907</v>
      </c>
      <c r="C109" s="132">
        <f t="shared" si="36"/>
        <v>4391.3999999999996</v>
      </c>
      <c r="D109" s="99">
        <f>C109/B109</f>
        <v>0.89492561646627256</v>
      </c>
      <c r="E109" s="164">
        <v>15</v>
      </c>
      <c r="F109" s="166">
        <v>300</v>
      </c>
      <c r="G109" s="166">
        <v>33</v>
      </c>
      <c r="H109" s="166"/>
      <c r="I109" s="166">
        <v>309</v>
      </c>
      <c r="J109" s="166"/>
      <c r="K109" s="166">
        <v>300</v>
      </c>
      <c r="L109" s="166">
        <v>920</v>
      </c>
      <c r="M109" s="166">
        <v>20</v>
      </c>
      <c r="N109" s="166"/>
      <c r="O109" s="162">
        <v>101.4</v>
      </c>
      <c r="P109" s="166">
        <v>300</v>
      </c>
      <c r="Q109" s="166">
        <v>165</v>
      </c>
      <c r="R109" s="166"/>
      <c r="S109" s="166">
        <v>45</v>
      </c>
      <c r="T109" s="166">
        <v>34</v>
      </c>
      <c r="U109" s="166">
        <v>22</v>
      </c>
      <c r="V109" s="166"/>
      <c r="W109" s="166">
        <v>10</v>
      </c>
      <c r="X109" s="166"/>
      <c r="Y109" s="166">
        <v>1103</v>
      </c>
      <c r="Z109" s="166">
        <v>729</v>
      </c>
      <c r="AB109" s="9">
        <v>1238</v>
      </c>
      <c r="AD109" s="59"/>
      <c r="AE109" s="59"/>
      <c r="AH109" s="36">
        <f t="shared" ref="AH109:AH110" si="46">B109-AB109</f>
        <v>3669</v>
      </c>
    </row>
    <row r="110" spans="1:34" s="9" customFormat="1" ht="30" customHeight="1" x14ac:dyDescent="0.2">
      <c r="A110" s="8" t="s">
        <v>90</v>
      </c>
      <c r="B110" s="16">
        <v>24070</v>
      </c>
      <c r="C110" s="132">
        <f t="shared" si="36"/>
        <v>8149</v>
      </c>
      <c r="D110" s="99">
        <f>C110/B110</f>
        <v>0.33855421686746989</v>
      </c>
      <c r="E110" s="164">
        <v>15</v>
      </c>
      <c r="F110" s="166">
        <v>392</v>
      </c>
      <c r="G110" s="166">
        <v>40</v>
      </c>
      <c r="H110" s="166">
        <v>2120</v>
      </c>
      <c r="I110" s="166">
        <v>395</v>
      </c>
      <c r="J110" s="166">
        <v>93</v>
      </c>
      <c r="K110" s="166">
        <v>70</v>
      </c>
      <c r="L110" s="166">
        <v>200</v>
      </c>
      <c r="M110" s="166">
        <v>430</v>
      </c>
      <c r="N110" s="166">
        <v>429</v>
      </c>
      <c r="O110" s="166"/>
      <c r="P110" s="166">
        <v>199</v>
      </c>
      <c r="Q110" s="166"/>
      <c r="R110" s="166">
        <v>563</v>
      </c>
      <c r="S110" s="166"/>
      <c r="T110" s="166">
        <v>159</v>
      </c>
      <c r="U110" s="166">
        <v>148</v>
      </c>
      <c r="V110" s="166"/>
      <c r="W110" s="166"/>
      <c r="X110" s="166"/>
      <c r="Y110" s="166">
        <v>1571</v>
      </c>
      <c r="Z110" s="166">
        <v>1340</v>
      </c>
      <c r="AB110" s="9">
        <v>1551</v>
      </c>
      <c r="AD110" s="59"/>
      <c r="AE110" s="59"/>
      <c r="AH110" s="36">
        <f t="shared" si="46"/>
        <v>22519</v>
      </c>
    </row>
    <row r="111" spans="1:34" s="9" customFormat="1" ht="30" hidden="1" customHeight="1" x14ac:dyDescent="0.2">
      <c r="A111" s="8" t="s">
        <v>91</v>
      </c>
      <c r="B111" s="16"/>
      <c r="C111" s="132">
        <f t="shared" si="36"/>
        <v>0</v>
      </c>
      <c r="D111" s="99" t="e">
        <f t="shared" ref="D111:D115" si="47">C111/B111</f>
        <v>#DIV/0!</v>
      </c>
      <c r="E111" s="164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75"/>
      <c r="X111" s="175"/>
      <c r="Y111" s="175"/>
      <c r="Z111" s="175"/>
      <c r="AD111" s="59"/>
      <c r="AE111" s="59"/>
    </row>
    <row r="112" spans="1:34" s="9" customFormat="1" ht="30" hidden="1" customHeight="1" x14ac:dyDescent="0.2">
      <c r="A112" s="8" t="s">
        <v>202</v>
      </c>
      <c r="B112" s="16"/>
      <c r="C112" s="132">
        <f t="shared" si="36"/>
        <v>0</v>
      </c>
      <c r="D112" s="99" t="e">
        <f t="shared" si="47"/>
        <v>#DIV/0!</v>
      </c>
      <c r="E112" s="164"/>
      <c r="F112" s="176"/>
      <c r="G112" s="176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172"/>
      <c r="X112" s="172"/>
      <c r="Y112" s="172"/>
      <c r="Z112" s="172"/>
      <c r="AD112" s="59"/>
      <c r="AE112" s="59"/>
    </row>
    <row r="113" spans="1:31" s="9" customFormat="1" ht="30" customHeight="1" x14ac:dyDescent="0.2">
      <c r="A113" s="19" t="s">
        <v>93</v>
      </c>
      <c r="B113" s="18">
        <v>94443</v>
      </c>
      <c r="C113" s="132">
        <f t="shared" si="36"/>
        <v>79343.5</v>
      </c>
      <c r="D113" s="99">
        <f t="shared" si="47"/>
        <v>0.8401204959605264</v>
      </c>
      <c r="E113" s="164">
        <v>21</v>
      </c>
      <c r="F113" s="172">
        <v>6145</v>
      </c>
      <c r="G113" s="172">
        <v>1766</v>
      </c>
      <c r="H113" s="172">
        <v>5790</v>
      </c>
      <c r="I113" s="172">
        <v>5013</v>
      </c>
      <c r="J113" s="172">
        <v>1204</v>
      </c>
      <c r="K113" s="172">
        <v>4280</v>
      </c>
      <c r="L113" s="172">
        <v>3428</v>
      </c>
      <c r="M113" s="172">
        <v>5200</v>
      </c>
      <c r="N113" s="172">
        <v>5538</v>
      </c>
      <c r="O113" s="173">
        <v>688.5</v>
      </c>
      <c r="P113" s="172">
        <v>1677</v>
      </c>
      <c r="Q113" s="172">
        <v>3509</v>
      </c>
      <c r="R113" s="172">
        <v>5190</v>
      </c>
      <c r="S113" s="172">
        <v>1904</v>
      </c>
      <c r="T113" s="172">
        <v>7503</v>
      </c>
      <c r="U113" s="172">
        <v>4076</v>
      </c>
      <c r="V113" s="172">
        <v>3264</v>
      </c>
      <c r="W113" s="172">
        <v>817</v>
      </c>
      <c r="X113" s="172">
        <v>2420</v>
      </c>
      <c r="Y113" s="172">
        <v>6591</v>
      </c>
      <c r="Z113" s="172">
        <v>3340</v>
      </c>
      <c r="AA113" s="36"/>
      <c r="AD113" s="59"/>
      <c r="AE113" s="59"/>
    </row>
    <row r="114" spans="1:31" s="9" customFormat="1" ht="30" hidden="1" customHeight="1" x14ac:dyDescent="0.2">
      <c r="A114" s="19" t="s">
        <v>225</v>
      </c>
      <c r="B114" s="16">
        <v>13.2</v>
      </c>
      <c r="C114" s="132"/>
      <c r="D114" s="99"/>
      <c r="E114" s="164"/>
      <c r="F114" s="172"/>
      <c r="G114" s="172"/>
      <c r="H114" s="172"/>
      <c r="I114" s="172"/>
      <c r="J114" s="172"/>
      <c r="K114" s="172"/>
      <c r="L114" s="172"/>
      <c r="M114" s="172"/>
      <c r="N114" s="172"/>
      <c r="O114" s="173"/>
      <c r="P114" s="172"/>
      <c r="Q114" s="172"/>
      <c r="R114" s="172"/>
      <c r="S114" s="172"/>
      <c r="T114" s="172"/>
      <c r="U114" s="172"/>
      <c r="V114" s="172"/>
      <c r="W114" s="172"/>
      <c r="X114" s="172"/>
      <c r="Y114" s="172"/>
      <c r="Z114" s="172"/>
      <c r="AA114" s="36"/>
      <c r="AD114" s="59"/>
      <c r="AE114" s="59"/>
    </row>
    <row r="115" spans="1:31" s="9" customFormat="1" ht="30" customHeight="1" x14ac:dyDescent="0.2">
      <c r="A115" s="8" t="s">
        <v>190</v>
      </c>
      <c r="B115" s="16">
        <v>50167</v>
      </c>
      <c r="C115" s="132">
        <f t="shared" si="36"/>
        <v>56141</v>
      </c>
      <c r="D115" s="99">
        <f t="shared" si="47"/>
        <v>1.1190822652341181</v>
      </c>
      <c r="E115" s="164">
        <v>21</v>
      </c>
      <c r="F115" s="166">
        <v>5100</v>
      </c>
      <c r="G115" s="166">
        <v>1489</v>
      </c>
      <c r="H115" s="166">
        <v>2200</v>
      </c>
      <c r="I115" s="166">
        <v>3969</v>
      </c>
      <c r="J115" s="166">
        <v>966</v>
      </c>
      <c r="K115" s="166">
        <v>3910</v>
      </c>
      <c r="L115" s="166">
        <v>1933</v>
      </c>
      <c r="M115" s="166">
        <v>4423</v>
      </c>
      <c r="N115" s="166">
        <v>3793</v>
      </c>
      <c r="O115" s="166">
        <v>386</v>
      </c>
      <c r="P115" s="166">
        <v>1088</v>
      </c>
      <c r="Q115" s="166">
        <v>3344</v>
      </c>
      <c r="R115" s="166">
        <v>4339</v>
      </c>
      <c r="S115" s="166">
        <v>1859</v>
      </c>
      <c r="T115" s="166">
        <v>5930</v>
      </c>
      <c r="U115" s="166">
        <v>3030</v>
      </c>
      <c r="V115" s="166">
        <v>2372</v>
      </c>
      <c r="W115" s="166">
        <v>807</v>
      </c>
      <c r="X115" s="166">
        <v>2320</v>
      </c>
      <c r="Y115" s="166">
        <v>2061</v>
      </c>
      <c r="Z115" s="166">
        <v>822</v>
      </c>
      <c r="AD115" s="59"/>
      <c r="AE115" s="59"/>
    </row>
    <row r="116" spans="1:31" s="9" customFormat="1" ht="30" customHeight="1" x14ac:dyDescent="0.2">
      <c r="A116" s="8" t="s">
        <v>89</v>
      </c>
      <c r="B116" s="16">
        <v>4877</v>
      </c>
      <c r="C116" s="132">
        <f t="shared" si="36"/>
        <v>4041.4</v>
      </c>
      <c r="D116" s="99">
        <f t="shared" ref="D116:D143" si="48">C116/B116</f>
        <v>0.82866516301004722</v>
      </c>
      <c r="E116" s="164">
        <v>15</v>
      </c>
      <c r="F116" s="166">
        <v>300</v>
      </c>
      <c r="G116" s="166">
        <v>33</v>
      </c>
      <c r="H116" s="166"/>
      <c r="I116" s="166">
        <v>309</v>
      </c>
      <c r="J116" s="166"/>
      <c r="K116" s="166">
        <v>300</v>
      </c>
      <c r="L116" s="166">
        <v>920</v>
      </c>
      <c r="M116" s="166">
        <v>20</v>
      </c>
      <c r="N116" s="166"/>
      <c r="O116" s="162">
        <v>101.4</v>
      </c>
      <c r="P116" s="166">
        <v>300</v>
      </c>
      <c r="Q116" s="166">
        <v>165</v>
      </c>
      <c r="R116" s="166"/>
      <c r="S116" s="166">
        <v>45</v>
      </c>
      <c r="T116" s="166">
        <v>34</v>
      </c>
      <c r="U116" s="166">
        <v>22</v>
      </c>
      <c r="V116" s="166"/>
      <c r="W116" s="166">
        <v>10</v>
      </c>
      <c r="X116" s="166"/>
      <c r="Y116" s="166">
        <v>753</v>
      </c>
      <c r="Z116" s="166">
        <v>729</v>
      </c>
      <c r="AD116" s="59"/>
      <c r="AE116" s="59"/>
    </row>
    <row r="117" spans="1:31" s="9" customFormat="1" ht="30" customHeight="1" x14ac:dyDescent="0.2">
      <c r="A117" s="8" t="s">
        <v>90</v>
      </c>
      <c r="B117" s="16">
        <v>24064</v>
      </c>
      <c r="C117" s="132">
        <f t="shared" si="36"/>
        <v>8346</v>
      </c>
      <c r="D117" s="99">
        <f t="shared" si="48"/>
        <v>0.34682513297872342</v>
      </c>
      <c r="E117" s="164">
        <v>15</v>
      </c>
      <c r="F117" s="166">
        <v>392</v>
      </c>
      <c r="G117" s="166">
        <v>40</v>
      </c>
      <c r="H117" s="166">
        <v>2120</v>
      </c>
      <c r="I117" s="166">
        <v>395</v>
      </c>
      <c r="J117" s="166">
        <v>60</v>
      </c>
      <c r="K117" s="166">
        <v>70</v>
      </c>
      <c r="L117" s="166">
        <v>200</v>
      </c>
      <c r="M117" s="166">
        <v>716</v>
      </c>
      <c r="N117" s="166">
        <v>434</v>
      </c>
      <c r="O117" s="166"/>
      <c r="P117" s="166">
        <v>199</v>
      </c>
      <c r="Q117" s="166"/>
      <c r="R117" s="166">
        <v>563</v>
      </c>
      <c r="S117" s="166"/>
      <c r="T117" s="166">
        <v>159</v>
      </c>
      <c r="U117" s="166">
        <v>148</v>
      </c>
      <c r="V117" s="166"/>
      <c r="W117" s="166"/>
      <c r="X117" s="166"/>
      <c r="Y117" s="166">
        <v>1510</v>
      </c>
      <c r="Z117" s="166">
        <v>1340</v>
      </c>
      <c r="AD117" s="59"/>
      <c r="AE117" s="59"/>
    </row>
    <row r="118" spans="1:31" s="9" customFormat="1" ht="30" hidden="1" customHeight="1" x14ac:dyDescent="0.2">
      <c r="A118" s="8" t="s">
        <v>91</v>
      </c>
      <c r="B118" s="132"/>
      <c r="C118" s="132">
        <f t="shared" si="36"/>
        <v>0</v>
      </c>
      <c r="D118" s="99" t="e">
        <f t="shared" si="48"/>
        <v>#DIV/0!</v>
      </c>
      <c r="E118" s="164"/>
      <c r="F118" s="177"/>
      <c r="G118" s="177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  <c r="X118" s="172"/>
      <c r="Y118" s="172"/>
      <c r="Z118" s="172"/>
      <c r="AD118" s="59"/>
      <c r="AE118" s="59"/>
    </row>
    <row r="119" spans="1:31" s="23" customFormat="1" ht="48" hidden="1" customHeight="1" x14ac:dyDescent="0.2">
      <c r="A119" s="10" t="s">
        <v>177</v>
      </c>
      <c r="B119" s="132"/>
      <c r="C119" s="132">
        <f t="shared" si="36"/>
        <v>0</v>
      </c>
      <c r="D119" s="99" t="e">
        <f t="shared" si="48"/>
        <v>#DIV/0!</v>
      </c>
      <c r="E119" s="164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/>
      <c r="U119" s="172"/>
      <c r="V119" s="172"/>
      <c r="W119" s="172"/>
      <c r="X119" s="172"/>
      <c r="Y119" s="172"/>
      <c r="Z119" s="172"/>
      <c r="AD119" s="62"/>
      <c r="AE119" s="62"/>
    </row>
    <row r="120" spans="1:31" s="23" customFormat="1" ht="30" hidden="1" customHeight="1" x14ac:dyDescent="0.2">
      <c r="A120" s="8" t="s">
        <v>202</v>
      </c>
      <c r="B120" s="132"/>
      <c r="C120" s="132">
        <f t="shared" si="36"/>
        <v>0</v>
      </c>
      <c r="D120" s="99" t="e">
        <f t="shared" si="48"/>
        <v>#DIV/0!</v>
      </c>
      <c r="E120" s="164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D120" s="62"/>
      <c r="AE120" s="62"/>
    </row>
    <row r="121" spans="1:31" s="9" customFormat="1" ht="43.5" customHeight="1" x14ac:dyDescent="0.2">
      <c r="A121" s="19" t="s">
        <v>178</v>
      </c>
      <c r="B121" s="133">
        <v>325178</v>
      </c>
      <c r="C121" s="132">
        <f t="shared" si="36"/>
        <v>246573.5</v>
      </c>
      <c r="D121" s="99">
        <f t="shared" si="48"/>
        <v>0.75827239235126609</v>
      </c>
      <c r="E121" s="164">
        <v>21</v>
      </c>
      <c r="F121" s="172">
        <v>19357</v>
      </c>
      <c r="G121" s="172">
        <v>5315</v>
      </c>
      <c r="H121" s="172">
        <v>17469</v>
      </c>
      <c r="I121" s="172">
        <v>15628</v>
      </c>
      <c r="J121" s="172">
        <v>3827</v>
      </c>
      <c r="K121" s="172">
        <v>13563</v>
      </c>
      <c r="L121" s="172">
        <v>12090</v>
      </c>
      <c r="M121" s="172">
        <v>15600</v>
      </c>
      <c r="N121" s="172">
        <v>17575</v>
      </c>
      <c r="O121" s="172">
        <v>1720</v>
      </c>
      <c r="P121" s="172">
        <v>3750</v>
      </c>
      <c r="Q121" s="172">
        <v>10929</v>
      </c>
      <c r="R121" s="172">
        <v>15151</v>
      </c>
      <c r="S121" s="172">
        <v>7406.7</v>
      </c>
      <c r="T121" s="178">
        <v>26575</v>
      </c>
      <c r="U121" s="179">
        <v>12488.8</v>
      </c>
      <c r="V121" s="172">
        <v>8834</v>
      </c>
      <c r="W121" s="172">
        <v>1804</v>
      </c>
      <c r="X121" s="172">
        <v>7284</v>
      </c>
      <c r="Y121" s="172">
        <v>20187</v>
      </c>
      <c r="Z121" s="172">
        <v>10020</v>
      </c>
      <c r="AD121" s="59"/>
      <c r="AE121" s="59"/>
    </row>
    <row r="122" spans="1:31" s="9" customFormat="1" ht="27" hidden="1" customHeight="1" x14ac:dyDescent="0.2">
      <c r="A122" s="10" t="s">
        <v>52</v>
      </c>
      <c r="B122" s="135" t="e">
        <f>B121/B119</f>
        <v>#DIV/0!</v>
      </c>
      <c r="C122" s="132" t="e">
        <f t="shared" si="36"/>
        <v>#DIV/0!</v>
      </c>
      <c r="D122" s="99" t="e">
        <f t="shared" si="48"/>
        <v>#DIV/0!</v>
      </c>
      <c r="E122" s="164"/>
      <c r="F122" s="180" t="e">
        <f t="shared" ref="F122:Z122" si="49">F121/F119</f>
        <v>#DIV/0!</v>
      </c>
      <c r="G122" s="180" t="e">
        <f t="shared" si="49"/>
        <v>#DIV/0!</v>
      </c>
      <c r="H122" s="172" t="e">
        <f t="shared" si="49"/>
        <v>#DIV/0!</v>
      </c>
      <c r="I122" s="172" t="e">
        <f t="shared" si="49"/>
        <v>#DIV/0!</v>
      </c>
      <c r="J122" s="172" t="e">
        <f t="shared" si="49"/>
        <v>#DIV/0!</v>
      </c>
      <c r="K122" s="172" t="e">
        <f t="shared" si="49"/>
        <v>#DIV/0!</v>
      </c>
      <c r="L122" s="172" t="e">
        <f t="shared" si="49"/>
        <v>#DIV/0!</v>
      </c>
      <c r="M122" s="172" t="e">
        <f t="shared" si="49"/>
        <v>#DIV/0!</v>
      </c>
      <c r="N122" s="172" t="e">
        <f t="shared" si="49"/>
        <v>#DIV/0!</v>
      </c>
      <c r="O122" s="172" t="e">
        <f t="shared" si="49"/>
        <v>#DIV/0!</v>
      </c>
      <c r="P122" s="172" t="e">
        <f t="shared" si="49"/>
        <v>#DIV/0!</v>
      </c>
      <c r="Q122" s="172" t="e">
        <f t="shared" si="49"/>
        <v>#DIV/0!</v>
      </c>
      <c r="R122" s="172" t="e">
        <f t="shared" si="49"/>
        <v>#DIV/0!</v>
      </c>
      <c r="S122" s="172" t="e">
        <f t="shared" si="49"/>
        <v>#DIV/0!</v>
      </c>
      <c r="T122" s="172" t="e">
        <f t="shared" si="49"/>
        <v>#DIV/0!</v>
      </c>
      <c r="U122" s="172" t="e">
        <f t="shared" si="49"/>
        <v>#DIV/0!</v>
      </c>
      <c r="V122" s="172" t="e">
        <f t="shared" si="49"/>
        <v>#DIV/0!</v>
      </c>
      <c r="W122" s="172" t="e">
        <f t="shared" si="49"/>
        <v>#DIV/0!</v>
      </c>
      <c r="X122" s="172" t="e">
        <f t="shared" si="49"/>
        <v>#DIV/0!</v>
      </c>
      <c r="Y122" s="172" t="e">
        <f t="shared" si="49"/>
        <v>#DIV/0!</v>
      </c>
      <c r="Z122" s="172" t="e">
        <f t="shared" si="49"/>
        <v>#DIV/0!</v>
      </c>
      <c r="AD122" s="59"/>
      <c r="AE122" s="59"/>
    </row>
    <row r="123" spans="1:31" s="9" customFormat="1" ht="30" customHeight="1" x14ac:dyDescent="0.2">
      <c r="A123" s="8" t="s">
        <v>88</v>
      </c>
      <c r="B123" s="133">
        <v>186167</v>
      </c>
      <c r="C123" s="132">
        <f t="shared" si="36"/>
        <v>184081.45</v>
      </c>
      <c r="D123" s="99">
        <f t="shared" si="48"/>
        <v>0.98879742381839963</v>
      </c>
      <c r="E123" s="164">
        <v>21</v>
      </c>
      <c r="F123" s="166">
        <v>17498</v>
      </c>
      <c r="G123" s="166">
        <v>4483</v>
      </c>
      <c r="H123" s="166">
        <v>7040</v>
      </c>
      <c r="I123" s="166">
        <v>12356</v>
      </c>
      <c r="J123" s="166">
        <v>3136</v>
      </c>
      <c r="K123" s="166">
        <v>12512</v>
      </c>
      <c r="L123" s="166">
        <v>8322</v>
      </c>
      <c r="M123" s="166">
        <v>12991</v>
      </c>
      <c r="N123" s="166">
        <v>12687</v>
      </c>
      <c r="O123" s="166">
        <v>1108</v>
      </c>
      <c r="P123" s="166">
        <v>2515</v>
      </c>
      <c r="Q123" s="166">
        <v>10335</v>
      </c>
      <c r="R123" s="166">
        <v>13335</v>
      </c>
      <c r="S123" s="166">
        <v>7304.7</v>
      </c>
      <c r="T123" s="173">
        <v>23101</v>
      </c>
      <c r="U123" s="162">
        <v>10122.75</v>
      </c>
      <c r="V123" s="166">
        <v>7205</v>
      </c>
      <c r="W123" s="166">
        <v>1784</v>
      </c>
      <c r="X123" s="166">
        <v>7089</v>
      </c>
      <c r="Y123" s="166">
        <v>6697</v>
      </c>
      <c r="Z123" s="166">
        <v>2460</v>
      </c>
      <c r="AD123" s="59"/>
      <c r="AE123" s="59"/>
    </row>
    <row r="124" spans="1:31" s="9" customFormat="1" ht="30" customHeight="1" x14ac:dyDescent="0.2">
      <c r="A124" s="8" t="s">
        <v>89</v>
      </c>
      <c r="B124" s="133">
        <v>14907</v>
      </c>
      <c r="C124" s="132">
        <f t="shared" si="36"/>
        <v>10355.549999999999</v>
      </c>
      <c r="D124" s="99">
        <f t="shared" si="48"/>
        <v>0.69467699738377942</v>
      </c>
      <c r="E124" s="164">
        <v>15</v>
      </c>
      <c r="F124" s="166">
        <v>450</v>
      </c>
      <c r="G124" s="166">
        <v>68</v>
      </c>
      <c r="H124" s="166"/>
      <c r="I124" s="166">
        <v>1037</v>
      </c>
      <c r="J124" s="166"/>
      <c r="K124" s="166">
        <v>840</v>
      </c>
      <c r="L124" s="166">
        <v>2390</v>
      </c>
      <c r="M124" s="166">
        <v>40</v>
      </c>
      <c r="N124" s="166"/>
      <c r="O124" s="166">
        <v>254</v>
      </c>
      <c r="P124" s="166">
        <v>410</v>
      </c>
      <c r="Q124" s="166">
        <v>550</v>
      </c>
      <c r="R124" s="166"/>
      <c r="S124" s="166">
        <v>102</v>
      </c>
      <c r="T124" s="166">
        <v>121</v>
      </c>
      <c r="U124" s="162">
        <v>148.55000000000001</v>
      </c>
      <c r="V124" s="166"/>
      <c r="W124" s="166">
        <v>20</v>
      </c>
      <c r="X124" s="166"/>
      <c r="Y124" s="166">
        <v>1755</v>
      </c>
      <c r="Z124" s="166">
        <v>2170</v>
      </c>
      <c r="AD124" s="59"/>
      <c r="AE124" s="59"/>
    </row>
    <row r="125" spans="1:31" s="9" customFormat="1" ht="31.15" customHeight="1" x14ac:dyDescent="0.2">
      <c r="A125" s="8" t="s">
        <v>90</v>
      </c>
      <c r="B125" s="133">
        <v>81253</v>
      </c>
      <c r="C125" s="132">
        <f t="shared" si="36"/>
        <v>26186.799999999999</v>
      </c>
      <c r="D125" s="99">
        <f t="shared" si="48"/>
        <v>0.32228717708884597</v>
      </c>
      <c r="E125" s="164">
        <v>15</v>
      </c>
      <c r="F125" s="166">
        <v>784</v>
      </c>
      <c r="G125" s="166">
        <v>80</v>
      </c>
      <c r="H125" s="166">
        <v>6360</v>
      </c>
      <c r="I125" s="166">
        <v>1290</v>
      </c>
      <c r="J125" s="166">
        <v>201</v>
      </c>
      <c r="K125" s="166">
        <v>211</v>
      </c>
      <c r="L125" s="166">
        <v>500</v>
      </c>
      <c r="M125" s="166">
        <v>2500</v>
      </c>
      <c r="N125" s="166">
        <v>1334</v>
      </c>
      <c r="O125" s="166"/>
      <c r="P125" s="166">
        <v>697</v>
      </c>
      <c r="Q125" s="166"/>
      <c r="R125" s="166">
        <v>1306</v>
      </c>
      <c r="S125" s="166"/>
      <c r="T125" s="166">
        <v>588</v>
      </c>
      <c r="U125" s="166">
        <v>516.79999999999995</v>
      </c>
      <c r="V125" s="166"/>
      <c r="W125" s="166"/>
      <c r="X125" s="166"/>
      <c r="Y125" s="166">
        <v>5799</v>
      </c>
      <c r="Z125" s="166">
        <v>4020</v>
      </c>
      <c r="AD125" s="59"/>
      <c r="AE125" s="59"/>
    </row>
    <row r="126" spans="1:31" s="9" customFormat="1" ht="31.15" hidden="1" customHeight="1" x14ac:dyDescent="0.2">
      <c r="A126" s="8" t="s">
        <v>91</v>
      </c>
      <c r="B126" s="132"/>
      <c r="C126" s="132">
        <f t="shared" si="36"/>
        <v>0</v>
      </c>
      <c r="D126" s="99" t="e">
        <f t="shared" si="48"/>
        <v>#DIV/0!</v>
      </c>
      <c r="E126" s="164"/>
      <c r="F126" s="177"/>
      <c r="G126" s="177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172"/>
      <c r="T126" s="172"/>
      <c r="U126" s="172"/>
      <c r="V126" s="172"/>
      <c r="W126" s="172"/>
      <c r="X126" s="172"/>
      <c r="Y126" s="172"/>
      <c r="Z126" s="172"/>
      <c r="AD126" s="59"/>
      <c r="AE126" s="59"/>
    </row>
    <row r="127" spans="1:31" s="9" customFormat="1" ht="31.15" hidden="1" customHeight="1" x14ac:dyDescent="0.2">
      <c r="A127" s="8" t="s">
        <v>202</v>
      </c>
      <c r="B127" s="132"/>
      <c r="C127" s="132">
        <f t="shared" si="36"/>
        <v>0</v>
      </c>
      <c r="D127" s="99" t="e">
        <f t="shared" si="48"/>
        <v>#DIV/0!</v>
      </c>
      <c r="E127" s="164"/>
      <c r="F127" s="176"/>
      <c r="G127" s="176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D127" s="59"/>
      <c r="AE127" s="59"/>
    </row>
    <row r="128" spans="1:31" s="136" customFormat="1" ht="31.15" customHeight="1" x14ac:dyDescent="0.2">
      <c r="A128" s="147" t="s">
        <v>219</v>
      </c>
      <c r="B128" s="132"/>
      <c r="C128" s="132">
        <f t="shared" si="36"/>
        <v>24029.4</v>
      </c>
      <c r="D128" s="99" t="e">
        <f t="shared" si="48"/>
        <v>#DIV/0!</v>
      </c>
      <c r="E128" s="164">
        <v>7</v>
      </c>
      <c r="F128" s="176">
        <v>7530</v>
      </c>
      <c r="G128" s="176">
        <v>510</v>
      </c>
      <c r="H128" s="172">
        <v>3158.4</v>
      </c>
      <c r="I128" s="172"/>
      <c r="J128" s="172"/>
      <c r="K128" s="172"/>
      <c r="L128" s="172"/>
      <c r="M128" s="172"/>
      <c r="N128" s="172">
        <v>8111</v>
      </c>
      <c r="O128" s="172">
        <v>420</v>
      </c>
      <c r="P128" s="172"/>
      <c r="Q128" s="172">
        <v>4150</v>
      </c>
      <c r="R128" s="172"/>
      <c r="S128" s="172"/>
      <c r="T128" s="172"/>
      <c r="U128" s="172"/>
      <c r="V128" s="172"/>
      <c r="W128" s="172">
        <v>150</v>
      </c>
      <c r="X128" s="172"/>
      <c r="Y128" s="172"/>
      <c r="Z128" s="172"/>
      <c r="AD128" s="148"/>
      <c r="AE128" s="148"/>
    </row>
    <row r="129" spans="1:31" s="136" customFormat="1" ht="31.15" customHeight="1" x14ac:dyDescent="0.2">
      <c r="A129" s="8" t="s">
        <v>88</v>
      </c>
      <c r="B129" s="132"/>
      <c r="C129" s="132">
        <f t="shared" si="36"/>
        <v>18391</v>
      </c>
      <c r="D129" s="99" t="e">
        <f t="shared" si="48"/>
        <v>#DIV/0!</v>
      </c>
      <c r="E129" s="164">
        <v>6</v>
      </c>
      <c r="F129" s="176">
        <v>7530</v>
      </c>
      <c r="G129" s="176">
        <v>265</v>
      </c>
      <c r="H129" s="172"/>
      <c r="I129" s="172"/>
      <c r="J129" s="172"/>
      <c r="K129" s="172"/>
      <c r="L129" s="172"/>
      <c r="M129" s="172"/>
      <c r="N129" s="172">
        <v>5876</v>
      </c>
      <c r="O129" s="172">
        <v>420</v>
      </c>
      <c r="P129" s="172"/>
      <c r="Q129" s="172">
        <v>4150</v>
      </c>
      <c r="R129" s="172"/>
      <c r="S129" s="172"/>
      <c r="T129" s="172"/>
      <c r="U129" s="172"/>
      <c r="V129" s="172"/>
      <c r="W129" s="172">
        <v>150</v>
      </c>
      <c r="X129" s="172"/>
      <c r="Y129" s="172"/>
      <c r="Z129" s="172"/>
      <c r="AD129" s="148"/>
      <c r="AE129" s="148"/>
    </row>
    <row r="130" spans="1:31" s="136" customFormat="1" ht="31.15" hidden="1" customHeight="1" x14ac:dyDescent="0.2">
      <c r="A130" s="8" t="s">
        <v>89</v>
      </c>
      <c r="B130" s="132"/>
      <c r="C130" s="132">
        <f t="shared" si="36"/>
        <v>0</v>
      </c>
      <c r="D130" s="99" t="e">
        <f t="shared" si="48"/>
        <v>#DIV/0!</v>
      </c>
      <c r="E130" s="164"/>
      <c r="F130" s="176"/>
      <c r="G130" s="176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D130" s="148"/>
      <c r="AE130" s="148"/>
    </row>
    <row r="131" spans="1:31" s="136" customFormat="1" ht="31.15" hidden="1" customHeight="1" x14ac:dyDescent="0.2">
      <c r="A131" s="8" t="s">
        <v>90</v>
      </c>
      <c r="B131" s="132"/>
      <c r="C131" s="132">
        <f t="shared" si="36"/>
        <v>0</v>
      </c>
      <c r="D131" s="99" t="e">
        <f t="shared" si="48"/>
        <v>#DIV/0!</v>
      </c>
      <c r="E131" s="164"/>
      <c r="F131" s="176"/>
      <c r="G131" s="176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D131" s="148"/>
      <c r="AE131" s="148"/>
    </row>
    <row r="132" spans="1:31" s="9" customFormat="1" ht="31.15" customHeight="1" x14ac:dyDescent="0.2">
      <c r="A132" s="19" t="s">
        <v>94</v>
      </c>
      <c r="B132" s="134">
        <f>B121/B113*10</f>
        <v>34.431138358586665</v>
      </c>
      <c r="C132" s="91">
        <f t="shared" ref="C132:F132" si="50">C121/C113*10</f>
        <v>31.076710757655007</v>
      </c>
      <c r="D132" s="99">
        <f t="shared" si="48"/>
        <v>0.90257575668870937</v>
      </c>
      <c r="E132" s="162"/>
      <c r="F132" s="173">
        <f t="shared" si="50"/>
        <v>31.500406834825064</v>
      </c>
      <c r="G132" s="173">
        <f t="shared" ref="G132:Z132" si="51">G121/G113*10</f>
        <v>30.096262740656851</v>
      </c>
      <c r="H132" s="173">
        <f t="shared" si="51"/>
        <v>30.170984455958546</v>
      </c>
      <c r="I132" s="173">
        <f t="shared" si="51"/>
        <v>31.174945142629163</v>
      </c>
      <c r="J132" s="173">
        <f t="shared" si="51"/>
        <v>31.785714285714285</v>
      </c>
      <c r="K132" s="173">
        <f t="shared" si="51"/>
        <v>31.689252336448597</v>
      </c>
      <c r="L132" s="173">
        <f t="shared" si="51"/>
        <v>35.268378063010502</v>
      </c>
      <c r="M132" s="173">
        <f t="shared" si="51"/>
        <v>30</v>
      </c>
      <c r="N132" s="173">
        <f t="shared" si="51"/>
        <v>31.735283495846875</v>
      </c>
      <c r="O132" s="173">
        <f>O121/O113*10</f>
        <v>24.981844589687725</v>
      </c>
      <c r="P132" s="173">
        <f t="shared" si="51"/>
        <v>22.361359570661897</v>
      </c>
      <c r="Q132" s="173">
        <f t="shared" si="51"/>
        <v>31.145625534340269</v>
      </c>
      <c r="R132" s="173">
        <f t="shared" si="51"/>
        <v>29.192678227360311</v>
      </c>
      <c r="S132" s="173">
        <f t="shared" si="51"/>
        <v>38.900735294117645</v>
      </c>
      <c r="T132" s="173">
        <f t="shared" si="51"/>
        <v>35.419165667066508</v>
      </c>
      <c r="U132" s="173">
        <f t="shared" si="51"/>
        <v>30.639842983316974</v>
      </c>
      <c r="V132" s="173">
        <f t="shared" si="51"/>
        <v>27.064950980392158</v>
      </c>
      <c r="W132" s="173">
        <f t="shared" si="51"/>
        <v>22.080783353733171</v>
      </c>
      <c r="X132" s="173">
        <f t="shared" si="51"/>
        <v>30.099173553719009</v>
      </c>
      <c r="Y132" s="173">
        <f t="shared" si="51"/>
        <v>30.628129267182519</v>
      </c>
      <c r="Z132" s="173">
        <f t="shared" si="51"/>
        <v>30</v>
      </c>
      <c r="AD132" s="59"/>
      <c r="AE132" s="59"/>
    </row>
    <row r="133" spans="1:31" s="9" customFormat="1" ht="30" customHeight="1" x14ac:dyDescent="0.2">
      <c r="A133" s="8" t="s">
        <v>88</v>
      </c>
      <c r="B133" s="134">
        <f>B123/B115*10</f>
        <v>37.109454422229753</v>
      </c>
      <c r="C133" s="92">
        <f t="shared" ref="C133:F133" si="52">C123/C115*10</f>
        <v>32.789129156944121</v>
      </c>
      <c r="D133" s="99">
        <f t="shared" si="48"/>
        <v>0.88357885254444435</v>
      </c>
      <c r="E133" s="162"/>
      <c r="F133" s="162">
        <f t="shared" si="52"/>
        <v>34.30980392156863</v>
      </c>
      <c r="G133" s="162">
        <f t="shared" ref="G133:Z133" si="53">G123/G115*10</f>
        <v>30.107454667562124</v>
      </c>
      <c r="H133" s="162">
        <f t="shared" si="53"/>
        <v>32</v>
      </c>
      <c r="I133" s="162">
        <f t="shared" si="53"/>
        <v>31.131267321743511</v>
      </c>
      <c r="J133" s="173">
        <f t="shared" si="53"/>
        <v>32.463768115942031</v>
      </c>
      <c r="K133" s="162">
        <f t="shared" si="53"/>
        <v>32</v>
      </c>
      <c r="L133" s="162">
        <f>L123/L115*10</f>
        <v>43.05225038799793</v>
      </c>
      <c r="M133" s="162">
        <f t="shared" si="53"/>
        <v>29.371467329866604</v>
      </c>
      <c r="N133" s="162">
        <f t="shared" si="53"/>
        <v>33.448457685209597</v>
      </c>
      <c r="O133" s="162">
        <f t="shared" si="53"/>
        <v>28.704663212435232</v>
      </c>
      <c r="P133" s="162">
        <f>P123/P115*10</f>
        <v>23.115808823529413</v>
      </c>
      <c r="Q133" s="162">
        <f t="shared" si="53"/>
        <v>30.9061004784689</v>
      </c>
      <c r="R133" s="162">
        <f t="shared" si="53"/>
        <v>30.732887762157176</v>
      </c>
      <c r="S133" s="162">
        <f t="shared" si="53"/>
        <v>39.293706293706293</v>
      </c>
      <c r="T133" s="162">
        <f t="shared" si="53"/>
        <v>38.956155143338954</v>
      </c>
      <c r="U133" s="162">
        <f t="shared" si="53"/>
        <v>33.408415841584159</v>
      </c>
      <c r="V133" s="162">
        <f t="shared" si="53"/>
        <v>30.375210792580102</v>
      </c>
      <c r="W133" s="162">
        <f t="shared" si="53"/>
        <v>22.106567534076827</v>
      </c>
      <c r="X133" s="162">
        <f t="shared" si="53"/>
        <v>30.556034482758623</v>
      </c>
      <c r="Y133" s="162">
        <f t="shared" si="53"/>
        <v>32.493934983017951</v>
      </c>
      <c r="Z133" s="162">
        <f t="shared" si="53"/>
        <v>29.927007299270073</v>
      </c>
      <c r="AD133" s="59"/>
      <c r="AE133" s="59"/>
    </row>
    <row r="134" spans="1:31" s="9" customFormat="1" ht="30" customHeight="1" x14ac:dyDescent="0.2">
      <c r="A134" s="8" t="s">
        <v>89</v>
      </c>
      <c r="B134" s="134">
        <f t="shared" ref="B134" si="54">B123/B115*10</f>
        <v>37.109454422229753</v>
      </c>
      <c r="C134" s="93">
        <f t="shared" ref="C134:F134" si="55">C124/C116*10</f>
        <v>25.623670015341219</v>
      </c>
      <c r="D134" s="99">
        <f t="shared" si="48"/>
        <v>0.69048899840445566</v>
      </c>
      <c r="E134" s="163"/>
      <c r="F134" s="163">
        <f t="shared" si="55"/>
        <v>15</v>
      </c>
      <c r="G134" s="163">
        <f t="shared" ref="G134:Z134" si="56">G124/G116*10</f>
        <v>20.606060606060606</v>
      </c>
      <c r="H134" s="163" t="e">
        <f t="shared" si="56"/>
        <v>#DIV/0!</v>
      </c>
      <c r="I134" s="163">
        <f t="shared" si="56"/>
        <v>33.559870550161811</v>
      </c>
      <c r="J134" s="163" t="e">
        <f t="shared" si="56"/>
        <v>#DIV/0!</v>
      </c>
      <c r="K134" s="163">
        <f t="shared" si="56"/>
        <v>28</v>
      </c>
      <c r="L134" s="163">
        <f t="shared" si="56"/>
        <v>25.978260869565219</v>
      </c>
      <c r="M134" s="163">
        <f t="shared" si="56"/>
        <v>20</v>
      </c>
      <c r="N134" s="163" t="e">
        <f t="shared" si="56"/>
        <v>#DIV/0!</v>
      </c>
      <c r="O134" s="163">
        <f t="shared" si="56"/>
        <v>25.049309664694277</v>
      </c>
      <c r="P134" s="163">
        <f>P124/P116*10</f>
        <v>13.666666666666668</v>
      </c>
      <c r="Q134" s="163">
        <f t="shared" si="56"/>
        <v>33.333333333333336</v>
      </c>
      <c r="R134" s="163" t="e">
        <f t="shared" si="56"/>
        <v>#DIV/0!</v>
      </c>
      <c r="S134" s="163">
        <f t="shared" si="56"/>
        <v>22.666666666666664</v>
      </c>
      <c r="T134" s="163">
        <f t="shared" si="56"/>
        <v>35.588235294117645</v>
      </c>
      <c r="U134" s="163">
        <f t="shared" si="56"/>
        <v>67.52272727272728</v>
      </c>
      <c r="V134" s="163" t="e">
        <f t="shared" si="56"/>
        <v>#DIV/0!</v>
      </c>
      <c r="W134" s="163">
        <f t="shared" si="56"/>
        <v>20</v>
      </c>
      <c r="X134" s="163" t="e">
        <f t="shared" si="56"/>
        <v>#DIV/0!</v>
      </c>
      <c r="Y134" s="163">
        <f t="shared" si="56"/>
        <v>23.306772908366536</v>
      </c>
      <c r="Z134" s="163">
        <f t="shared" si="56"/>
        <v>29.766803840877913</v>
      </c>
      <c r="AD134" s="59"/>
      <c r="AE134" s="59"/>
    </row>
    <row r="135" spans="1:31" s="9" customFormat="1" ht="30" customHeight="1" x14ac:dyDescent="0.2">
      <c r="A135" s="8" t="s">
        <v>90</v>
      </c>
      <c r="B135" s="134">
        <f>B125/B117*10</f>
        <v>33.765375664893618</v>
      </c>
      <c r="C135" s="93">
        <f t="shared" ref="C135:F135" si="57">C125/C117*10</f>
        <v>31.376467768991134</v>
      </c>
      <c r="D135" s="99">
        <f t="shared" si="48"/>
        <v>0.92924977587658619</v>
      </c>
      <c r="E135" s="163"/>
      <c r="F135" s="163">
        <f t="shared" si="57"/>
        <v>20</v>
      </c>
      <c r="G135" s="163">
        <f t="shared" ref="G135:Z135" si="58">G125/G117*10</f>
        <v>20</v>
      </c>
      <c r="H135" s="163">
        <f t="shared" si="58"/>
        <v>30</v>
      </c>
      <c r="I135" s="163">
        <f t="shared" si="58"/>
        <v>32.658227848101269</v>
      </c>
      <c r="J135" s="163">
        <f t="shared" si="58"/>
        <v>33.5</v>
      </c>
      <c r="K135" s="163">
        <f t="shared" si="58"/>
        <v>30.142857142857142</v>
      </c>
      <c r="L135" s="163">
        <f t="shared" si="58"/>
        <v>25</v>
      </c>
      <c r="M135" s="163">
        <f t="shared" si="58"/>
        <v>34.916201117318437</v>
      </c>
      <c r="N135" s="163">
        <f t="shared" si="58"/>
        <v>30.737327188940093</v>
      </c>
      <c r="O135" s="163" t="e">
        <f t="shared" si="58"/>
        <v>#DIV/0!</v>
      </c>
      <c r="P135" s="163">
        <f t="shared" si="58"/>
        <v>35.0251256281407</v>
      </c>
      <c r="Q135" s="163" t="e">
        <f t="shared" si="58"/>
        <v>#DIV/0!</v>
      </c>
      <c r="R135" s="163">
        <f t="shared" si="58"/>
        <v>23.197158081705147</v>
      </c>
      <c r="S135" s="163" t="e">
        <f t="shared" si="58"/>
        <v>#DIV/0!</v>
      </c>
      <c r="T135" s="163">
        <f t="shared" si="58"/>
        <v>36.981132075471699</v>
      </c>
      <c r="U135" s="163">
        <f t="shared" si="58"/>
        <v>34.918918918918919</v>
      </c>
      <c r="V135" s="163" t="e">
        <f t="shared" si="58"/>
        <v>#DIV/0!</v>
      </c>
      <c r="W135" s="163" t="e">
        <f t="shared" si="58"/>
        <v>#DIV/0!</v>
      </c>
      <c r="X135" s="163" t="e">
        <f t="shared" si="58"/>
        <v>#DIV/0!</v>
      </c>
      <c r="Y135" s="163">
        <f t="shared" si="58"/>
        <v>38.40397350993377</v>
      </c>
      <c r="Z135" s="163">
        <f t="shared" si="58"/>
        <v>30</v>
      </c>
      <c r="AD135" s="59"/>
      <c r="AE135" s="59"/>
    </row>
    <row r="136" spans="1:31" s="9" customFormat="1" ht="30" hidden="1" customHeight="1" x14ac:dyDescent="0.2">
      <c r="A136" s="8" t="s">
        <v>91</v>
      </c>
      <c r="B136" s="134"/>
      <c r="C136" s="132" t="e">
        <f>SUM(F136:Z136)</f>
        <v>#DIV/0!</v>
      </c>
      <c r="D136" s="99" t="e">
        <f>C136/B136</f>
        <v>#DIV/0!</v>
      </c>
      <c r="E136" s="164"/>
      <c r="F136" s="172" t="e">
        <f>F126/F118*10</f>
        <v>#DIV/0!</v>
      </c>
      <c r="G136" s="172" t="e">
        <f t="shared" ref="G136:Z136" si="59">G126/G118*10</f>
        <v>#DIV/0!</v>
      </c>
      <c r="H136" s="172" t="e">
        <f t="shared" si="59"/>
        <v>#DIV/0!</v>
      </c>
      <c r="I136" s="172" t="e">
        <f t="shared" si="59"/>
        <v>#DIV/0!</v>
      </c>
      <c r="J136" s="172" t="e">
        <f t="shared" si="59"/>
        <v>#DIV/0!</v>
      </c>
      <c r="K136" s="172" t="e">
        <f t="shared" si="59"/>
        <v>#DIV/0!</v>
      </c>
      <c r="L136" s="172" t="e">
        <f t="shared" si="59"/>
        <v>#DIV/0!</v>
      </c>
      <c r="M136" s="172" t="e">
        <f t="shared" si="59"/>
        <v>#DIV/0!</v>
      </c>
      <c r="N136" s="172" t="e">
        <f t="shared" si="59"/>
        <v>#DIV/0!</v>
      </c>
      <c r="O136" s="172" t="e">
        <f t="shared" si="59"/>
        <v>#DIV/0!</v>
      </c>
      <c r="P136" s="172" t="e">
        <f t="shared" si="59"/>
        <v>#DIV/0!</v>
      </c>
      <c r="Q136" s="172" t="e">
        <f t="shared" si="59"/>
        <v>#DIV/0!</v>
      </c>
      <c r="R136" s="172" t="e">
        <f t="shared" si="59"/>
        <v>#DIV/0!</v>
      </c>
      <c r="S136" s="172" t="e">
        <f t="shared" si="59"/>
        <v>#DIV/0!</v>
      </c>
      <c r="T136" s="172" t="e">
        <f t="shared" si="59"/>
        <v>#DIV/0!</v>
      </c>
      <c r="U136" s="172" t="e">
        <f t="shared" si="59"/>
        <v>#DIV/0!</v>
      </c>
      <c r="V136" s="172" t="e">
        <f t="shared" si="59"/>
        <v>#DIV/0!</v>
      </c>
      <c r="W136" s="172" t="e">
        <f t="shared" si="59"/>
        <v>#DIV/0!</v>
      </c>
      <c r="X136" s="172" t="e">
        <f t="shared" si="59"/>
        <v>#DIV/0!</v>
      </c>
      <c r="Y136" s="172" t="e">
        <f t="shared" si="59"/>
        <v>#DIV/0!</v>
      </c>
      <c r="Z136" s="172" t="e">
        <f t="shared" si="59"/>
        <v>#DIV/0!</v>
      </c>
      <c r="AD136" s="59"/>
      <c r="AE136" s="59"/>
    </row>
    <row r="137" spans="1:31" s="9" customFormat="1" ht="30" hidden="1" customHeight="1" x14ac:dyDescent="0.2">
      <c r="A137" s="8" t="s">
        <v>201</v>
      </c>
      <c r="B137" s="136"/>
      <c r="C137" s="132" t="e">
        <f t="shared" si="36"/>
        <v>#DIV/0!</v>
      </c>
      <c r="D137" s="99" t="e">
        <f>C137/B138</f>
        <v>#DIV/0!</v>
      </c>
      <c r="E137" s="164"/>
      <c r="F137" s="172" t="e">
        <f t="shared" ref="F137:Z137" si="60">F127/F120*10</f>
        <v>#DIV/0!</v>
      </c>
      <c r="G137" s="172" t="e">
        <f t="shared" si="60"/>
        <v>#DIV/0!</v>
      </c>
      <c r="H137" s="172" t="e">
        <f t="shared" si="60"/>
        <v>#DIV/0!</v>
      </c>
      <c r="I137" s="172" t="e">
        <f t="shared" si="60"/>
        <v>#DIV/0!</v>
      </c>
      <c r="J137" s="172" t="e">
        <f t="shared" si="60"/>
        <v>#DIV/0!</v>
      </c>
      <c r="K137" s="172" t="e">
        <f t="shared" si="60"/>
        <v>#DIV/0!</v>
      </c>
      <c r="L137" s="172" t="e">
        <f t="shared" si="60"/>
        <v>#DIV/0!</v>
      </c>
      <c r="M137" s="172" t="e">
        <f t="shared" si="60"/>
        <v>#DIV/0!</v>
      </c>
      <c r="N137" s="172" t="e">
        <f t="shared" si="60"/>
        <v>#DIV/0!</v>
      </c>
      <c r="O137" s="172" t="e">
        <f t="shared" si="60"/>
        <v>#DIV/0!</v>
      </c>
      <c r="P137" s="172" t="e">
        <f t="shared" si="60"/>
        <v>#DIV/0!</v>
      </c>
      <c r="Q137" s="172" t="e">
        <f t="shared" si="60"/>
        <v>#DIV/0!</v>
      </c>
      <c r="R137" s="172" t="e">
        <f t="shared" si="60"/>
        <v>#DIV/0!</v>
      </c>
      <c r="S137" s="172" t="e">
        <f t="shared" si="60"/>
        <v>#DIV/0!</v>
      </c>
      <c r="T137" s="172" t="e">
        <f t="shared" si="60"/>
        <v>#DIV/0!</v>
      </c>
      <c r="U137" s="172" t="e">
        <f t="shared" si="60"/>
        <v>#DIV/0!</v>
      </c>
      <c r="V137" s="172" t="e">
        <f t="shared" si="60"/>
        <v>#DIV/0!</v>
      </c>
      <c r="W137" s="172" t="e">
        <f t="shared" si="60"/>
        <v>#DIV/0!</v>
      </c>
      <c r="X137" s="172" t="e">
        <f t="shared" si="60"/>
        <v>#DIV/0!</v>
      </c>
      <c r="Y137" s="172" t="e">
        <f t="shared" si="60"/>
        <v>#DIV/0!</v>
      </c>
      <c r="Z137" s="172" t="e">
        <f t="shared" si="60"/>
        <v>#DIV/0!</v>
      </c>
      <c r="AD137" s="59"/>
      <c r="AE137" s="59"/>
    </row>
    <row r="138" spans="1:31" s="9" customFormat="1" ht="30" hidden="1" customHeight="1" x14ac:dyDescent="0.2">
      <c r="A138" s="24" t="s">
        <v>140</v>
      </c>
      <c r="B138" s="134">
        <v>29856</v>
      </c>
      <c r="C138" s="132">
        <f t="shared" si="36"/>
        <v>71115.100000000006</v>
      </c>
      <c r="D138" s="99">
        <f>C138/B139</f>
        <v>5.6819351230425061</v>
      </c>
      <c r="E138" s="164">
        <v>21</v>
      </c>
      <c r="F138" s="172">
        <v>6145</v>
      </c>
      <c r="G138" s="172">
        <v>1566</v>
      </c>
      <c r="H138" s="172">
        <v>5790</v>
      </c>
      <c r="I138" s="172">
        <v>4115</v>
      </c>
      <c r="J138" s="172">
        <v>1204</v>
      </c>
      <c r="K138" s="172">
        <v>4280</v>
      </c>
      <c r="L138" s="172">
        <v>3108</v>
      </c>
      <c r="M138" s="172">
        <v>5200</v>
      </c>
      <c r="N138" s="172">
        <v>5373</v>
      </c>
      <c r="O138" s="173">
        <v>512.1</v>
      </c>
      <c r="P138" s="172">
        <v>1459</v>
      </c>
      <c r="Q138" s="172">
        <v>3059</v>
      </c>
      <c r="R138" s="172">
        <v>3882</v>
      </c>
      <c r="S138" s="172">
        <v>1904</v>
      </c>
      <c r="T138" s="172">
        <v>6780</v>
      </c>
      <c r="U138" s="172">
        <v>3156</v>
      </c>
      <c r="V138" s="172">
        <v>2633</v>
      </c>
      <c r="W138" s="172">
        <v>672</v>
      </c>
      <c r="X138" s="172">
        <v>1625</v>
      </c>
      <c r="Y138" s="172">
        <v>5762</v>
      </c>
      <c r="Z138" s="172">
        <v>2890</v>
      </c>
      <c r="AA138" s="49">
        <v>1420</v>
      </c>
      <c r="AD138" s="59"/>
      <c r="AE138" s="59"/>
    </row>
    <row r="139" spans="1:31" s="9" customFormat="1" ht="30" hidden="1" customHeight="1" x14ac:dyDescent="0.2">
      <c r="A139" s="24" t="s">
        <v>95</v>
      </c>
      <c r="B139" s="137">
        <v>12516</v>
      </c>
      <c r="C139" s="132">
        <f>SUM(F139:Z139)</f>
        <v>3935.2</v>
      </c>
      <c r="D139" s="99">
        <f t="shared" si="48"/>
        <v>0.31441355065516136</v>
      </c>
      <c r="E139" s="164">
        <v>21</v>
      </c>
      <c r="F139" s="181">
        <f>(F113-F138)/2</f>
        <v>0</v>
      </c>
      <c r="G139" s="181">
        <f>(G113-G138)/2</f>
        <v>100</v>
      </c>
      <c r="H139" s="181">
        <f t="shared" ref="H139:Y139" si="61">(H113-H138)/2</f>
        <v>0</v>
      </c>
      <c r="I139" s="181">
        <f t="shared" si="61"/>
        <v>449</v>
      </c>
      <c r="J139" s="181">
        <f t="shared" si="61"/>
        <v>0</v>
      </c>
      <c r="K139" s="181">
        <f t="shared" si="61"/>
        <v>0</v>
      </c>
      <c r="L139" s="181">
        <f t="shared" si="61"/>
        <v>160</v>
      </c>
      <c r="M139" s="181">
        <f t="shared" si="61"/>
        <v>0</v>
      </c>
      <c r="N139" s="181">
        <f t="shared" si="61"/>
        <v>82.5</v>
      </c>
      <c r="O139" s="181">
        <f t="shared" si="61"/>
        <v>88.199999999999989</v>
      </c>
      <c r="P139" s="181">
        <f t="shared" si="61"/>
        <v>109</v>
      </c>
      <c r="Q139" s="181">
        <f t="shared" si="61"/>
        <v>225</v>
      </c>
      <c r="R139" s="181">
        <f t="shared" si="61"/>
        <v>654</v>
      </c>
      <c r="S139" s="181">
        <f t="shared" si="61"/>
        <v>0</v>
      </c>
      <c r="T139" s="181">
        <f t="shared" si="61"/>
        <v>361.5</v>
      </c>
      <c r="U139" s="181">
        <f t="shared" si="61"/>
        <v>460</v>
      </c>
      <c r="V139" s="181">
        <f t="shared" si="61"/>
        <v>315.5</v>
      </c>
      <c r="W139" s="181">
        <f t="shared" si="61"/>
        <v>72.5</v>
      </c>
      <c r="X139" s="181">
        <f t="shared" si="61"/>
        <v>397.5</v>
      </c>
      <c r="Y139" s="181">
        <f t="shared" si="61"/>
        <v>414.5</v>
      </c>
      <c r="Z139" s="181">
        <v>46</v>
      </c>
      <c r="AD139" s="59"/>
      <c r="AE139" s="59"/>
    </row>
    <row r="140" spans="1:31" s="9" customFormat="1" ht="30" hidden="1" customHeight="1" x14ac:dyDescent="0.2">
      <c r="A140" s="24"/>
      <c r="B140" s="137"/>
      <c r="C140" s="132">
        <f>C113/21</f>
        <v>3778.2619047619046</v>
      </c>
      <c r="D140" s="132"/>
      <c r="E140" s="166"/>
      <c r="F140" s="172">
        <f t="shared" ref="F140:Z140" si="62">F113/21</f>
        <v>292.61904761904759</v>
      </c>
      <c r="G140" s="172">
        <v>20</v>
      </c>
      <c r="H140" s="172">
        <f t="shared" si="62"/>
        <v>275.71428571428572</v>
      </c>
      <c r="I140" s="172">
        <f t="shared" si="62"/>
        <v>238.71428571428572</v>
      </c>
      <c r="J140" s="172">
        <f t="shared" si="62"/>
        <v>57.333333333333336</v>
      </c>
      <c r="K140" s="172">
        <f t="shared" si="62"/>
        <v>203.8095238095238</v>
      </c>
      <c r="L140" s="172">
        <f t="shared" si="62"/>
        <v>163.23809523809524</v>
      </c>
      <c r="M140" s="172">
        <f t="shared" si="62"/>
        <v>247.61904761904762</v>
      </c>
      <c r="N140" s="172">
        <f t="shared" si="62"/>
        <v>263.71428571428572</v>
      </c>
      <c r="O140" s="172">
        <f t="shared" si="62"/>
        <v>32.785714285714285</v>
      </c>
      <c r="P140" s="172">
        <f t="shared" si="62"/>
        <v>79.857142857142861</v>
      </c>
      <c r="Q140" s="172">
        <f t="shared" si="62"/>
        <v>167.0952380952381</v>
      </c>
      <c r="R140" s="172">
        <f t="shared" si="62"/>
        <v>247.14285714285714</v>
      </c>
      <c r="S140" s="172">
        <f t="shared" si="62"/>
        <v>90.666666666666671</v>
      </c>
      <c r="T140" s="172">
        <f t="shared" si="62"/>
        <v>357.28571428571428</v>
      </c>
      <c r="U140" s="172">
        <f t="shared" si="62"/>
        <v>194.0952380952381</v>
      </c>
      <c r="V140" s="172">
        <f t="shared" si="62"/>
        <v>155.42857142857142</v>
      </c>
      <c r="W140" s="172">
        <f t="shared" si="62"/>
        <v>38.904761904761905</v>
      </c>
      <c r="X140" s="172">
        <f t="shared" si="62"/>
        <v>115.23809523809524</v>
      </c>
      <c r="Y140" s="172">
        <f t="shared" si="62"/>
        <v>313.85714285714283</v>
      </c>
      <c r="Z140" s="172">
        <f t="shared" si="62"/>
        <v>159.04761904761904</v>
      </c>
      <c r="AD140" s="59"/>
      <c r="AE140" s="59"/>
    </row>
    <row r="141" spans="1:31" s="9" customFormat="1" ht="30" hidden="1" customHeight="1" x14ac:dyDescent="0.2">
      <c r="A141" s="19" t="s">
        <v>96</v>
      </c>
      <c r="B141" s="133">
        <v>719</v>
      </c>
      <c r="C141" s="132">
        <f t="shared" si="36"/>
        <v>299</v>
      </c>
      <c r="D141" s="99">
        <f t="shared" si="48"/>
        <v>0.41585535465924894</v>
      </c>
      <c r="E141" s="164">
        <v>15</v>
      </c>
      <c r="F141" s="177"/>
      <c r="G141" s="177">
        <v>20</v>
      </c>
      <c r="H141" s="172"/>
      <c r="I141" s="172">
        <v>37</v>
      </c>
      <c r="J141" s="172"/>
      <c r="K141" s="172"/>
      <c r="L141" s="172">
        <v>25</v>
      </c>
      <c r="M141" s="172"/>
      <c r="N141" s="172">
        <v>12</v>
      </c>
      <c r="O141" s="172"/>
      <c r="P141" s="172">
        <v>11</v>
      </c>
      <c r="Q141" s="172">
        <v>28</v>
      </c>
      <c r="R141" s="172"/>
      <c r="S141" s="172"/>
      <c r="T141" s="172">
        <v>45</v>
      </c>
      <c r="U141" s="172">
        <v>25</v>
      </c>
      <c r="V141" s="172"/>
      <c r="W141" s="172">
        <v>12</v>
      </c>
      <c r="X141" s="172">
        <v>23</v>
      </c>
      <c r="Y141" s="172">
        <v>15</v>
      </c>
      <c r="Z141" s="172">
        <v>46</v>
      </c>
      <c r="AD141" s="59"/>
      <c r="AE141" s="59"/>
    </row>
    <row r="142" spans="1:31" s="9" customFormat="1" ht="30" hidden="1" customHeight="1" x14ac:dyDescent="0.2">
      <c r="A142" s="19" t="s">
        <v>97</v>
      </c>
      <c r="B142" s="49">
        <f t="shared" ref="B142" si="63">B139/B141</f>
        <v>17.407510431154382</v>
      </c>
      <c r="C142" s="49">
        <f t="shared" ref="C142" si="64">C139/C141</f>
        <v>13.161204013377926</v>
      </c>
      <c r="D142" s="99">
        <f t="shared" si="48"/>
        <v>0.75606469204368232</v>
      </c>
      <c r="E142" s="166"/>
      <c r="F142" s="172" t="e">
        <f t="shared" ref="F142:T142" si="65">F139/F141</f>
        <v>#DIV/0!</v>
      </c>
      <c r="G142" s="172">
        <f t="shared" si="65"/>
        <v>5</v>
      </c>
      <c r="H142" s="172" t="e">
        <f t="shared" si="65"/>
        <v>#DIV/0!</v>
      </c>
      <c r="I142" s="172">
        <f t="shared" si="65"/>
        <v>12.135135135135135</v>
      </c>
      <c r="J142" s="172" t="e">
        <f t="shared" si="65"/>
        <v>#DIV/0!</v>
      </c>
      <c r="K142" s="172" t="e">
        <f t="shared" si="65"/>
        <v>#DIV/0!</v>
      </c>
      <c r="L142" s="172">
        <f t="shared" si="65"/>
        <v>6.4</v>
      </c>
      <c r="M142" s="172" t="e">
        <f t="shared" si="65"/>
        <v>#DIV/0!</v>
      </c>
      <c r="N142" s="172">
        <f t="shared" si="65"/>
        <v>6.875</v>
      </c>
      <c r="O142" s="172" t="e">
        <f t="shared" si="65"/>
        <v>#DIV/0!</v>
      </c>
      <c r="P142" s="172">
        <f t="shared" si="65"/>
        <v>9.9090909090909083</v>
      </c>
      <c r="Q142" s="172">
        <f t="shared" si="65"/>
        <v>8.0357142857142865</v>
      </c>
      <c r="R142" s="172" t="e">
        <f t="shared" si="65"/>
        <v>#DIV/0!</v>
      </c>
      <c r="S142" s="172" t="e">
        <f t="shared" si="65"/>
        <v>#DIV/0!</v>
      </c>
      <c r="T142" s="172">
        <f t="shared" si="65"/>
        <v>8.0333333333333332</v>
      </c>
      <c r="U142" s="172">
        <f>U139/U141</f>
        <v>18.399999999999999</v>
      </c>
      <c r="V142" s="172" t="e">
        <f t="shared" ref="V142:Z142" si="66">V139/V141</f>
        <v>#DIV/0!</v>
      </c>
      <c r="W142" s="172">
        <f t="shared" si="66"/>
        <v>6.041666666666667</v>
      </c>
      <c r="X142" s="172">
        <f t="shared" si="66"/>
        <v>17.282608695652176</v>
      </c>
      <c r="Y142" s="172">
        <f t="shared" si="66"/>
        <v>27.633333333333333</v>
      </c>
      <c r="Z142" s="172">
        <f t="shared" si="66"/>
        <v>1</v>
      </c>
      <c r="AD142" s="59"/>
      <c r="AE142" s="59"/>
    </row>
    <row r="143" spans="1:31" s="9" customFormat="1" ht="30" hidden="1" customHeight="1" x14ac:dyDescent="0.2">
      <c r="A143" s="8" t="s">
        <v>98</v>
      </c>
      <c r="B143" s="133">
        <v>5700</v>
      </c>
      <c r="C143" s="132">
        <f t="shared" si="36"/>
        <v>4658</v>
      </c>
      <c r="D143" s="99">
        <f t="shared" si="48"/>
        <v>0.81719298245614036</v>
      </c>
      <c r="E143" s="164"/>
      <c r="F143" s="181">
        <v>68</v>
      </c>
      <c r="G143" s="181">
        <v>77</v>
      </c>
      <c r="H143" s="181">
        <v>662</v>
      </c>
      <c r="I143" s="181">
        <v>313</v>
      </c>
      <c r="J143" s="181">
        <v>5</v>
      </c>
      <c r="K143" s="181">
        <v>141</v>
      </c>
      <c r="L143" s="181">
        <v>421</v>
      </c>
      <c r="M143" s="181">
        <v>649</v>
      </c>
      <c r="N143" s="181">
        <v>244</v>
      </c>
      <c r="O143" s="181">
        <v>68</v>
      </c>
      <c r="P143" s="181">
        <v>294</v>
      </c>
      <c r="Q143" s="181">
        <v>294</v>
      </c>
      <c r="R143" s="181">
        <v>13</v>
      </c>
      <c r="S143" s="181">
        <v>470</v>
      </c>
      <c r="T143" s="181">
        <v>120</v>
      </c>
      <c r="U143" s="181">
        <v>23</v>
      </c>
      <c r="V143" s="181">
        <v>115</v>
      </c>
      <c r="W143" s="181">
        <v>30</v>
      </c>
      <c r="X143" s="181">
        <v>281</v>
      </c>
      <c r="Y143" s="181">
        <v>368</v>
      </c>
      <c r="Z143" s="181">
        <v>2</v>
      </c>
      <c r="AD143" s="59"/>
      <c r="AE143" s="59"/>
    </row>
    <row r="144" spans="1:31" s="9" customFormat="1" ht="27" hidden="1" customHeight="1" x14ac:dyDescent="0.2">
      <c r="A144" s="10" t="s">
        <v>99</v>
      </c>
      <c r="B144" s="132"/>
      <c r="C144" s="132">
        <f t="shared" si="36"/>
        <v>0</v>
      </c>
      <c r="D144" s="99"/>
      <c r="E144" s="164"/>
      <c r="F144" s="181"/>
      <c r="G144" s="181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172"/>
      <c r="X144" s="172"/>
      <c r="Y144" s="172"/>
      <c r="Z144" s="172"/>
      <c r="AD144" s="59"/>
      <c r="AE144" s="59"/>
    </row>
    <row r="145" spans="1:31" s="9" customFormat="1" ht="31.9" hidden="1" customHeight="1" outlineLevel="1" x14ac:dyDescent="0.2">
      <c r="A145" s="10" t="s">
        <v>100</v>
      </c>
      <c r="B145" s="133">
        <v>5178</v>
      </c>
      <c r="C145" s="132">
        <f t="shared" si="36"/>
        <v>4600</v>
      </c>
      <c r="D145" s="99">
        <f>C145/B145</f>
        <v>0.88837388953263807</v>
      </c>
      <c r="E145" s="164"/>
      <c r="F145" s="181">
        <v>68</v>
      </c>
      <c r="G145" s="181">
        <v>77</v>
      </c>
      <c r="H145" s="181">
        <v>662</v>
      </c>
      <c r="I145" s="181">
        <v>313</v>
      </c>
      <c r="J145" s="181">
        <v>5</v>
      </c>
      <c r="K145" s="181">
        <v>141</v>
      </c>
      <c r="L145" s="181">
        <v>421</v>
      </c>
      <c r="M145" s="181">
        <v>649</v>
      </c>
      <c r="N145" s="181">
        <v>244</v>
      </c>
      <c r="O145" s="181">
        <v>68</v>
      </c>
      <c r="P145" s="181">
        <v>294</v>
      </c>
      <c r="Q145" s="181">
        <v>294</v>
      </c>
      <c r="R145" s="181">
        <v>13</v>
      </c>
      <c r="S145" s="181">
        <v>470</v>
      </c>
      <c r="T145" s="181">
        <v>120</v>
      </c>
      <c r="U145" s="181">
        <v>23</v>
      </c>
      <c r="V145" s="181">
        <v>57</v>
      </c>
      <c r="W145" s="181">
        <v>30</v>
      </c>
      <c r="X145" s="181">
        <v>281</v>
      </c>
      <c r="Y145" s="181">
        <v>368</v>
      </c>
      <c r="Z145" s="181">
        <v>2</v>
      </c>
      <c r="AA145" s="36"/>
      <c r="AD145" s="59"/>
      <c r="AE145" s="59"/>
    </row>
    <row r="146" spans="1:31" s="9" customFormat="1" ht="30" hidden="1" customHeight="1" outlineLevel="1" x14ac:dyDescent="0.2">
      <c r="A146" s="24" t="s">
        <v>101</v>
      </c>
      <c r="B146" s="132">
        <v>12.2</v>
      </c>
      <c r="C146" s="132">
        <f t="shared" si="36"/>
        <v>0</v>
      </c>
      <c r="D146" s="99">
        <f>C146/B146</f>
        <v>0</v>
      </c>
      <c r="E146" s="164"/>
      <c r="F146" s="172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172"/>
      <c r="T146" s="172"/>
      <c r="U146" s="172"/>
      <c r="V146" s="172"/>
      <c r="W146" s="172"/>
      <c r="X146" s="172"/>
      <c r="Y146" s="172"/>
      <c r="Z146" s="172"/>
      <c r="AD146" s="59"/>
      <c r="AE146" s="59"/>
    </row>
    <row r="147" spans="1:31" s="9" customFormat="1" ht="27.75" hidden="1" customHeight="1" x14ac:dyDescent="0.2">
      <c r="A147" s="10" t="s">
        <v>172</v>
      </c>
      <c r="B147" s="156">
        <f>B146/B145</f>
        <v>2.3561220548474313E-3</v>
      </c>
      <c r="C147" s="132">
        <f t="shared" si="36"/>
        <v>0</v>
      </c>
      <c r="D147" s="99">
        <f>C147/B147</f>
        <v>0</v>
      </c>
      <c r="E147" s="164"/>
      <c r="F147" s="182">
        <f>F146/F145</f>
        <v>0</v>
      </c>
      <c r="G147" s="182">
        <f t="shared" ref="G147:Z147" si="67">G146/G145</f>
        <v>0</v>
      </c>
      <c r="H147" s="182">
        <f t="shared" si="67"/>
        <v>0</v>
      </c>
      <c r="I147" s="182">
        <f t="shared" si="67"/>
        <v>0</v>
      </c>
      <c r="J147" s="182">
        <f t="shared" si="67"/>
        <v>0</v>
      </c>
      <c r="K147" s="182">
        <f t="shared" si="67"/>
        <v>0</v>
      </c>
      <c r="L147" s="182">
        <f t="shared" si="67"/>
        <v>0</v>
      </c>
      <c r="M147" s="182">
        <f t="shared" si="67"/>
        <v>0</v>
      </c>
      <c r="N147" s="182">
        <f t="shared" si="67"/>
        <v>0</v>
      </c>
      <c r="O147" s="182">
        <f t="shared" si="67"/>
        <v>0</v>
      </c>
      <c r="P147" s="182">
        <f t="shared" si="67"/>
        <v>0</v>
      </c>
      <c r="Q147" s="182">
        <f t="shared" si="67"/>
        <v>0</v>
      </c>
      <c r="R147" s="182">
        <f t="shared" si="67"/>
        <v>0</v>
      </c>
      <c r="S147" s="182">
        <f t="shared" si="67"/>
        <v>0</v>
      </c>
      <c r="T147" s="182">
        <f t="shared" si="67"/>
        <v>0</v>
      </c>
      <c r="U147" s="182">
        <f t="shared" si="67"/>
        <v>0</v>
      </c>
      <c r="V147" s="182">
        <f t="shared" si="67"/>
        <v>0</v>
      </c>
      <c r="W147" s="182">
        <f t="shared" si="67"/>
        <v>0</v>
      </c>
      <c r="X147" s="182">
        <f t="shared" si="67"/>
        <v>0</v>
      </c>
      <c r="Y147" s="182">
        <f t="shared" si="67"/>
        <v>0</v>
      </c>
      <c r="Z147" s="182">
        <f t="shared" si="67"/>
        <v>0</v>
      </c>
      <c r="AD147" s="59"/>
      <c r="AE147" s="59"/>
    </row>
    <row r="148" spans="1:31" s="9" customFormat="1" ht="27.75" hidden="1" customHeight="1" x14ac:dyDescent="0.2">
      <c r="A148" s="10" t="s">
        <v>92</v>
      </c>
      <c r="B148" s="137"/>
      <c r="C148" s="132">
        <f t="shared" si="36"/>
        <v>4600</v>
      </c>
      <c r="D148" s="99"/>
      <c r="E148" s="164"/>
      <c r="F148" s="183">
        <v>68</v>
      </c>
      <c r="G148" s="183">
        <f t="shared" ref="G148:Z148" si="68">G145-G146</f>
        <v>77</v>
      </c>
      <c r="H148" s="183">
        <f t="shared" si="68"/>
        <v>662</v>
      </c>
      <c r="I148" s="183">
        <f t="shared" si="68"/>
        <v>313</v>
      </c>
      <c r="J148" s="183">
        <f t="shared" si="68"/>
        <v>5</v>
      </c>
      <c r="K148" s="183">
        <f t="shared" si="68"/>
        <v>141</v>
      </c>
      <c r="L148" s="183">
        <f>L145-L146-L144</f>
        <v>421</v>
      </c>
      <c r="M148" s="183">
        <f t="shared" si="68"/>
        <v>649</v>
      </c>
      <c r="N148" s="183">
        <f t="shared" si="68"/>
        <v>244</v>
      </c>
      <c r="O148" s="183">
        <f t="shared" si="68"/>
        <v>68</v>
      </c>
      <c r="P148" s="183">
        <f>P145-P146</f>
        <v>294</v>
      </c>
      <c r="Q148" s="183">
        <f t="shared" si="68"/>
        <v>294</v>
      </c>
      <c r="R148" s="183">
        <f t="shared" si="68"/>
        <v>13</v>
      </c>
      <c r="S148" s="183">
        <f>S145-S146</f>
        <v>470</v>
      </c>
      <c r="T148" s="183">
        <f t="shared" si="68"/>
        <v>120</v>
      </c>
      <c r="U148" s="183">
        <f>U145-U146</f>
        <v>23</v>
      </c>
      <c r="V148" s="183">
        <f t="shared" si="68"/>
        <v>57</v>
      </c>
      <c r="W148" s="183">
        <f>W145-W146</f>
        <v>30</v>
      </c>
      <c r="X148" s="183">
        <f t="shared" si="68"/>
        <v>281</v>
      </c>
      <c r="Y148" s="183">
        <f t="shared" si="68"/>
        <v>368</v>
      </c>
      <c r="Z148" s="183">
        <f t="shared" si="68"/>
        <v>2</v>
      </c>
      <c r="AA148" s="36"/>
      <c r="AD148" s="59"/>
      <c r="AE148" s="59"/>
    </row>
    <row r="149" spans="1:31" s="9" customFormat="1" ht="27.75" hidden="1" customHeight="1" x14ac:dyDescent="0.2">
      <c r="A149" s="10" t="s">
        <v>175</v>
      </c>
      <c r="B149" s="132"/>
      <c r="C149" s="132">
        <f t="shared" si="36"/>
        <v>0</v>
      </c>
      <c r="D149" s="97" t="e">
        <f>C149/B149</f>
        <v>#DIV/0!</v>
      </c>
      <c r="E149" s="164"/>
      <c r="F149" s="172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172"/>
      <c r="T149" s="172"/>
      <c r="U149" s="172"/>
      <c r="V149" s="172"/>
      <c r="W149" s="172"/>
      <c r="X149" s="172"/>
      <c r="Y149" s="172"/>
      <c r="Z149" s="172"/>
      <c r="AD149" s="59"/>
      <c r="AE149" s="59"/>
    </row>
    <row r="150" spans="1:31" s="9" customFormat="1" ht="30" hidden="1" customHeight="1" x14ac:dyDescent="0.2">
      <c r="A150" s="19" t="s">
        <v>102</v>
      </c>
      <c r="B150" s="132">
        <v>174.6</v>
      </c>
      <c r="C150" s="132">
        <f t="shared" si="36"/>
        <v>0</v>
      </c>
      <c r="D150" s="99">
        <f>C150/B150</f>
        <v>0</v>
      </c>
      <c r="E150" s="164"/>
      <c r="F150" s="172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172"/>
      <c r="T150" s="172"/>
      <c r="U150" s="172"/>
      <c r="V150" s="172"/>
      <c r="W150" s="172"/>
      <c r="X150" s="172"/>
      <c r="Y150" s="172"/>
      <c r="Z150" s="172"/>
      <c r="AD150" s="59"/>
      <c r="AE150" s="59"/>
    </row>
    <row r="151" spans="1:31" s="9" customFormat="1" ht="31.15" hidden="1" customHeight="1" x14ac:dyDescent="0.2">
      <c r="A151" s="10" t="s">
        <v>52</v>
      </c>
      <c r="B151" s="138" t="e">
        <f>B150/B149</f>
        <v>#DIV/0!</v>
      </c>
      <c r="C151" s="132" t="e">
        <f t="shared" si="36"/>
        <v>#DIV/0!</v>
      </c>
      <c r="D151" s="99"/>
      <c r="E151" s="164"/>
      <c r="F151" s="174" t="e">
        <f t="shared" ref="F151:Z151" si="69">F150/F149</f>
        <v>#DIV/0!</v>
      </c>
      <c r="G151" s="174" t="e">
        <f t="shared" si="69"/>
        <v>#DIV/0!</v>
      </c>
      <c r="H151" s="172" t="e">
        <f t="shared" si="69"/>
        <v>#DIV/0!</v>
      </c>
      <c r="I151" s="172" t="e">
        <f t="shared" si="69"/>
        <v>#DIV/0!</v>
      </c>
      <c r="J151" s="172" t="e">
        <f t="shared" si="69"/>
        <v>#DIV/0!</v>
      </c>
      <c r="K151" s="172" t="e">
        <f t="shared" si="69"/>
        <v>#DIV/0!</v>
      </c>
      <c r="L151" s="172" t="e">
        <f t="shared" si="69"/>
        <v>#DIV/0!</v>
      </c>
      <c r="M151" s="172" t="e">
        <f t="shared" si="69"/>
        <v>#DIV/0!</v>
      </c>
      <c r="N151" s="172" t="e">
        <f t="shared" si="69"/>
        <v>#DIV/0!</v>
      </c>
      <c r="O151" s="172" t="e">
        <f t="shared" si="69"/>
        <v>#DIV/0!</v>
      </c>
      <c r="P151" s="172" t="e">
        <f t="shared" si="69"/>
        <v>#DIV/0!</v>
      </c>
      <c r="Q151" s="172" t="e">
        <f t="shared" si="69"/>
        <v>#DIV/0!</v>
      </c>
      <c r="R151" s="172" t="e">
        <f t="shared" si="69"/>
        <v>#DIV/0!</v>
      </c>
      <c r="S151" s="172" t="e">
        <f t="shared" si="69"/>
        <v>#DIV/0!</v>
      </c>
      <c r="T151" s="172" t="e">
        <f t="shared" si="69"/>
        <v>#DIV/0!</v>
      </c>
      <c r="U151" s="172" t="e">
        <f t="shared" si="69"/>
        <v>#DIV/0!</v>
      </c>
      <c r="V151" s="172" t="e">
        <f t="shared" si="69"/>
        <v>#DIV/0!</v>
      </c>
      <c r="W151" s="172" t="e">
        <f t="shared" si="69"/>
        <v>#DIV/0!</v>
      </c>
      <c r="X151" s="172" t="e">
        <f t="shared" si="69"/>
        <v>#DIV/0!</v>
      </c>
      <c r="Y151" s="172" t="e">
        <f t="shared" si="69"/>
        <v>#DIV/0!</v>
      </c>
      <c r="Z151" s="172" t="e">
        <f t="shared" si="69"/>
        <v>#DIV/0!</v>
      </c>
      <c r="AD151" s="59"/>
      <c r="AE151" s="59"/>
    </row>
    <row r="152" spans="1:31" s="9" customFormat="1" ht="30" hidden="1" customHeight="1" x14ac:dyDescent="0.2">
      <c r="A152" s="19" t="s">
        <v>94</v>
      </c>
      <c r="B152" s="139">
        <f>B150/B146*10</f>
        <v>143.11475409836066</v>
      </c>
      <c r="C152" s="132" t="e">
        <f t="shared" si="36"/>
        <v>#DIV/0!</v>
      </c>
      <c r="D152" s="99" t="e">
        <f>C152/B152</f>
        <v>#DIV/0!</v>
      </c>
      <c r="E152" s="164"/>
      <c r="F152" s="173" t="e">
        <f t="shared" ref="F152" si="70">F150/F146*10</f>
        <v>#DIV/0!</v>
      </c>
      <c r="G152" s="173" t="e">
        <f t="shared" ref="G152:H152" si="71">G150/G146*10</f>
        <v>#DIV/0!</v>
      </c>
      <c r="H152" s="173" t="e">
        <f t="shared" si="71"/>
        <v>#DIV/0!</v>
      </c>
      <c r="I152" s="173" t="e">
        <f>I150/I146*10</f>
        <v>#DIV/0!</v>
      </c>
      <c r="J152" s="173" t="e">
        <f>J150/J146*10</f>
        <v>#DIV/0!</v>
      </c>
      <c r="K152" s="173" t="e">
        <f>K150/K146*10</f>
        <v>#DIV/0!</v>
      </c>
      <c r="L152" s="173" t="e">
        <f>L150/L146*10</f>
        <v>#DIV/0!</v>
      </c>
      <c r="M152" s="173" t="e">
        <f>M150/M146*10</f>
        <v>#DIV/0!</v>
      </c>
      <c r="N152" s="173" t="e">
        <f t="shared" ref="N152:S152" si="72">N150/N146*10</f>
        <v>#DIV/0!</v>
      </c>
      <c r="O152" s="173" t="e">
        <f t="shared" si="72"/>
        <v>#DIV/0!</v>
      </c>
      <c r="P152" s="173" t="e">
        <f t="shared" si="72"/>
        <v>#DIV/0!</v>
      </c>
      <c r="Q152" s="173" t="e">
        <f t="shared" si="72"/>
        <v>#DIV/0!</v>
      </c>
      <c r="R152" s="173" t="e">
        <f t="shared" si="72"/>
        <v>#DIV/0!</v>
      </c>
      <c r="S152" s="173" t="e">
        <f t="shared" si="72"/>
        <v>#DIV/0!</v>
      </c>
      <c r="T152" s="173" t="e">
        <f>T150/T146*10</f>
        <v>#DIV/0!</v>
      </c>
      <c r="U152" s="173" t="e">
        <f>U150/U146*10</f>
        <v>#DIV/0!</v>
      </c>
      <c r="V152" s="173" t="e">
        <f t="shared" ref="V152:W152" si="73">V150/V146*10</f>
        <v>#DIV/0!</v>
      </c>
      <c r="W152" s="173" t="e">
        <f t="shared" si="73"/>
        <v>#DIV/0!</v>
      </c>
      <c r="X152" s="173" t="e">
        <f>X150/X146*10</f>
        <v>#DIV/0!</v>
      </c>
      <c r="Y152" s="173" t="e">
        <f>Y150/Y146*10</f>
        <v>#DIV/0!</v>
      </c>
      <c r="Z152" s="173" t="e">
        <f>Z150/Z146*10</f>
        <v>#DIV/0!</v>
      </c>
      <c r="AD152" s="59"/>
      <c r="AE152" s="59"/>
    </row>
    <row r="153" spans="1:31" s="9" customFormat="1" ht="30" hidden="1" customHeight="1" outlineLevel="1" x14ac:dyDescent="0.2">
      <c r="A153" s="8" t="s">
        <v>103</v>
      </c>
      <c r="B153" s="157">
        <v>961.5</v>
      </c>
      <c r="C153" s="132">
        <f t="shared" si="36"/>
        <v>911.1450000000001</v>
      </c>
      <c r="D153" s="99"/>
      <c r="E153" s="164"/>
      <c r="F153" s="181">
        <v>24.2</v>
      </c>
      <c r="G153" s="181">
        <v>51.5</v>
      </c>
      <c r="H153" s="172">
        <v>111.3</v>
      </c>
      <c r="I153" s="172"/>
      <c r="J153" s="172">
        <v>48.545000000000002</v>
      </c>
      <c r="K153" s="172">
        <v>35</v>
      </c>
      <c r="L153" s="172">
        <v>127</v>
      </c>
      <c r="M153" s="172">
        <v>69</v>
      </c>
      <c r="N153" s="172">
        <v>56</v>
      </c>
      <c r="O153" s="172">
        <v>24</v>
      </c>
      <c r="P153" s="172">
        <v>101</v>
      </c>
      <c r="Q153" s="172">
        <v>101</v>
      </c>
      <c r="R153" s="172"/>
      <c r="S153" s="173">
        <v>5.6</v>
      </c>
      <c r="T153" s="172">
        <v>10</v>
      </c>
      <c r="U153" s="172">
        <v>30</v>
      </c>
      <c r="V153" s="172"/>
      <c r="W153" s="172">
        <v>1</v>
      </c>
      <c r="X153" s="172">
        <v>65</v>
      </c>
      <c r="Y153" s="172">
        <v>48</v>
      </c>
      <c r="Z153" s="172">
        <v>3</v>
      </c>
      <c r="AD153" s="59"/>
      <c r="AE153" s="59"/>
    </row>
    <row r="154" spans="1:31" s="9" customFormat="1" ht="30" hidden="1" customHeight="1" x14ac:dyDescent="0.2">
      <c r="A154" s="8" t="s">
        <v>104</v>
      </c>
      <c r="B154" s="140"/>
      <c r="C154" s="132">
        <f t="shared" si="36"/>
        <v>141</v>
      </c>
      <c r="D154" s="18"/>
      <c r="E154" s="167"/>
      <c r="F154" s="158"/>
      <c r="G154" s="158"/>
      <c r="H154" s="172"/>
      <c r="I154" s="172"/>
      <c r="J154" s="172"/>
      <c r="K154" s="172"/>
      <c r="L154" s="172">
        <v>139</v>
      </c>
      <c r="M154" s="172"/>
      <c r="N154" s="172"/>
      <c r="O154" s="172">
        <v>2</v>
      </c>
      <c r="P154" s="172"/>
      <c r="Q154" s="172"/>
      <c r="R154" s="172"/>
      <c r="S154" s="172"/>
      <c r="T154" s="172"/>
      <c r="U154" s="172"/>
      <c r="V154" s="172"/>
      <c r="W154" s="172"/>
      <c r="X154" s="172"/>
      <c r="Y154" s="172"/>
      <c r="Z154" s="172"/>
      <c r="AD154" s="59"/>
      <c r="AE154" s="59"/>
    </row>
    <row r="155" spans="1:31" s="9" customFormat="1" ht="30" hidden="1" customHeight="1" x14ac:dyDescent="0.2">
      <c r="A155" s="8" t="s">
        <v>85</v>
      </c>
      <c r="B155" s="140">
        <v>48</v>
      </c>
      <c r="C155" s="132">
        <f t="shared" si="36"/>
        <v>0</v>
      </c>
      <c r="D155" s="18"/>
      <c r="E155" s="167"/>
      <c r="F155" s="158"/>
      <c r="G155" s="158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84"/>
      <c r="S155" s="172"/>
      <c r="T155" s="172"/>
      <c r="U155" s="172"/>
      <c r="V155" s="172"/>
      <c r="W155" s="172"/>
      <c r="X155" s="172"/>
      <c r="Y155" s="172"/>
      <c r="Z155" s="172"/>
      <c r="AD155" s="59"/>
      <c r="AE155" s="59"/>
    </row>
    <row r="156" spans="1:31" s="9" customFormat="1" ht="30" hidden="1" customHeight="1" outlineLevel="1" x14ac:dyDescent="0.2">
      <c r="A156" s="8" t="s">
        <v>105</v>
      </c>
      <c r="B156" s="137">
        <v>900.1</v>
      </c>
      <c r="C156" s="132">
        <f t="shared" si="36"/>
        <v>901.44500000000005</v>
      </c>
      <c r="D156" s="99"/>
      <c r="E156" s="164"/>
      <c r="F156" s="181">
        <v>24</v>
      </c>
      <c r="G156" s="181">
        <v>52</v>
      </c>
      <c r="H156" s="181">
        <v>111.3</v>
      </c>
      <c r="I156" s="181"/>
      <c r="J156" s="181">
        <v>48.545000000000002</v>
      </c>
      <c r="K156" s="181">
        <v>35</v>
      </c>
      <c r="L156" s="181">
        <v>139</v>
      </c>
      <c r="M156" s="181">
        <v>69</v>
      </c>
      <c r="N156" s="181">
        <v>56</v>
      </c>
      <c r="O156" s="181">
        <v>2</v>
      </c>
      <c r="P156" s="181">
        <v>101</v>
      </c>
      <c r="Q156" s="181">
        <v>101</v>
      </c>
      <c r="R156" s="181"/>
      <c r="S156" s="169">
        <v>5.6</v>
      </c>
      <c r="T156" s="181">
        <v>10</v>
      </c>
      <c r="U156" s="181">
        <v>30</v>
      </c>
      <c r="V156" s="181"/>
      <c r="W156" s="181">
        <v>1</v>
      </c>
      <c r="X156" s="181">
        <v>65</v>
      </c>
      <c r="Y156" s="181">
        <v>48</v>
      </c>
      <c r="Z156" s="181">
        <v>3</v>
      </c>
      <c r="AD156" s="59"/>
      <c r="AE156" s="59"/>
    </row>
    <row r="157" spans="1:31" s="9" customFormat="1" ht="30" customHeight="1" outlineLevel="1" x14ac:dyDescent="0.2">
      <c r="A157" s="24" t="s">
        <v>163</v>
      </c>
      <c r="B157" s="132">
        <v>13</v>
      </c>
      <c r="C157" s="132">
        <f>SUM(F157:Z157)</f>
        <v>52.5</v>
      </c>
      <c r="D157" s="99">
        <f t="shared" ref="D157:D162" si="74">C157/B157</f>
        <v>4.0384615384615383</v>
      </c>
      <c r="E157" s="164">
        <v>4</v>
      </c>
      <c r="F157" s="172"/>
      <c r="G157" s="172"/>
      <c r="H157" s="172"/>
      <c r="I157" s="172"/>
      <c r="J157" s="172"/>
      <c r="K157" s="172"/>
      <c r="L157" s="172">
        <v>14</v>
      </c>
      <c r="M157" s="172"/>
      <c r="N157" s="172">
        <v>10</v>
      </c>
      <c r="O157" s="172"/>
      <c r="P157" s="172"/>
      <c r="Q157" s="172"/>
      <c r="R157" s="172"/>
      <c r="S157" s="172"/>
      <c r="T157" s="172"/>
      <c r="U157" s="173">
        <v>4.5</v>
      </c>
      <c r="V157" s="172"/>
      <c r="W157" s="172"/>
      <c r="X157" s="172"/>
      <c r="Y157" s="172">
        <v>24</v>
      </c>
      <c r="Z157" s="172"/>
      <c r="AD157" s="59"/>
      <c r="AE157" s="59"/>
    </row>
    <row r="158" spans="1:31" s="9" customFormat="1" ht="30" hidden="1" customHeight="1" x14ac:dyDescent="0.2">
      <c r="A158" s="10" t="s">
        <v>172</v>
      </c>
      <c r="B158" s="156"/>
      <c r="C158" s="90">
        <f t="shared" ref="C158:E158" si="75">C157/C156</f>
        <v>5.8239826057052843E-2</v>
      </c>
      <c r="D158" s="99" t="e">
        <f t="shared" si="74"/>
        <v>#DIV/0!</v>
      </c>
      <c r="E158" s="165" t="e">
        <f t="shared" si="75"/>
        <v>#DIV/0!</v>
      </c>
      <c r="F158" s="174">
        <f t="shared" ref="F158:L158" si="76">F157/F156</f>
        <v>0</v>
      </c>
      <c r="G158" s="174">
        <f t="shared" si="76"/>
        <v>0</v>
      </c>
      <c r="H158" s="174">
        <f t="shared" si="76"/>
        <v>0</v>
      </c>
      <c r="I158" s="174" t="e">
        <f t="shared" si="76"/>
        <v>#DIV/0!</v>
      </c>
      <c r="J158" s="174">
        <f t="shared" si="76"/>
        <v>0</v>
      </c>
      <c r="K158" s="174">
        <f t="shared" si="76"/>
        <v>0</v>
      </c>
      <c r="L158" s="174">
        <f t="shared" si="76"/>
        <v>0.10071942446043165</v>
      </c>
      <c r="M158" s="174">
        <f t="shared" ref="M158:Z158" si="77">M157/M156</f>
        <v>0</v>
      </c>
      <c r="N158" s="174">
        <f t="shared" si="77"/>
        <v>0.17857142857142858</v>
      </c>
      <c r="O158" s="174">
        <f t="shared" si="77"/>
        <v>0</v>
      </c>
      <c r="P158" s="174">
        <f t="shared" si="77"/>
        <v>0</v>
      </c>
      <c r="Q158" s="174">
        <f t="shared" si="77"/>
        <v>0</v>
      </c>
      <c r="R158" s="174" t="e">
        <f>R157/R156</f>
        <v>#DIV/0!</v>
      </c>
      <c r="S158" s="174">
        <f t="shared" si="77"/>
        <v>0</v>
      </c>
      <c r="T158" s="174">
        <f t="shared" si="77"/>
        <v>0</v>
      </c>
      <c r="U158" s="174">
        <f t="shared" si="77"/>
        <v>0.15</v>
      </c>
      <c r="V158" s="174" t="e">
        <f>V157/V156</f>
        <v>#DIV/0!</v>
      </c>
      <c r="W158" s="174">
        <f t="shared" si="77"/>
        <v>0</v>
      </c>
      <c r="X158" s="174">
        <f t="shared" si="77"/>
        <v>0</v>
      </c>
      <c r="Y158" s="174">
        <f t="shared" si="77"/>
        <v>0.5</v>
      </c>
      <c r="Z158" s="174">
        <f t="shared" si="77"/>
        <v>0</v>
      </c>
      <c r="AD158" s="59"/>
      <c r="AE158" s="59"/>
    </row>
    <row r="159" spans="1:31" s="9" customFormat="1" ht="30.75" hidden="1" customHeight="1" x14ac:dyDescent="0.2">
      <c r="A159" s="10" t="s">
        <v>176</v>
      </c>
      <c r="B159" s="132"/>
      <c r="C159" s="132">
        <f t="shared" ref="C159:C224" si="78">SUM(F159:Z159)</f>
        <v>0</v>
      </c>
      <c r="D159" s="99" t="e">
        <f t="shared" si="74"/>
        <v>#DIV/0!</v>
      </c>
      <c r="E159" s="164"/>
      <c r="F159" s="172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172"/>
      <c r="T159" s="172"/>
      <c r="U159" s="172"/>
      <c r="V159" s="172"/>
      <c r="W159" s="172"/>
      <c r="X159" s="172"/>
      <c r="Y159" s="172"/>
      <c r="Z159" s="172"/>
      <c r="AD159" s="59"/>
      <c r="AE159" s="59"/>
    </row>
    <row r="160" spans="1:31" s="9" customFormat="1" ht="30" customHeight="1" x14ac:dyDescent="0.2">
      <c r="A160" s="19" t="s">
        <v>106</v>
      </c>
      <c r="B160" s="132">
        <v>426</v>
      </c>
      <c r="C160" s="132">
        <f>SUM(F160:Z160)</f>
        <v>1165</v>
      </c>
      <c r="D160" s="99">
        <f t="shared" si="74"/>
        <v>2.7347417840375585</v>
      </c>
      <c r="E160" s="164">
        <v>4</v>
      </c>
      <c r="F160" s="172"/>
      <c r="G160" s="172"/>
      <c r="H160" s="172"/>
      <c r="I160" s="172"/>
      <c r="J160" s="172"/>
      <c r="K160" s="172"/>
      <c r="L160" s="172">
        <v>750</v>
      </c>
      <c r="M160" s="172"/>
      <c r="N160" s="172">
        <v>200</v>
      </c>
      <c r="O160" s="172"/>
      <c r="P160" s="172"/>
      <c r="Q160" s="172"/>
      <c r="R160" s="172"/>
      <c r="S160" s="172"/>
      <c r="T160" s="172"/>
      <c r="U160" s="172">
        <v>95</v>
      </c>
      <c r="V160" s="172"/>
      <c r="W160" s="172"/>
      <c r="X160" s="172"/>
      <c r="Y160" s="172">
        <v>120</v>
      </c>
      <c r="Z160" s="172"/>
      <c r="AD160" s="59"/>
      <c r="AE160" s="59"/>
    </row>
    <row r="161" spans="1:31" s="9" customFormat="1" ht="30" hidden="1" customHeight="1" x14ac:dyDescent="0.2">
      <c r="A161" s="10" t="s">
        <v>52</v>
      </c>
      <c r="B161" s="135"/>
      <c r="C161" s="132" t="e">
        <f t="shared" si="78"/>
        <v>#DIV/0!</v>
      </c>
      <c r="D161" s="99" t="e">
        <f t="shared" si="74"/>
        <v>#DIV/0!</v>
      </c>
      <c r="E161" s="164"/>
      <c r="F161" s="180" t="e">
        <f t="shared" ref="F161:M161" si="79">F160/F159</f>
        <v>#DIV/0!</v>
      </c>
      <c r="G161" s="180" t="e">
        <f t="shared" si="79"/>
        <v>#DIV/0!</v>
      </c>
      <c r="H161" s="180" t="e">
        <f t="shared" si="79"/>
        <v>#DIV/0!</v>
      </c>
      <c r="I161" s="180" t="e">
        <f t="shared" si="79"/>
        <v>#DIV/0!</v>
      </c>
      <c r="J161" s="180" t="e">
        <f t="shared" si="79"/>
        <v>#DIV/0!</v>
      </c>
      <c r="K161" s="180" t="e">
        <f t="shared" si="79"/>
        <v>#DIV/0!</v>
      </c>
      <c r="L161" s="180" t="e">
        <f t="shared" si="79"/>
        <v>#DIV/0!</v>
      </c>
      <c r="M161" s="180" t="e">
        <f t="shared" si="79"/>
        <v>#DIV/0!</v>
      </c>
      <c r="N161" s="180" t="e">
        <f t="shared" ref="N161:O161" si="80">N160/N159</f>
        <v>#DIV/0!</v>
      </c>
      <c r="O161" s="180" t="e">
        <f t="shared" si="80"/>
        <v>#DIV/0!</v>
      </c>
      <c r="P161" s="180" t="e">
        <f>P160/P159</f>
        <v>#DIV/0!</v>
      </c>
      <c r="Q161" s="180" t="e">
        <f t="shared" ref="Q161:R161" si="81">Q160/Q159</f>
        <v>#DIV/0!</v>
      </c>
      <c r="R161" s="180" t="e">
        <f t="shared" si="81"/>
        <v>#DIV/0!</v>
      </c>
      <c r="S161" s="180" t="e">
        <f t="shared" ref="S161:Z161" si="82">S160/S159</f>
        <v>#DIV/0!</v>
      </c>
      <c r="T161" s="180" t="e">
        <f t="shared" si="82"/>
        <v>#DIV/0!</v>
      </c>
      <c r="U161" s="180" t="e">
        <f t="shared" si="82"/>
        <v>#DIV/0!</v>
      </c>
      <c r="V161" s="180" t="e">
        <f t="shared" si="82"/>
        <v>#DIV/0!</v>
      </c>
      <c r="W161" s="180" t="e">
        <f t="shared" si="82"/>
        <v>#DIV/0!</v>
      </c>
      <c r="X161" s="180" t="e">
        <f t="shared" si="82"/>
        <v>#DIV/0!</v>
      </c>
      <c r="Y161" s="180" t="e">
        <f t="shared" si="82"/>
        <v>#DIV/0!</v>
      </c>
      <c r="Z161" s="180" t="e">
        <f t="shared" si="82"/>
        <v>#DIV/0!</v>
      </c>
      <c r="AD161" s="59"/>
      <c r="AE161" s="59"/>
    </row>
    <row r="162" spans="1:31" s="9" customFormat="1" ht="30" customHeight="1" x14ac:dyDescent="0.2">
      <c r="A162" s="19" t="s">
        <v>94</v>
      </c>
      <c r="B162" s="139">
        <f>B160/B157*10</f>
        <v>327.69230769230768</v>
      </c>
      <c r="C162" s="139">
        <f>C160/C157*10</f>
        <v>221.9047619047619</v>
      </c>
      <c r="D162" s="99">
        <f t="shared" si="74"/>
        <v>0.6771741560473955</v>
      </c>
      <c r="E162" s="164"/>
      <c r="F162" s="158" t="e">
        <f>F160/F157*10</f>
        <v>#DIV/0!</v>
      </c>
      <c r="G162" s="158" t="e">
        <f t="shared" ref="G162:I162" si="83">G160/G157*10</f>
        <v>#DIV/0!</v>
      </c>
      <c r="H162" s="158" t="e">
        <f t="shared" si="83"/>
        <v>#DIV/0!</v>
      </c>
      <c r="I162" s="158" t="e">
        <f t="shared" si="83"/>
        <v>#DIV/0!</v>
      </c>
      <c r="J162" s="158" t="e">
        <f t="shared" ref="J162:O162" si="84">J160/J157*10</f>
        <v>#DIV/0!</v>
      </c>
      <c r="K162" s="158" t="e">
        <f t="shared" si="84"/>
        <v>#DIV/0!</v>
      </c>
      <c r="L162" s="158">
        <f t="shared" si="84"/>
        <v>535.71428571428567</v>
      </c>
      <c r="M162" s="158" t="e">
        <f>M160/M157*10</f>
        <v>#DIV/0!</v>
      </c>
      <c r="N162" s="158">
        <f t="shared" si="84"/>
        <v>200</v>
      </c>
      <c r="O162" s="158" t="e">
        <f t="shared" si="84"/>
        <v>#DIV/0!</v>
      </c>
      <c r="P162" s="158" t="e">
        <f t="shared" ref="P162:Q162" si="85">P160/P157*10</f>
        <v>#DIV/0!</v>
      </c>
      <c r="Q162" s="158" t="e">
        <f t="shared" si="85"/>
        <v>#DIV/0!</v>
      </c>
      <c r="R162" s="158" t="e">
        <f>R160/R157*10</f>
        <v>#DIV/0!</v>
      </c>
      <c r="S162" s="158" t="e">
        <f t="shared" ref="S162:Z162" si="86">S160/S157*10</f>
        <v>#DIV/0!</v>
      </c>
      <c r="T162" s="158" t="e">
        <f t="shared" si="86"/>
        <v>#DIV/0!</v>
      </c>
      <c r="U162" s="158">
        <f t="shared" si="86"/>
        <v>211.11111111111111</v>
      </c>
      <c r="V162" s="158" t="e">
        <f t="shared" si="86"/>
        <v>#DIV/0!</v>
      </c>
      <c r="W162" s="158" t="e">
        <f t="shared" si="86"/>
        <v>#DIV/0!</v>
      </c>
      <c r="X162" s="158" t="e">
        <f t="shared" si="86"/>
        <v>#DIV/0!</v>
      </c>
      <c r="Y162" s="158">
        <f t="shared" si="86"/>
        <v>50</v>
      </c>
      <c r="Z162" s="158" t="e">
        <f t="shared" si="86"/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37"/>
      <c r="C163" s="132">
        <f t="shared" si="78"/>
        <v>848.94500000000005</v>
      </c>
      <c r="D163" s="99"/>
      <c r="E163" s="164"/>
      <c r="F163" s="158">
        <f>F156-F157</f>
        <v>24</v>
      </c>
      <c r="G163" s="158">
        <f t="shared" ref="G163:Z163" si="87">G156-G157</f>
        <v>52</v>
      </c>
      <c r="H163" s="158">
        <f>H156-H157</f>
        <v>111.3</v>
      </c>
      <c r="I163" s="158">
        <f>I156-I157</f>
        <v>0</v>
      </c>
      <c r="J163" s="158">
        <f t="shared" si="87"/>
        <v>48.545000000000002</v>
      </c>
      <c r="K163" s="158">
        <f t="shared" si="87"/>
        <v>35</v>
      </c>
      <c r="L163" s="158">
        <f t="shared" si="87"/>
        <v>125</v>
      </c>
      <c r="M163" s="158">
        <f t="shared" si="87"/>
        <v>69</v>
      </c>
      <c r="N163" s="158">
        <f t="shared" si="87"/>
        <v>46</v>
      </c>
      <c r="O163" s="158">
        <f t="shared" si="87"/>
        <v>2</v>
      </c>
      <c r="P163" s="158">
        <f t="shared" si="87"/>
        <v>101</v>
      </c>
      <c r="Q163" s="158">
        <f t="shared" si="87"/>
        <v>101</v>
      </c>
      <c r="R163" s="158">
        <f t="shared" si="87"/>
        <v>0</v>
      </c>
      <c r="S163" s="158">
        <f t="shared" si="87"/>
        <v>5.6</v>
      </c>
      <c r="T163" s="158">
        <f t="shared" si="87"/>
        <v>10</v>
      </c>
      <c r="U163" s="158">
        <f t="shared" si="87"/>
        <v>25.5</v>
      </c>
      <c r="V163" s="158">
        <f t="shared" si="87"/>
        <v>0</v>
      </c>
      <c r="W163" s="158">
        <f t="shared" si="87"/>
        <v>1</v>
      </c>
      <c r="X163" s="158">
        <f t="shared" si="87"/>
        <v>65</v>
      </c>
      <c r="Y163" s="158">
        <f t="shared" si="87"/>
        <v>24</v>
      </c>
      <c r="Z163" s="158">
        <f t="shared" si="87"/>
        <v>3</v>
      </c>
      <c r="AA163" s="52"/>
      <c r="AD163" s="59"/>
      <c r="AE163" s="59"/>
    </row>
    <row r="164" spans="1:31" s="9" customFormat="1" ht="30" customHeight="1" outlineLevel="1" x14ac:dyDescent="0.2">
      <c r="A164" s="24" t="s">
        <v>164</v>
      </c>
      <c r="B164" s="132">
        <v>494</v>
      </c>
      <c r="C164" s="132">
        <f t="shared" si="78"/>
        <v>70</v>
      </c>
      <c r="D164" s="99">
        <f>C164/B164</f>
        <v>0.1417004048582996</v>
      </c>
      <c r="E164" s="164">
        <v>3</v>
      </c>
      <c r="F164" s="185"/>
      <c r="G164" s="186"/>
      <c r="H164" s="187">
        <v>25</v>
      </c>
      <c r="I164" s="186"/>
      <c r="J164" s="186"/>
      <c r="K164" s="186"/>
      <c r="L164" s="186"/>
      <c r="M164" s="186">
        <v>15</v>
      </c>
      <c r="N164" s="186"/>
      <c r="O164" s="186"/>
      <c r="P164" s="186"/>
      <c r="Q164" s="186"/>
      <c r="R164" s="186"/>
      <c r="S164" s="186"/>
      <c r="T164" s="188"/>
      <c r="U164" s="186"/>
      <c r="V164" s="186"/>
      <c r="W164" s="186"/>
      <c r="X164" s="186"/>
      <c r="Y164" s="186">
        <v>30</v>
      </c>
      <c r="Z164" s="186"/>
      <c r="AD164" s="59"/>
      <c r="AE164" s="59"/>
    </row>
    <row r="165" spans="1:31" s="9" customFormat="1" ht="30" customHeight="1" x14ac:dyDescent="0.2">
      <c r="A165" s="19" t="s">
        <v>165</v>
      </c>
      <c r="B165" s="132"/>
      <c r="C165" s="132">
        <f t="shared" si="78"/>
        <v>1350</v>
      </c>
      <c r="D165" s="99" t="e">
        <f>C165/B165</f>
        <v>#DIV/0!</v>
      </c>
      <c r="E165" s="164">
        <v>3</v>
      </c>
      <c r="F165" s="185"/>
      <c r="G165" s="186"/>
      <c r="H165" s="186">
        <v>450</v>
      </c>
      <c r="I165" s="186"/>
      <c r="J165" s="186"/>
      <c r="K165" s="186"/>
      <c r="L165" s="186"/>
      <c r="M165" s="186">
        <v>300</v>
      </c>
      <c r="N165" s="186"/>
      <c r="O165" s="186"/>
      <c r="P165" s="186"/>
      <c r="Q165" s="186"/>
      <c r="R165" s="186"/>
      <c r="S165" s="186"/>
      <c r="T165" s="188"/>
      <c r="U165" s="186"/>
      <c r="V165" s="186"/>
      <c r="W165" s="186"/>
      <c r="X165" s="186"/>
      <c r="Y165" s="186">
        <v>600</v>
      </c>
      <c r="Z165" s="186"/>
      <c r="AD165" s="59"/>
      <c r="AE165" s="59"/>
    </row>
    <row r="166" spans="1:31" s="9" customFormat="1" ht="30" customHeight="1" x14ac:dyDescent="0.2">
      <c r="A166" s="19" t="s">
        <v>94</v>
      </c>
      <c r="B166" s="139">
        <f t="shared" ref="B166:D166" si="88">B165/B164*10</f>
        <v>0</v>
      </c>
      <c r="C166" s="139">
        <f t="shared" si="88"/>
        <v>192.85714285714283</v>
      </c>
      <c r="D166" s="95" t="e">
        <f t="shared" si="88"/>
        <v>#DIV/0!</v>
      </c>
      <c r="E166" s="168"/>
      <c r="F166" s="158" t="e">
        <f>F165/F164*10</f>
        <v>#DIV/0!</v>
      </c>
      <c r="G166" s="158" t="e">
        <f>G165/G164*10</f>
        <v>#DIV/0!</v>
      </c>
      <c r="H166" s="158">
        <f>H165/H164*10</f>
        <v>180</v>
      </c>
      <c r="I166" s="158" t="e">
        <f t="shared" ref="I166:R166" si="89">I165/I164*10</f>
        <v>#DIV/0!</v>
      </c>
      <c r="J166" s="158" t="e">
        <f t="shared" si="89"/>
        <v>#DIV/0!</v>
      </c>
      <c r="K166" s="158" t="e">
        <f t="shared" si="89"/>
        <v>#DIV/0!</v>
      </c>
      <c r="L166" s="158" t="e">
        <f t="shared" si="89"/>
        <v>#DIV/0!</v>
      </c>
      <c r="M166" s="158">
        <f t="shared" si="89"/>
        <v>200</v>
      </c>
      <c r="N166" s="158" t="e">
        <f t="shared" si="89"/>
        <v>#DIV/0!</v>
      </c>
      <c r="O166" s="158" t="e">
        <f t="shared" si="89"/>
        <v>#DIV/0!</v>
      </c>
      <c r="P166" s="158" t="e">
        <f t="shared" si="89"/>
        <v>#DIV/0!</v>
      </c>
      <c r="Q166" s="158" t="e">
        <f t="shared" si="89"/>
        <v>#DIV/0!</v>
      </c>
      <c r="R166" s="158" t="e">
        <f t="shared" si="89"/>
        <v>#DIV/0!</v>
      </c>
      <c r="S166" s="158" t="e">
        <f t="shared" ref="S166:U166" si="90">S165/S164*10</f>
        <v>#DIV/0!</v>
      </c>
      <c r="T166" s="158" t="e">
        <f t="shared" si="90"/>
        <v>#DIV/0!</v>
      </c>
      <c r="U166" s="158" t="e">
        <f t="shared" si="90"/>
        <v>#DIV/0!</v>
      </c>
      <c r="V166" s="158" t="e">
        <f t="shared" ref="V166:Z166" si="91">V165/V164*10</f>
        <v>#DIV/0!</v>
      </c>
      <c r="W166" s="158" t="e">
        <f t="shared" si="91"/>
        <v>#DIV/0!</v>
      </c>
      <c r="X166" s="158" t="e">
        <f t="shared" si="91"/>
        <v>#DIV/0!</v>
      </c>
      <c r="Y166" s="158">
        <f t="shared" si="91"/>
        <v>200</v>
      </c>
      <c r="Z166" s="158" t="e">
        <f t="shared" si="91"/>
        <v>#DIV/0!</v>
      </c>
      <c r="AD166" s="59"/>
      <c r="AE166" s="59"/>
    </row>
    <row r="167" spans="1:31" s="9" customFormat="1" ht="30" customHeight="1" x14ac:dyDescent="0.2">
      <c r="A167" s="19" t="s">
        <v>199</v>
      </c>
      <c r="B167" s="140">
        <v>1937</v>
      </c>
      <c r="C167" s="132">
        <f t="shared" si="78"/>
        <v>999</v>
      </c>
      <c r="D167" s="99">
        <f>C167/B167</f>
        <v>0.51574599896747553</v>
      </c>
      <c r="E167" s="164">
        <v>4</v>
      </c>
      <c r="F167" s="189">
        <f>F177+F180+F197+F183+F192</f>
        <v>0</v>
      </c>
      <c r="G167" s="189">
        <f>G177+G180+G197+G183</f>
        <v>0</v>
      </c>
      <c r="H167" s="189">
        <f>H177+H180+H197+H183+H192</f>
        <v>0</v>
      </c>
      <c r="I167" s="189">
        <f>I177+I180+I197+I183</f>
        <v>0</v>
      </c>
      <c r="J167" s="189">
        <f>J177+J180+J197+J183</f>
        <v>277</v>
      </c>
      <c r="K167" s="189">
        <f>K177+K197+K192+K180</f>
        <v>0</v>
      </c>
      <c r="L167" s="189">
        <f>L177+L180+L197+L183</f>
        <v>0</v>
      </c>
      <c r="M167" s="189">
        <f>M177+M180+M197+M183</f>
        <v>210</v>
      </c>
      <c r="N167" s="189">
        <f>N177+N180+N197+N183</f>
        <v>330</v>
      </c>
      <c r="O167" s="189">
        <f>O177+O180+O197+O183</f>
        <v>0</v>
      </c>
      <c r="P167" s="189">
        <f>P177+P180+P197+P183</f>
        <v>0</v>
      </c>
      <c r="Q167" s="189">
        <f t="shared" ref="Q167:Z167" si="92">Q177+Q180+Q197+Q183+Q186+Q192</f>
        <v>0</v>
      </c>
      <c r="R167" s="189">
        <f t="shared" si="92"/>
        <v>0</v>
      </c>
      <c r="S167" s="189">
        <f t="shared" si="92"/>
        <v>0</v>
      </c>
      <c r="T167" s="189">
        <f t="shared" si="92"/>
        <v>0</v>
      </c>
      <c r="U167" s="189">
        <f t="shared" si="92"/>
        <v>0</v>
      </c>
      <c r="V167" s="189">
        <f t="shared" si="92"/>
        <v>0</v>
      </c>
      <c r="W167" s="189">
        <f t="shared" si="92"/>
        <v>0</v>
      </c>
      <c r="X167" s="189">
        <f t="shared" si="92"/>
        <v>0</v>
      </c>
      <c r="Y167" s="189">
        <f>Y177+Y180+Y197+Y183+Y186+Y192</f>
        <v>182</v>
      </c>
      <c r="Z167" s="189">
        <f t="shared" si="92"/>
        <v>0</v>
      </c>
      <c r="AD167" s="59"/>
      <c r="AE167" s="59"/>
    </row>
    <row r="168" spans="1:31" s="9" customFormat="1" ht="31.5" customHeight="1" x14ac:dyDescent="0.2">
      <c r="A168" s="50" t="s">
        <v>200</v>
      </c>
      <c r="B168" s="140">
        <v>1615</v>
      </c>
      <c r="C168" s="132">
        <f t="shared" si="78"/>
        <v>848</v>
      </c>
      <c r="D168" s="99">
        <f>C168/B168</f>
        <v>0.525077399380805</v>
      </c>
      <c r="E168" s="164">
        <v>4</v>
      </c>
      <c r="F168" s="187">
        <f t="shared" ref="F168:Z168" si="93">F178+F181+F184+F198+F187+F193</f>
        <v>0</v>
      </c>
      <c r="G168" s="187">
        <f t="shared" si="93"/>
        <v>0</v>
      </c>
      <c r="H168" s="187">
        <f t="shared" si="93"/>
        <v>0</v>
      </c>
      <c r="I168" s="187">
        <f t="shared" si="93"/>
        <v>0</v>
      </c>
      <c r="J168" s="187">
        <f t="shared" si="93"/>
        <v>270</v>
      </c>
      <c r="K168" s="187">
        <f>K178+K181+K184+K198+K187+K193</f>
        <v>0</v>
      </c>
      <c r="L168" s="187">
        <f t="shared" si="93"/>
        <v>0</v>
      </c>
      <c r="M168" s="187">
        <f t="shared" si="93"/>
        <v>170</v>
      </c>
      <c r="N168" s="187">
        <f t="shared" si="93"/>
        <v>206</v>
      </c>
      <c r="O168" s="187">
        <f t="shared" si="93"/>
        <v>0</v>
      </c>
      <c r="P168" s="187">
        <f t="shared" si="93"/>
        <v>0</v>
      </c>
      <c r="Q168" s="187">
        <f t="shared" si="93"/>
        <v>0</v>
      </c>
      <c r="R168" s="187">
        <f t="shared" si="93"/>
        <v>0</v>
      </c>
      <c r="S168" s="187">
        <f t="shared" si="93"/>
        <v>0</v>
      </c>
      <c r="T168" s="187">
        <f t="shared" si="93"/>
        <v>0</v>
      </c>
      <c r="U168" s="187">
        <f t="shared" si="93"/>
        <v>0</v>
      </c>
      <c r="V168" s="187">
        <f t="shared" si="93"/>
        <v>0</v>
      </c>
      <c r="W168" s="187">
        <f t="shared" si="93"/>
        <v>0</v>
      </c>
      <c r="X168" s="187">
        <f t="shared" si="93"/>
        <v>0</v>
      </c>
      <c r="Y168" s="187">
        <f t="shared" si="93"/>
        <v>202</v>
      </c>
      <c r="Z168" s="187">
        <f t="shared" si="93"/>
        <v>0</v>
      </c>
      <c r="AD168" s="59"/>
      <c r="AE168" s="59"/>
    </row>
    <row r="169" spans="1:31" s="136" customFormat="1" ht="30" customHeight="1" x14ac:dyDescent="0.2">
      <c r="A169" s="149" t="s">
        <v>219</v>
      </c>
      <c r="B169" s="139"/>
      <c r="C169" s="132"/>
      <c r="D169" s="138"/>
      <c r="E169" s="164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  <c r="X169" s="158"/>
      <c r="Y169" s="158"/>
      <c r="Z169" s="158"/>
      <c r="AA169" s="150"/>
      <c r="AD169" s="148"/>
      <c r="AE169" s="148"/>
    </row>
    <row r="170" spans="1:31" s="9" customFormat="1" ht="30" hidden="1" customHeight="1" x14ac:dyDescent="0.2">
      <c r="A170" s="151" t="s">
        <v>220</v>
      </c>
      <c r="B170" s="139"/>
      <c r="C170" s="132"/>
      <c r="D170" s="99"/>
      <c r="E170" s="164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52"/>
      <c r="AD170" s="59"/>
      <c r="AE170" s="59"/>
    </row>
    <row r="171" spans="1:31" s="9" customFormat="1" ht="30" hidden="1" customHeight="1" x14ac:dyDescent="0.2">
      <c r="A171" s="151" t="s">
        <v>221</v>
      </c>
      <c r="B171" s="139"/>
      <c r="C171" s="132"/>
      <c r="D171" s="99"/>
      <c r="E171" s="164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52"/>
      <c r="AD171" s="59"/>
      <c r="AE171" s="59"/>
    </row>
    <row r="172" spans="1:31" s="9" customFormat="1" ht="30" hidden="1" customHeight="1" x14ac:dyDescent="0.2">
      <c r="A172" s="151" t="s">
        <v>222</v>
      </c>
      <c r="B172" s="139"/>
      <c r="C172" s="132"/>
      <c r="D172" s="99"/>
      <c r="E172" s="164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52"/>
      <c r="AD172" s="59"/>
      <c r="AE172" s="59"/>
    </row>
    <row r="173" spans="1:31" s="9" customFormat="1" ht="30" hidden="1" customHeight="1" x14ac:dyDescent="0.2">
      <c r="A173" s="151" t="s">
        <v>223</v>
      </c>
      <c r="B173" s="139"/>
      <c r="C173" s="132"/>
      <c r="D173" s="99"/>
      <c r="E173" s="164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8"/>
      <c r="AA173" s="52"/>
      <c r="AD173" s="59"/>
      <c r="AE173" s="59"/>
    </row>
    <row r="174" spans="1:31" s="9" customFormat="1" ht="30" hidden="1" customHeight="1" x14ac:dyDescent="0.2">
      <c r="A174" s="151" t="s">
        <v>224</v>
      </c>
      <c r="B174" s="139"/>
      <c r="C174" s="132"/>
      <c r="D174" s="99"/>
      <c r="E174" s="164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52"/>
      <c r="AD174" s="59"/>
      <c r="AE174" s="59"/>
    </row>
    <row r="175" spans="1:31" s="9" customFormat="1" ht="30" hidden="1" customHeight="1" x14ac:dyDescent="0.2">
      <c r="A175" s="19" t="s">
        <v>94</v>
      </c>
      <c r="B175" s="139"/>
      <c r="C175" s="139">
        <f>C168/C167*10</f>
        <v>8.488488488488489</v>
      </c>
      <c r="D175" s="99" t="e">
        <f>C175/B175</f>
        <v>#DIV/0!</v>
      </c>
      <c r="E175" s="168"/>
      <c r="F175" s="158" t="e">
        <f t="shared" ref="F175:Z175" si="94">F168/F167*10</f>
        <v>#DIV/0!</v>
      </c>
      <c r="G175" s="158" t="e">
        <f t="shared" si="94"/>
        <v>#DIV/0!</v>
      </c>
      <c r="H175" s="158" t="e">
        <f t="shared" si="94"/>
        <v>#DIV/0!</v>
      </c>
      <c r="I175" s="158" t="e">
        <f t="shared" si="94"/>
        <v>#DIV/0!</v>
      </c>
      <c r="J175" s="158">
        <f t="shared" si="94"/>
        <v>9.7472924187725631</v>
      </c>
      <c r="K175" s="158" t="e">
        <f t="shared" si="94"/>
        <v>#DIV/0!</v>
      </c>
      <c r="L175" s="158" t="e">
        <f t="shared" si="94"/>
        <v>#DIV/0!</v>
      </c>
      <c r="M175" s="158">
        <f t="shared" si="94"/>
        <v>8.0952380952380949</v>
      </c>
      <c r="N175" s="158">
        <f t="shared" si="94"/>
        <v>6.2424242424242422</v>
      </c>
      <c r="O175" s="158" t="e">
        <f t="shared" si="94"/>
        <v>#DIV/0!</v>
      </c>
      <c r="P175" s="158" t="e">
        <f t="shared" si="94"/>
        <v>#DIV/0!</v>
      </c>
      <c r="Q175" s="158" t="e">
        <f t="shared" si="94"/>
        <v>#DIV/0!</v>
      </c>
      <c r="R175" s="158" t="e">
        <f t="shared" si="94"/>
        <v>#DIV/0!</v>
      </c>
      <c r="S175" s="158" t="e">
        <f t="shared" si="94"/>
        <v>#DIV/0!</v>
      </c>
      <c r="T175" s="158" t="e">
        <f t="shared" si="94"/>
        <v>#DIV/0!</v>
      </c>
      <c r="U175" s="158" t="e">
        <f t="shared" si="94"/>
        <v>#DIV/0!</v>
      </c>
      <c r="V175" s="158" t="e">
        <f t="shared" si="94"/>
        <v>#DIV/0!</v>
      </c>
      <c r="W175" s="158" t="e">
        <f t="shared" si="94"/>
        <v>#DIV/0!</v>
      </c>
      <c r="X175" s="158" t="e">
        <f t="shared" si="94"/>
        <v>#DIV/0!</v>
      </c>
      <c r="Y175" s="158">
        <f t="shared" si="94"/>
        <v>11.098901098901099</v>
      </c>
      <c r="Z175" s="158" t="e">
        <f t="shared" si="94"/>
        <v>#DIV/0!</v>
      </c>
      <c r="AD175" s="59"/>
      <c r="AE175" s="59"/>
    </row>
    <row r="176" spans="1:31" s="9" customFormat="1" ht="30" hidden="1" customHeight="1" x14ac:dyDescent="0.2">
      <c r="A176" s="10" t="s">
        <v>92</v>
      </c>
      <c r="B176" s="139"/>
      <c r="C176" s="132" t="e">
        <f t="shared" si="78"/>
        <v>#REF!</v>
      </c>
      <c r="D176" s="99"/>
      <c r="E176" s="164"/>
      <c r="F176" s="158" t="e">
        <f>#REF!-F167</f>
        <v>#REF!</v>
      </c>
      <c r="G176" s="158" t="e">
        <f>#REF!-G167</f>
        <v>#REF!</v>
      </c>
      <c r="H176" s="158" t="e">
        <f>#REF!-H167</f>
        <v>#REF!</v>
      </c>
      <c r="I176" s="158" t="e">
        <f>#REF!-I167</f>
        <v>#REF!</v>
      </c>
      <c r="J176" s="158" t="e">
        <f>#REF!-J167</f>
        <v>#REF!</v>
      </c>
      <c r="K176" s="158" t="e">
        <f>#REF!-K167</f>
        <v>#REF!</v>
      </c>
      <c r="L176" s="158" t="e">
        <f>#REF!-L167</f>
        <v>#REF!</v>
      </c>
      <c r="M176" s="158" t="e">
        <f>#REF!-M167</f>
        <v>#REF!</v>
      </c>
      <c r="N176" s="158" t="e">
        <f>#REF!-N167</f>
        <v>#REF!</v>
      </c>
      <c r="O176" s="158" t="e">
        <f>#REF!-O167</f>
        <v>#REF!</v>
      </c>
      <c r="P176" s="158" t="e">
        <f>#REF!-P167</f>
        <v>#REF!</v>
      </c>
      <c r="Q176" s="158" t="e">
        <f>#REF!-Q167</f>
        <v>#REF!</v>
      </c>
      <c r="R176" s="158" t="e">
        <f>#REF!-R167</f>
        <v>#REF!</v>
      </c>
      <c r="S176" s="158" t="e">
        <f>#REF!-S167</f>
        <v>#REF!</v>
      </c>
      <c r="T176" s="158" t="e">
        <f>#REF!-T167</f>
        <v>#REF!</v>
      </c>
      <c r="U176" s="158" t="e">
        <f>#REF!-U167</f>
        <v>#REF!</v>
      </c>
      <c r="V176" s="158" t="e">
        <f>#REF!-V167</f>
        <v>#REF!</v>
      </c>
      <c r="W176" s="158" t="e">
        <f>#REF!-W167</f>
        <v>#REF!</v>
      </c>
      <c r="X176" s="158" t="e">
        <f>#REF!-X167</f>
        <v>#REF!</v>
      </c>
      <c r="Y176" s="158" t="e">
        <f>#REF!-Y167</f>
        <v>#REF!</v>
      </c>
      <c r="Z176" s="158" t="e">
        <f>#REF!-Z167</f>
        <v>#REF!</v>
      </c>
      <c r="AA176" s="52"/>
      <c r="AD176" s="59"/>
      <c r="AE176" s="59"/>
    </row>
    <row r="177" spans="1:31" s="51" customFormat="1" ht="30" hidden="1" customHeight="1" x14ac:dyDescent="0.2">
      <c r="A177" s="24" t="s">
        <v>107</v>
      </c>
      <c r="B177" s="133">
        <v>14969.3</v>
      </c>
      <c r="C177" s="132">
        <f t="shared" si="78"/>
        <v>0</v>
      </c>
      <c r="D177" s="99">
        <f t="shared" ref="D177:D201" si="95">C177/B177</f>
        <v>0</v>
      </c>
      <c r="E177" s="164"/>
      <c r="F177" s="186"/>
      <c r="G177" s="186"/>
      <c r="H177" s="186"/>
      <c r="I177" s="186"/>
      <c r="J177" s="186"/>
      <c r="K177" s="186"/>
      <c r="L177" s="186"/>
      <c r="M177" s="186"/>
      <c r="N177" s="186"/>
      <c r="O177" s="186"/>
      <c r="P177" s="186"/>
      <c r="Q177" s="186"/>
      <c r="R177" s="186"/>
      <c r="S177" s="186"/>
      <c r="T177" s="186"/>
      <c r="U177" s="186"/>
      <c r="V177" s="186"/>
      <c r="W177" s="186"/>
      <c r="X177" s="186"/>
      <c r="Y177" s="186"/>
      <c r="Z177" s="186"/>
      <c r="AD177" s="59"/>
      <c r="AE177" s="59"/>
    </row>
    <row r="178" spans="1:31" s="9" customFormat="1" ht="30" hidden="1" customHeight="1" x14ac:dyDescent="0.2">
      <c r="A178" s="50" t="s">
        <v>108</v>
      </c>
      <c r="B178" s="132">
        <v>21911</v>
      </c>
      <c r="C178" s="132">
        <f t="shared" si="78"/>
        <v>0</v>
      </c>
      <c r="D178" s="99">
        <f t="shared" si="95"/>
        <v>0</v>
      </c>
      <c r="E178" s="164"/>
      <c r="F178" s="190"/>
      <c r="G178" s="172"/>
      <c r="H178" s="172"/>
      <c r="I178" s="172"/>
      <c r="J178" s="172"/>
      <c r="K178" s="172"/>
      <c r="L178" s="172"/>
      <c r="M178" s="191"/>
      <c r="N178" s="191"/>
      <c r="O178" s="192"/>
      <c r="P178" s="190"/>
      <c r="Q178" s="190"/>
      <c r="R178" s="191"/>
      <c r="S178" s="191"/>
      <c r="T178" s="191"/>
      <c r="U178" s="191"/>
      <c r="V178" s="191"/>
      <c r="W178" s="191"/>
      <c r="X178" s="191"/>
      <c r="Y178" s="191"/>
      <c r="Z178" s="192"/>
      <c r="AD178" s="59"/>
      <c r="AE178" s="59"/>
    </row>
    <row r="179" spans="1:31" s="9" customFormat="1" ht="30" hidden="1" customHeight="1" x14ac:dyDescent="0.2">
      <c r="A179" s="19" t="s">
        <v>94</v>
      </c>
      <c r="B179" s="158">
        <f t="shared" ref="B179:E179" si="96">B178/B177*10</f>
        <v>14.637290988890596</v>
      </c>
      <c r="C179" s="95" t="e">
        <f t="shared" si="96"/>
        <v>#DIV/0!</v>
      </c>
      <c r="D179" s="99" t="e">
        <f t="shared" si="95"/>
        <v>#DIV/0!</v>
      </c>
      <c r="E179" s="168" t="e">
        <f t="shared" si="96"/>
        <v>#DIV/0!</v>
      </c>
      <c r="F179" s="158" t="e">
        <f t="shared" ref="F179:G179" si="97">F178/F177*10</f>
        <v>#DIV/0!</v>
      </c>
      <c r="G179" s="158" t="e">
        <f t="shared" si="97"/>
        <v>#DIV/0!</v>
      </c>
      <c r="H179" s="158" t="e">
        <f t="shared" ref="H179:X179" si="98">H178/H177*10</f>
        <v>#DIV/0!</v>
      </c>
      <c r="I179" s="158" t="e">
        <f t="shared" si="98"/>
        <v>#DIV/0!</v>
      </c>
      <c r="J179" s="158" t="e">
        <f t="shared" si="98"/>
        <v>#DIV/0!</v>
      </c>
      <c r="K179" s="158" t="e">
        <f t="shared" si="98"/>
        <v>#DIV/0!</v>
      </c>
      <c r="L179" s="158" t="e">
        <f t="shared" si="98"/>
        <v>#DIV/0!</v>
      </c>
      <c r="M179" s="158" t="e">
        <f t="shared" si="98"/>
        <v>#DIV/0!</v>
      </c>
      <c r="N179" s="158" t="e">
        <f t="shared" si="98"/>
        <v>#DIV/0!</v>
      </c>
      <c r="O179" s="158" t="e">
        <f t="shared" si="98"/>
        <v>#DIV/0!</v>
      </c>
      <c r="P179" s="158" t="e">
        <f t="shared" si="98"/>
        <v>#DIV/0!</v>
      </c>
      <c r="Q179" s="158" t="e">
        <f t="shared" si="98"/>
        <v>#DIV/0!</v>
      </c>
      <c r="R179" s="158" t="e">
        <f t="shared" si="98"/>
        <v>#DIV/0!</v>
      </c>
      <c r="S179" s="158" t="e">
        <f t="shared" si="98"/>
        <v>#DIV/0!</v>
      </c>
      <c r="T179" s="158" t="e">
        <f t="shared" si="98"/>
        <v>#DIV/0!</v>
      </c>
      <c r="U179" s="158" t="e">
        <f t="shared" si="98"/>
        <v>#DIV/0!</v>
      </c>
      <c r="V179" s="158" t="e">
        <f t="shared" si="98"/>
        <v>#DIV/0!</v>
      </c>
      <c r="W179" s="158" t="e">
        <f t="shared" si="98"/>
        <v>#DIV/0!</v>
      </c>
      <c r="X179" s="158" t="e">
        <f t="shared" si="98"/>
        <v>#DIV/0!</v>
      </c>
      <c r="Y179" s="158" t="e">
        <f>Y178/Y177*10</f>
        <v>#DIV/0!</v>
      </c>
      <c r="Z179" s="158" t="e">
        <f>Z178/Z177*10</f>
        <v>#DIV/0!</v>
      </c>
      <c r="AD179" s="59"/>
      <c r="AE179" s="59"/>
    </row>
    <row r="180" spans="1:31" s="9" customFormat="1" ht="30" customHeight="1" x14ac:dyDescent="0.2">
      <c r="A180" s="24" t="s">
        <v>170</v>
      </c>
      <c r="B180" s="133">
        <v>1797</v>
      </c>
      <c r="C180" s="132">
        <f t="shared" si="78"/>
        <v>999</v>
      </c>
      <c r="D180" s="99">
        <f t="shared" si="95"/>
        <v>0.55592654424040067</v>
      </c>
      <c r="E180" s="164">
        <v>4</v>
      </c>
      <c r="F180" s="186"/>
      <c r="G180" s="186"/>
      <c r="H180" s="186"/>
      <c r="I180" s="186"/>
      <c r="J180" s="186">
        <v>277</v>
      </c>
      <c r="K180" s="186"/>
      <c r="L180" s="186"/>
      <c r="M180" s="186">
        <v>210</v>
      </c>
      <c r="N180" s="186">
        <v>330</v>
      </c>
      <c r="O180" s="186"/>
      <c r="P180" s="186"/>
      <c r="Q180" s="186"/>
      <c r="R180" s="186"/>
      <c r="S180" s="186"/>
      <c r="T180" s="186"/>
      <c r="U180" s="193"/>
      <c r="V180" s="186"/>
      <c r="W180" s="186"/>
      <c r="X180" s="186"/>
      <c r="Y180" s="186">
        <v>182</v>
      </c>
      <c r="Z180" s="186"/>
      <c r="AD180" s="59"/>
      <c r="AE180" s="59"/>
    </row>
    <row r="181" spans="1:31" s="9" customFormat="1" ht="30" customHeight="1" x14ac:dyDescent="0.2">
      <c r="A181" s="19" t="s">
        <v>171</v>
      </c>
      <c r="B181" s="133">
        <v>1420</v>
      </c>
      <c r="C181" s="132">
        <f>SUM(F181:Z181)</f>
        <v>848</v>
      </c>
      <c r="D181" s="99">
        <f t="shared" si="95"/>
        <v>0.59718309859154928</v>
      </c>
      <c r="E181" s="164">
        <v>4</v>
      </c>
      <c r="F181" s="186"/>
      <c r="G181" s="193"/>
      <c r="H181" s="193"/>
      <c r="I181" s="193"/>
      <c r="J181" s="193">
        <v>270</v>
      </c>
      <c r="K181" s="193"/>
      <c r="L181" s="193"/>
      <c r="M181" s="185">
        <v>170</v>
      </c>
      <c r="N181" s="185">
        <v>206</v>
      </c>
      <c r="O181" s="193"/>
      <c r="P181" s="182"/>
      <c r="Q181" s="185"/>
      <c r="R181" s="185"/>
      <c r="S181" s="185"/>
      <c r="T181" s="185"/>
      <c r="U181" s="193"/>
      <c r="V181" s="182"/>
      <c r="W181" s="185"/>
      <c r="X181" s="182"/>
      <c r="Y181" s="185">
        <v>202</v>
      </c>
      <c r="Z181" s="182"/>
      <c r="AD181" s="59"/>
      <c r="AE181" s="59"/>
    </row>
    <row r="182" spans="1:31" s="9" customFormat="1" ht="30" customHeight="1" x14ac:dyDescent="0.2">
      <c r="A182" s="19" t="s">
        <v>94</v>
      </c>
      <c r="B182" s="159">
        <f t="shared" ref="B182:K182" si="99">B181/B180*10</f>
        <v>7.9020589872008902</v>
      </c>
      <c r="C182" s="96">
        <f t="shared" si="99"/>
        <v>8.488488488488489</v>
      </c>
      <c r="D182" s="99">
        <f t="shared" si="95"/>
        <v>1.0742122404094236</v>
      </c>
      <c r="E182" s="163"/>
      <c r="F182" s="159" t="e">
        <f t="shared" si="99"/>
        <v>#DIV/0!</v>
      </c>
      <c r="G182" s="159" t="e">
        <f t="shared" si="99"/>
        <v>#DIV/0!</v>
      </c>
      <c r="H182" s="159" t="e">
        <f t="shared" si="99"/>
        <v>#DIV/0!</v>
      </c>
      <c r="I182" s="159" t="e">
        <f t="shared" si="99"/>
        <v>#DIV/0!</v>
      </c>
      <c r="J182" s="159">
        <f t="shared" si="99"/>
        <v>9.7472924187725631</v>
      </c>
      <c r="K182" s="159" t="e">
        <f t="shared" si="99"/>
        <v>#DIV/0!</v>
      </c>
      <c r="L182" s="159" t="e">
        <f t="shared" ref="L182:N182" si="100">L181/L180*10</f>
        <v>#DIV/0!</v>
      </c>
      <c r="M182" s="159">
        <f t="shared" si="100"/>
        <v>8.0952380952380949</v>
      </c>
      <c r="N182" s="159">
        <f t="shared" si="100"/>
        <v>6.2424242424242422</v>
      </c>
      <c r="O182" s="159" t="e">
        <f t="shared" ref="O182:R182" si="101">O181/O180*10</f>
        <v>#DIV/0!</v>
      </c>
      <c r="P182" s="159" t="e">
        <f t="shared" si="101"/>
        <v>#DIV/0!</v>
      </c>
      <c r="Q182" s="159" t="e">
        <f t="shared" si="101"/>
        <v>#DIV/0!</v>
      </c>
      <c r="R182" s="159" t="e">
        <f t="shared" si="101"/>
        <v>#DIV/0!</v>
      </c>
      <c r="S182" s="159" t="e">
        <f>S181/S180*10</f>
        <v>#DIV/0!</v>
      </c>
      <c r="T182" s="159" t="e">
        <f>T181/T180*10</f>
        <v>#DIV/0!</v>
      </c>
      <c r="U182" s="159" t="e">
        <f t="shared" ref="U182:Z182" si="102">U181/U180*10</f>
        <v>#DIV/0!</v>
      </c>
      <c r="V182" s="159" t="e">
        <f t="shared" si="102"/>
        <v>#DIV/0!</v>
      </c>
      <c r="W182" s="159" t="e">
        <f t="shared" si="102"/>
        <v>#DIV/0!</v>
      </c>
      <c r="X182" s="159" t="e">
        <f t="shared" si="102"/>
        <v>#DIV/0!</v>
      </c>
      <c r="Y182" s="159">
        <f t="shared" si="102"/>
        <v>11.098901098901099</v>
      </c>
      <c r="Z182" s="159" t="e">
        <f t="shared" si="102"/>
        <v>#DIV/0!</v>
      </c>
      <c r="AD182" s="59"/>
      <c r="AE182" s="59"/>
    </row>
    <row r="183" spans="1:31" s="9" customFormat="1" ht="30" hidden="1" customHeight="1" x14ac:dyDescent="0.2">
      <c r="A183" s="24" t="s">
        <v>196</v>
      </c>
      <c r="B183" s="134">
        <v>1183.0999999999999</v>
      </c>
      <c r="C183" s="132">
        <f t="shared" si="78"/>
        <v>0</v>
      </c>
      <c r="D183" s="99">
        <f t="shared" si="95"/>
        <v>0</v>
      </c>
      <c r="E183" s="164"/>
      <c r="F183" s="159"/>
      <c r="G183" s="159"/>
      <c r="H183" s="159"/>
      <c r="I183" s="159"/>
      <c r="J183" s="193"/>
      <c r="K183" s="159"/>
      <c r="L183" s="159"/>
      <c r="M183" s="159"/>
      <c r="N183" s="159"/>
      <c r="O183" s="159"/>
      <c r="P183" s="159"/>
      <c r="Q183" s="159"/>
      <c r="R183" s="159"/>
      <c r="S183" s="159"/>
      <c r="T183" s="193"/>
      <c r="U183" s="193"/>
      <c r="V183" s="193"/>
      <c r="W183" s="159"/>
      <c r="X183" s="159"/>
      <c r="Y183" s="159"/>
      <c r="Z183" s="193"/>
      <c r="AD183" s="59"/>
      <c r="AE183" s="59"/>
    </row>
    <row r="184" spans="1:31" s="9" customFormat="1" ht="30" hidden="1" customHeight="1" x14ac:dyDescent="0.2">
      <c r="A184" s="19" t="s">
        <v>197</v>
      </c>
      <c r="B184" s="134">
        <v>2071.9499999999998</v>
      </c>
      <c r="C184" s="132">
        <f t="shared" si="78"/>
        <v>0</v>
      </c>
      <c r="D184" s="99">
        <f t="shared" si="95"/>
        <v>0</v>
      </c>
      <c r="E184" s="164"/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93"/>
      <c r="U184" s="193"/>
      <c r="V184" s="193"/>
      <c r="W184" s="159"/>
      <c r="X184" s="159"/>
      <c r="Y184" s="159"/>
      <c r="Z184" s="193"/>
      <c r="AD184" s="59"/>
      <c r="AE184" s="59"/>
    </row>
    <row r="185" spans="1:31" s="9" customFormat="1" ht="30" hidden="1" customHeight="1" x14ac:dyDescent="0.2">
      <c r="A185" s="19" t="s">
        <v>94</v>
      </c>
      <c r="B185" s="159">
        <f t="shared" ref="B185:F185" si="103">B184/B183*10</f>
        <v>17.512889865607303</v>
      </c>
      <c r="C185" s="96" t="e">
        <f t="shared" si="103"/>
        <v>#DIV/0!</v>
      </c>
      <c r="D185" s="99" t="e">
        <f t="shared" si="95"/>
        <v>#DIV/0!</v>
      </c>
      <c r="E185" s="163" t="e">
        <f t="shared" si="103"/>
        <v>#DIV/0!</v>
      </c>
      <c r="F185" s="159" t="e">
        <f t="shared" si="103"/>
        <v>#DIV/0!</v>
      </c>
      <c r="G185" s="159" t="e">
        <f t="shared" ref="G185:I185" si="104">G184/G183*10</f>
        <v>#DIV/0!</v>
      </c>
      <c r="H185" s="159" t="e">
        <f t="shared" si="104"/>
        <v>#DIV/0!</v>
      </c>
      <c r="I185" s="159" t="e">
        <f t="shared" si="104"/>
        <v>#DIV/0!</v>
      </c>
      <c r="J185" s="159" t="e">
        <f t="shared" ref="J185:N185" si="105">J184/J183*10</f>
        <v>#DIV/0!</v>
      </c>
      <c r="K185" s="159" t="e">
        <f t="shared" si="105"/>
        <v>#DIV/0!</v>
      </c>
      <c r="L185" s="159" t="e">
        <f t="shared" si="105"/>
        <v>#DIV/0!</v>
      </c>
      <c r="M185" s="159" t="e">
        <f t="shared" si="105"/>
        <v>#DIV/0!</v>
      </c>
      <c r="N185" s="159" t="e">
        <f t="shared" si="105"/>
        <v>#DIV/0!</v>
      </c>
      <c r="O185" s="159" t="e">
        <f t="shared" ref="O185:Q185" si="106">O184/O183*10</f>
        <v>#DIV/0!</v>
      </c>
      <c r="P185" s="159" t="e">
        <f t="shared" si="106"/>
        <v>#DIV/0!</v>
      </c>
      <c r="Q185" s="159" t="e">
        <f t="shared" si="106"/>
        <v>#DIV/0!</v>
      </c>
      <c r="R185" s="159" t="e">
        <f>R184/R183*10</f>
        <v>#DIV/0!</v>
      </c>
      <c r="S185" s="159" t="e">
        <f>S184/S183*10</f>
        <v>#DIV/0!</v>
      </c>
      <c r="T185" s="159" t="e">
        <f>T184/T183*10</f>
        <v>#DIV/0!</v>
      </c>
      <c r="U185" s="159" t="e">
        <f>U184/U183*10</f>
        <v>#DIV/0!</v>
      </c>
      <c r="V185" s="159" t="e">
        <f>V184/V183*10</f>
        <v>#DIV/0!</v>
      </c>
      <c r="W185" s="159" t="e">
        <f t="shared" ref="W185:Z185" si="107">W184/W183*10</f>
        <v>#DIV/0!</v>
      </c>
      <c r="X185" s="159" t="e">
        <f t="shared" si="107"/>
        <v>#DIV/0!</v>
      </c>
      <c r="Y185" s="159" t="e">
        <f t="shared" si="107"/>
        <v>#DIV/0!</v>
      </c>
      <c r="Z185" s="159" t="e">
        <f t="shared" si="107"/>
        <v>#DIV/0!</v>
      </c>
      <c r="AD185" s="59"/>
      <c r="AE185" s="59"/>
    </row>
    <row r="186" spans="1:31" s="9" customFormat="1" ht="30" hidden="1" customHeight="1" x14ac:dyDescent="0.2">
      <c r="A186" s="24" t="s">
        <v>166</v>
      </c>
      <c r="B186" s="133">
        <v>58</v>
      </c>
      <c r="C186" s="132">
        <f t="shared" si="78"/>
        <v>0</v>
      </c>
      <c r="D186" s="99">
        <f t="shared" si="95"/>
        <v>0</v>
      </c>
      <c r="E186" s="164"/>
      <c r="F186" s="186"/>
      <c r="G186" s="186"/>
      <c r="H186" s="186"/>
      <c r="I186" s="186"/>
      <c r="J186" s="186"/>
      <c r="K186" s="186"/>
      <c r="L186" s="186"/>
      <c r="M186" s="186"/>
      <c r="N186" s="186"/>
      <c r="O186" s="186"/>
      <c r="P186" s="186"/>
      <c r="Q186" s="186"/>
      <c r="R186" s="186"/>
      <c r="S186" s="186"/>
      <c r="T186" s="186"/>
      <c r="U186" s="186"/>
      <c r="V186" s="186"/>
      <c r="W186" s="186"/>
      <c r="X186" s="186"/>
      <c r="Y186" s="186"/>
      <c r="Z186" s="186"/>
      <c r="AD186" s="59"/>
      <c r="AE186" s="59"/>
    </row>
    <row r="187" spans="1:31" s="9" customFormat="1" ht="30" hidden="1" customHeight="1" x14ac:dyDescent="0.2">
      <c r="A187" s="19" t="s">
        <v>167</v>
      </c>
      <c r="B187" s="133">
        <v>85</v>
      </c>
      <c r="C187" s="132">
        <f t="shared" si="78"/>
        <v>0</v>
      </c>
      <c r="D187" s="99">
        <f t="shared" si="95"/>
        <v>0</v>
      </c>
      <c r="E187" s="164"/>
      <c r="F187" s="186"/>
      <c r="G187" s="182"/>
      <c r="H187" s="158"/>
      <c r="I187" s="182"/>
      <c r="J187" s="182"/>
      <c r="K187" s="182"/>
      <c r="L187" s="185"/>
      <c r="M187" s="185"/>
      <c r="N187" s="185"/>
      <c r="O187" s="182"/>
      <c r="P187" s="182"/>
      <c r="Q187" s="182"/>
      <c r="R187" s="185"/>
      <c r="S187" s="185"/>
      <c r="T187" s="185"/>
      <c r="U187" s="185"/>
      <c r="V187" s="182"/>
      <c r="W187" s="185"/>
      <c r="X187" s="182"/>
      <c r="Y187" s="185"/>
      <c r="Z187" s="182"/>
      <c r="AD187" s="59"/>
      <c r="AE187" s="59"/>
    </row>
    <row r="188" spans="1:31" s="9" customFormat="1" ht="30" hidden="1" customHeight="1" x14ac:dyDescent="0.2">
      <c r="A188" s="19" t="s">
        <v>94</v>
      </c>
      <c r="B188" s="160">
        <f t="shared" ref="B188:C188" si="108">B187/B186*10</f>
        <v>14.655172413793103</v>
      </c>
      <c r="C188" s="127" t="e">
        <f t="shared" si="108"/>
        <v>#DIV/0!</v>
      </c>
      <c r="D188" s="99" t="e">
        <f t="shared" si="95"/>
        <v>#DIV/0!</v>
      </c>
      <c r="E188" s="164" t="e">
        <f t="shared" ref="E188:U188" si="109">E187/E186*10</f>
        <v>#DIV/0!</v>
      </c>
      <c r="F188" s="194" t="e">
        <f t="shared" si="109"/>
        <v>#DIV/0!</v>
      </c>
      <c r="G188" s="194" t="e">
        <f t="shared" si="109"/>
        <v>#DIV/0!</v>
      </c>
      <c r="H188" s="194" t="e">
        <f t="shared" si="109"/>
        <v>#DIV/0!</v>
      </c>
      <c r="I188" s="194" t="e">
        <f t="shared" si="109"/>
        <v>#DIV/0!</v>
      </c>
      <c r="J188" s="194" t="e">
        <f t="shared" si="109"/>
        <v>#DIV/0!</v>
      </c>
      <c r="K188" s="194" t="e">
        <f t="shared" si="109"/>
        <v>#DIV/0!</v>
      </c>
      <c r="L188" s="194" t="e">
        <f t="shared" si="109"/>
        <v>#DIV/0!</v>
      </c>
      <c r="M188" s="194" t="e">
        <f t="shared" si="109"/>
        <v>#DIV/0!</v>
      </c>
      <c r="N188" s="194" t="e">
        <f t="shared" si="109"/>
        <v>#DIV/0!</v>
      </c>
      <c r="O188" s="194" t="e">
        <f t="shared" si="109"/>
        <v>#DIV/0!</v>
      </c>
      <c r="P188" s="194" t="e">
        <f t="shared" si="109"/>
        <v>#DIV/0!</v>
      </c>
      <c r="Q188" s="194" t="e">
        <f t="shared" si="109"/>
        <v>#DIV/0!</v>
      </c>
      <c r="R188" s="194" t="e">
        <f t="shared" si="109"/>
        <v>#DIV/0!</v>
      </c>
      <c r="S188" s="194" t="e">
        <f t="shared" si="109"/>
        <v>#DIV/0!</v>
      </c>
      <c r="T188" s="194" t="e">
        <f t="shared" si="109"/>
        <v>#DIV/0!</v>
      </c>
      <c r="U188" s="194" t="e">
        <f t="shared" si="109"/>
        <v>#DIV/0!</v>
      </c>
      <c r="V188" s="194" t="e">
        <f>U187/U186*10</f>
        <v>#DIV/0!</v>
      </c>
      <c r="W188" s="194" t="e">
        <f>V187/V186*10</f>
        <v>#DIV/0!</v>
      </c>
      <c r="X188" s="194" t="e">
        <f>W187/W186*10</f>
        <v>#DIV/0!</v>
      </c>
      <c r="Y188" s="194" t="e">
        <f>X187/X186*10</f>
        <v>#DIV/0!</v>
      </c>
      <c r="Z188" s="194" t="e">
        <f>Y187/Y186*10</f>
        <v>#DIV/0!</v>
      </c>
      <c r="AD188" s="59"/>
      <c r="AE188" s="59"/>
    </row>
    <row r="189" spans="1:31" s="9" customFormat="1" ht="30" hidden="1" customHeight="1" outlineLevel="1" x14ac:dyDescent="0.2">
      <c r="A189" s="24" t="s">
        <v>203</v>
      </c>
      <c r="B189" s="133"/>
      <c r="C189" s="132">
        <f t="shared" si="78"/>
        <v>0</v>
      </c>
      <c r="D189" s="99" t="e">
        <f t="shared" si="95"/>
        <v>#DIV/0!</v>
      </c>
      <c r="E189" s="164"/>
      <c r="F189" s="186"/>
      <c r="G189" s="186"/>
      <c r="H189" s="186"/>
      <c r="I189" s="186"/>
      <c r="J189" s="186"/>
      <c r="K189" s="186"/>
      <c r="L189" s="186"/>
      <c r="M189" s="186"/>
      <c r="N189" s="186"/>
      <c r="O189" s="186"/>
      <c r="P189" s="186"/>
      <c r="Q189" s="186"/>
      <c r="R189" s="186"/>
      <c r="S189" s="186"/>
      <c r="T189" s="186"/>
      <c r="U189" s="186"/>
      <c r="V189" s="186"/>
      <c r="W189" s="186"/>
      <c r="X189" s="186"/>
      <c r="Y189" s="186"/>
      <c r="Z189" s="186"/>
      <c r="AD189" s="59"/>
      <c r="AE189" s="59"/>
    </row>
    <row r="190" spans="1:31" s="9" customFormat="1" ht="30" hidden="1" customHeight="1" outlineLevel="1" x14ac:dyDescent="0.2">
      <c r="A190" s="19" t="s">
        <v>109</v>
      </c>
      <c r="B190" s="133"/>
      <c r="C190" s="132">
        <f t="shared" si="78"/>
        <v>0</v>
      </c>
      <c r="D190" s="99" t="e">
        <f t="shared" si="95"/>
        <v>#DIV/0!</v>
      </c>
      <c r="E190" s="164"/>
      <c r="F190" s="186"/>
      <c r="G190" s="186"/>
      <c r="H190" s="186"/>
      <c r="I190" s="186"/>
      <c r="J190" s="186"/>
      <c r="K190" s="186"/>
      <c r="L190" s="186"/>
      <c r="M190" s="186"/>
      <c r="N190" s="186"/>
      <c r="O190" s="186"/>
      <c r="P190" s="186"/>
      <c r="Q190" s="186"/>
      <c r="R190" s="186"/>
      <c r="S190" s="186"/>
      <c r="T190" s="186"/>
      <c r="U190" s="186"/>
      <c r="V190" s="186"/>
      <c r="W190" s="186"/>
      <c r="X190" s="186"/>
      <c r="Y190" s="186"/>
      <c r="Z190" s="186"/>
      <c r="AD190" s="59"/>
      <c r="AE190" s="59"/>
    </row>
    <row r="191" spans="1:31" s="9" customFormat="1" ht="30" hidden="1" customHeight="1" x14ac:dyDescent="0.2">
      <c r="A191" s="19" t="s">
        <v>94</v>
      </c>
      <c r="B191" s="139"/>
      <c r="C191" s="132" t="e">
        <f>SUM(E191:Z191)</f>
        <v>#DIV/0!</v>
      </c>
      <c r="D191" s="99" t="e">
        <f t="shared" si="95"/>
        <v>#DIV/0!</v>
      </c>
      <c r="E191" s="168" t="e">
        <f>F190/F189*10</f>
        <v>#DIV/0!</v>
      </c>
      <c r="F191" s="158" t="e">
        <f>G190/G189*10</f>
        <v>#DIV/0!</v>
      </c>
      <c r="G191" s="158" t="e">
        <f t="shared" ref="G191:U191" si="110">G190/G189*10</f>
        <v>#DIV/0!</v>
      </c>
      <c r="H191" s="158" t="e">
        <f t="shared" si="110"/>
        <v>#DIV/0!</v>
      </c>
      <c r="I191" s="158" t="e">
        <f t="shared" si="110"/>
        <v>#DIV/0!</v>
      </c>
      <c r="J191" s="158" t="e">
        <f t="shared" si="110"/>
        <v>#DIV/0!</v>
      </c>
      <c r="K191" s="158" t="e">
        <f t="shared" si="110"/>
        <v>#DIV/0!</v>
      </c>
      <c r="L191" s="158" t="e">
        <f t="shared" si="110"/>
        <v>#DIV/0!</v>
      </c>
      <c r="M191" s="158" t="e">
        <f t="shared" si="110"/>
        <v>#DIV/0!</v>
      </c>
      <c r="N191" s="158" t="e">
        <f t="shared" si="110"/>
        <v>#DIV/0!</v>
      </c>
      <c r="O191" s="158" t="e">
        <f t="shared" si="110"/>
        <v>#DIV/0!</v>
      </c>
      <c r="P191" s="158" t="e">
        <f t="shared" si="110"/>
        <v>#DIV/0!</v>
      </c>
      <c r="Q191" s="158" t="e">
        <f t="shared" si="110"/>
        <v>#DIV/0!</v>
      </c>
      <c r="R191" s="158" t="e">
        <f t="shared" si="110"/>
        <v>#DIV/0!</v>
      </c>
      <c r="S191" s="158" t="e">
        <f>S190/S189*10</f>
        <v>#DIV/0!</v>
      </c>
      <c r="T191" s="158" t="e">
        <f t="shared" si="110"/>
        <v>#DIV/0!</v>
      </c>
      <c r="U191" s="158" t="e">
        <f t="shared" si="110"/>
        <v>#DIV/0!</v>
      </c>
      <c r="V191" s="158" t="e">
        <f>V190/V189*10</f>
        <v>#DIV/0!</v>
      </c>
      <c r="W191" s="158" t="e">
        <f t="shared" ref="W191:X191" si="111">W190/W189*10</f>
        <v>#DIV/0!</v>
      </c>
      <c r="X191" s="158" t="e">
        <f t="shared" si="111"/>
        <v>#DIV/0!</v>
      </c>
      <c r="Y191" s="158" t="e">
        <f t="shared" ref="Y191:Z191" si="112">Y190/Y189*10</f>
        <v>#DIV/0!</v>
      </c>
      <c r="Z191" s="158" t="e">
        <f t="shared" si="112"/>
        <v>#DIV/0!</v>
      </c>
      <c r="AD191" s="59"/>
      <c r="AE191" s="59"/>
    </row>
    <row r="192" spans="1:31" s="9" customFormat="1" ht="30" hidden="1" customHeight="1" outlineLevel="1" x14ac:dyDescent="0.2">
      <c r="A192" s="24" t="s">
        <v>110</v>
      </c>
      <c r="B192" s="133">
        <v>4867</v>
      </c>
      <c r="C192" s="132">
        <f t="shared" si="78"/>
        <v>0</v>
      </c>
      <c r="D192" s="99">
        <f t="shared" si="95"/>
        <v>0</v>
      </c>
      <c r="E192" s="164"/>
      <c r="F192" s="186"/>
      <c r="G192" s="186"/>
      <c r="H192" s="186"/>
      <c r="I192" s="186"/>
      <c r="J192" s="186"/>
      <c r="K192" s="186"/>
      <c r="L192" s="186"/>
      <c r="M192" s="186"/>
      <c r="N192" s="186"/>
      <c r="O192" s="186"/>
      <c r="P192" s="186"/>
      <c r="Q192" s="186"/>
      <c r="R192" s="186"/>
      <c r="S192" s="186"/>
      <c r="T192" s="186"/>
      <c r="U192" s="186"/>
      <c r="V192" s="186"/>
      <c r="W192" s="186"/>
      <c r="X192" s="186"/>
      <c r="Y192" s="186"/>
      <c r="Z192" s="186"/>
      <c r="AD192" s="59"/>
      <c r="AE192" s="59"/>
    </row>
    <row r="193" spans="1:31" s="9" customFormat="1" ht="30" hidden="1" customHeight="1" outlineLevel="1" x14ac:dyDescent="0.2">
      <c r="A193" s="19" t="s">
        <v>111</v>
      </c>
      <c r="B193" s="133">
        <v>7275</v>
      </c>
      <c r="C193" s="132">
        <f t="shared" si="78"/>
        <v>0</v>
      </c>
      <c r="D193" s="99">
        <f t="shared" si="95"/>
        <v>0</v>
      </c>
      <c r="E193" s="164"/>
      <c r="F193" s="186"/>
      <c r="G193" s="186"/>
      <c r="H193" s="186"/>
      <c r="I193" s="186"/>
      <c r="J193" s="186"/>
      <c r="K193" s="186"/>
      <c r="L193" s="186"/>
      <c r="M193" s="186"/>
      <c r="N193" s="186"/>
      <c r="O193" s="186"/>
      <c r="P193" s="186"/>
      <c r="Q193" s="186"/>
      <c r="R193" s="186"/>
      <c r="S193" s="186"/>
      <c r="T193" s="186"/>
      <c r="U193" s="186"/>
      <c r="V193" s="186"/>
      <c r="W193" s="186"/>
      <c r="X193" s="186"/>
      <c r="Y193" s="186"/>
      <c r="Z193" s="186"/>
      <c r="AD193" s="59"/>
      <c r="AE193" s="59"/>
    </row>
    <row r="194" spans="1:31" s="9" customFormat="1" ht="30" hidden="1" customHeight="1" x14ac:dyDescent="0.2">
      <c r="A194" s="19" t="s">
        <v>94</v>
      </c>
      <c r="B194" s="158">
        <f t="shared" ref="B194:E194" si="113">B193/B192*10</f>
        <v>14.947606328333675</v>
      </c>
      <c r="C194" s="95" t="e">
        <f t="shared" si="113"/>
        <v>#DIV/0!</v>
      </c>
      <c r="D194" s="95" t="e">
        <f t="shared" si="113"/>
        <v>#DIV/0!</v>
      </c>
      <c r="E194" s="168" t="e">
        <f t="shared" si="113"/>
        <v>#DIV/0!</v>
      </c>
      <c r="F194" s="158" t="e">
        <f t="shared" ref="F194:I194" si="114">F193/F192*10</f>
        <v>#DIV/0!</v>
      </c>
      <c r="G194" s="158" t="e">
        <f t="shared" si="114"/>
        <v>#DIV/0!</v>
      </c>
      <c r="H194" s="158" t="e">
        <f t="shared" si="114"/>
        <v>#DIV/0!</v>
      </c>
      <c r="I194" s="158" t="e">
        <f t="shared" si="114"/>
        <v>#DIV/0!</v>
      </c>
      <c r="J194" s="158" t="e">
        <f t="shared" ref="J194:R194" si="115">J193/J192*10</f>
        <v>#DIV/0!</v>
      </c>
      <c r="K194" s="158" t="e">
        <f t="shared" si="115"/>
        <v>#DIV/0!</v>
      </c>
      <c r="L194" s="158" t="e">
        <f t="shared" si="115"/>
        <v>#DIV/0!</v>
      </c>
      <c r="M194" s="158" t="e">
        <f t="shared" si="115"/>
        <v>#DIV/0!</v>
      </c>
      <c r="N194" s="158" t="e">
        <f t="shared" si="115"/>
        <v>#DIV/0!</v>
      </c>
      <c r="O194" s="158" t="e">
        <f t="shared" si="115"/>
        <v>#DIV/0!</v>
      </c>
      <c r="P194" s="158" t="e">
        <f t="shared" si="115"/>
        <v>#DIV/0!</v>
      </c>
      <c r="Q194" s="158" t="e">
        <f t="shared" si="115"/>
        <v>#DIV/0!</v>
      </c>
      <c r="R194" s="158" t="e">
        <f t="shared" si="115"/>
        <v>#DIV/0!</v>
      </c>
      <c r="S194" s="158" t="e">
        <f t="shared" ref="S194:T194" si="116">S193/S192*10</f>
        <v>#DIV/0!</v>
      </c>
      <c r="T194" s="158" t="e">
        <f t="shared" si="116"/>
        <v>#DIV/0!</v>
      </c>
      <c r="U194" s="158" t="e">
        <f t="shared" ref="U194:X194" si="117">U193/U192*10</f>
        <v>#DIV/0!</v>
      </c>
      <c r="V194" s="158" t="e">
        <f t="shared" si="117"/>
        <v>#DIV/0!</v>
      </c>
      <c r="W194" s="158" t="e">
        <f t="shared" si="117"/>
        <v>#DIV/0!</v>
      </c>
      <c r="X194" s="158" t="e">
        <f t="shared" si="117"/>
        <v>#DIV/0!</v>
      </c>
      <c r="Y194" s="158" t="e">
        <f>Y193/Y192*10</f>
        <v>#DIV/0!</v>
      </c>
      <c r="Z194" s="158" t="e">
        <f>Z193/Z192*10</f>
        <v>#DIV/0!</v>
      </c>
      <c r="AD194" s="59"/>
      <c r="AE194" s="59"/>
    </row>
    <row r="195" spans="1:31" s="9" customFormat="1" ht="30" hidden="1" customHeight="1" x14ac:dyDescent="0.2">
      <c r="A195" s="24" t="s">
        <v>112</v>
      </c>
      <c r="B195" s="132"/>
      <c r="C195" s="132">
        <f t="shared" si="78"/>
        <v>0</v>
      </c>
      <c r="D195" s="99" t="e">
        <f t="shared" si="95"/>
        <v>#DIV/0!</v>
      </c>
      <c r="E195" s="164"/>
      <c r="F195" s="186"/>
      <c r="G195" s="186"/>
      <c r="H195" s="186"/>
      <c r="I195" s="186"/>
      <c r="J195" s="186"/>
      <c r="K195" s="186"/>
      <c r="L195" s="186"/>
      <c r="M195" s="186"/>
      <c r="N195" s="186"/>
      <c r="O195" s="186"/>
      <c r="P195" s="186"/>
      <c r="Q195" s="186"/>
      <c r="R195" s="186"/>
      <c r="S195" s="186"/>
      <c r="T195" s="186"/>
      <c r="U195" s="186"/>
      <c r="V195" s="186"/>
      <c r="W195" s="186"/>
      <c r="X195" s="186"/>
      <c r="Y195" s="186"/>
      <c r="Z195" s="186"/>
      <c r="AD195" s="59"/>
      <c r="AE195" s="59"/>
    </row>
    <row r="196" spans="1:31" s="9" customFormat="1" ht="30" hidden="1" customHeight="1" x14ac:dyDescent="0.2">
      <c r="A196" s="24" t="s">
        <v>113</v>
      </c>
      <c r="B196" s="132"/>
      <c r="C196" s="132">
        <f t="shared" si="78"/>
        <v>0</v>
      </c>
      <c r="D196" s="99" t="e">
        <f t="shared" si="95"/>
        <v>#DIV/0!</v>
      </c>
      <c r="E196" s="164"/>
      <c r="F196" s="186"/>
      <c r="G196" s="186"/>
      <c r="H196" s="186"/>
      <c r="I196" s="186"/>
      <c r="J196" s="186"/>
      <c r="K196" s="186"/>
      <c r="L196" s="186"/>
      <c r="M196" s="186"/>
      <c r="N196" s="186"/>
      <c r="O196" s="186"/>
      <c r="P196" s="186"/>
      <c r="Q196" s="186"/>
      <c r="R196" s="186"/>
      <c r="S196" s="186"/>
      <c r="T196" s="186"/>
      <c r="U196" s="186"/>
      <c r="V196" s="186"/>
      <c r="W196" s="186"/>
      <c r="X196" s="186"/>
      <c r="Y196" s="186"/>
      <c r="Z196" s="186"/>
      <c r="AD196" s="59"/>
      <c r="AE196" s="59"/>
    </row>
    <row r="197" spans="1:31" s="9" customFormat="1" ht="30" hidden="1" customHeight="1" x14ac:dyDescent="0.2">
      <c r="A197" s="24" t="s">
        <v>191</v>
      </c>
      <c r="B197" s="132">
        <v>110</v>
      </c>
      <c r="C197" s="132">
        <f t="shared" si="78"/>
        <v>0</v>
      </c>
      <c r="D197" s="99">
        <f t="shared" si="95"/>
        <v>0</v>
      </c>
      <c r="E197" s="164"/>
      <c r="F197" s="186"/>
      <c r="G197" s="186"/>
      <c r="H197" s="186"/>
      <c r="I197" s="186"/>
      <c r="J197" s="186"/>
      <c r="K197" s="186"/>
      <c r="L197" s="186"/>
      <c r="M197" s="186"/>
      <c r="N197" s="186"/>
      <c r="O197" s="186"/>
      <c r="P197" s="186"/>
      <c r="Q197" s="186"/>
      <c r="R197" s="186"/>
      <c r="S197" s="186"/>
      <c r="T197" s="186"/>
      <c r="U197" s="186"/>
      <c r="V197" s="186"/>
      <c r="W197" s="186"/>
      <c r="X197" s="186"/>
      <c r="Y197" s="186"/>
      <c r="Z197" s="186"/>
      <c r="AD197" s="59"/>
      <c r="AE197" s="59"/>
    </row>
    <row r="198" spans="1:31" s="9" customFormat="1" ht="30" hidden="1" customHeight="1" x14ac:dyDescent="0.2">
      <c r="A198" s="19" t="s">
        <v>192</v>
      </c>
      <c r="B198" s="132">
        <v>165</v>
      </c>
      <c r="C198" s="132">
        <f t="shared" si="78"/>
        <v>0</v>
      </c>
      <c r="D198" s="99">
        <f t="shared" si="95"/>
        <v>0</v>
      </c>
      <c r="E198" s="164"/>
      <c r="F198" s="186"/>
      <c r="G198" s="186"/>
      <c r="H198" s="186"/>
      <c r="I198" s="186"/>
      <c r="J198" s="186"/>
      <c r="K198" s="186"/>
      <c r="L198" s="186"/>
      <c r="M198" s="186"/>
      <c r="N198" s="186"/>
      <c r="O198" s="186"/>
      <c r="P198" s="186"/>
      <c r="Q198" s="186"/>
      <c r="R198" s="186"/>
      <c r="S198" s="186"/>
      <c r="T198" s="186"/>
      <c r="U198" s="186"/>
      <c r="V198" s="186"/>
      <c r="W198" s="186"/>
      <c r="X198" s="186"/>
      <c r="Y198" s="186"/>
      <c r="Z198" s="186"/>
      <c r="AD198" s="59"/>
      <c r="AE198" s="59"/>
    </row>
    <row r="199" spans="1:31" s="9" customFormat="1" ht="27.75" hidden="1" customHeight="1" x14ac:dyDescent="0.2">
      <c r="A199" s="19" t="s">
        <v>193</v>
      </c>
      <c r="B199" s="161">
        <f>B198/B197*10</f>
        <v>15</v>
      </c>
      <c r="C199" s="132" t="e">
        <f>SUM(E199:Z199)</f>
        <v>#DIV/0!</v>
      </c>
      <c r="D199" s="99" t="e">
        <f t="shared" si="95"/>
        <v>#DIV/0!</v>
      </c>
      <c r="E199" s="169" t="e">
        <f>F198/F197*10</f>
        <v>#DIV/0!</v>
      </c>
      <c r="F199" s="188" t="e">
        <f>G198/G197*10</f>
        <v>#DIV/0!</v>
      </c>
      <c r="G199" s="188" t="e">
        <f t="shared" ref="G199:H199" si="118">G198/G197*10</f>
        <v>#DIV/0!</v>
      </c>
      <c r="H199" s="188" t="e">
        <f t="shared" si="118"/>
        <v>#DIV/0!</v>
      </c>
      <c r="I199" s="188" t="e">
        <f>I198/I197*10</f>
        <v>#DIV/0!</v>
      </c>
      <c r="J199" s="188" t="e">
        <f t="shared" ref="J199:P199" si="119">J198/J197*10</f>
        <v>#DIV/0!</v>
      </c>
      <c r="K199" s="188" t="e">
        <f t="shared" si="119"/>
        <v>#DIV/0!</v>
      </c>
      <c r="L199" s="188" t="e">
        <f t="shared" si="119"/>
        <v>#DIV/0!</v>
      </c>
      <c r="M199" s="188" t="e">
        <f t="shared" si="119"/>
        <v>#DIV/0!</v>
      </c>
      <c r="N199" s="188" t="e">
        <f t="shared" si="119"/>
        <v>#DIV/0!</v>
      </c>
      <c r="O199" s="188" t="e">
        <f t="shared" si="119"/>
        <v>#DIV/0!</v>
      </c>
      <c r="P199" s="188" t="e">
        <f t="shared" si="119"/>
        <v>#DIV/0!</v>
      </c>
      <c r="Q199" s="188" t="e">
        <f t="shared" ref="Q199:Y199" si="120">Q198/Q197*10</f>
        <v>#DIV/0!</v>
      </c>
      <c r="R199" s="188" t="e">
        <f t="shared" si="120"/>
        <v>#DIV/0!</v>
      </c>
      <c r="S199" s="188" t="e">
        <f t="shared" si="120"/>
        <v>#DIV/0!</v>
      </c>
      <c r="T199" s="188" t="e">
        <f t="shared" si="120"/>
        <v>#DIV/0!</v>
      </c>
      <c r="U199" s="188" t="e">
        <f t="shared" si="120"/>
        <v>#DIV/0!</v>
      </c>
      <c r="V199" s="188" t="e">
        <f t="shared" si="120"/>
        <v>#DIV/0!</v>
      </c>
      <c r="W199" s="188" t="e">
        <f t="shared" si="120"/>
        <v>#DIV/0!</v>
      </c>
      <c r="X199" s="188" t="e">
        <f t="shared" si="120"/>
        <v>#DIV/0!</v>
      </c>
      <c r="Y199" s="188" t="e">
        <f t="shared" si="120"/>
        <v>#DIV/0!</v>
      </c>
      <c r="Z199" s="188" t="e">
        <f>Y198/Y197*10</f>
        <v>#DIV/0!</v>
      </c>
      <c r="AD199" s="59"/>
      <c r="AE199" s="59"/>
    </row>
    <row r="200" spans="1:31" s="9" customFormat="1" ht="27.75" customHeight="1" x14ac:dyDescent="0.2">
      <c r="A200" s="19" t="s">
        <v>226</v>
      </c>
      <c r="B200" s="148"/>
      <c r="C200" s="132">
        <f t="shared" si="78"/>
        <v>98</v>
      </c>
      <c r="D200" s="99" t="e">
        <f t="shared" si="95"/>
        <v>#DIV/0!</v>
      </c>
      <c r="E200" s="164">
        <v>1</v>
      </c>
      <c r="F200" s="188"/>
      <c r="G200" s="188"/>
      <c r="H200" s="188"/>
      <c r="I200" s="188"/>
      <c r="J200" s="188">
        <v>98</v>
      </c>
      <c r="K200" s="188"/>
      <c r="L200" s="188"/>
      <c r="M200" s="188"/>
      <c r="N200" s="188"/>
      <c r="O200" s="188"/>
      <c r="P200" s="188"/>
      <c r="Q200" s="188"/>
      <c r="R200" s="188"/>
      <c r="S200" s="188"/>
      <c r="T200" s="188"/>
      <c r="U200" s="188"/>
      <c r="V200" s="188"/>
      <c r="W200" s="188"/>
      <c r="X200" s="188"/>
      <c r="Y200" s="188"/>
      <c r="Z200" s="188"/>
      <c r="AD200" s="59"/>
      <c r="AE200" s="59"/>
    </row>
    <row r="201" spans="1:31" s="9" customFormat="1" ht="27.75" customHeight="1" x14ac:dyDescent="0.2">
      <c r="A201" s="19" t="s">
        <v>227</v>
      </c>
      <c r="B201" s="148"/>
      <c r="C201" s="132">
        <f t="shared" si="78"/>
        <v>70</v>
      </c>
      <c r="D201" s="99" t="e">
        <f t="shared" si="95"/>
        <v>#DIV/0!</v>
      </c>
      <c r="E201" s="164">
        <v>1</v>
      </c>
      <c r="F201" s="188"/>
      <c r="G201" s="188"/>
      <c r="H201" s="188"/>
      <c r="I201" s="188"/>
      <c r="J201" s="188">
        <v>70</v>
      </c>
      <c r="K201" s="188"/>
      <c r="L201" s="188"/>
      <c r="M201" s="188"/>
      <c r="N201" s="188"/>
      <c r="O201" s="188"/>
      <c r="P201" s="188"/>
      <c r="Q201" s="188"/>
      <c r="R201" s="188"/>
      <c r="S201" s="188"/>
      <c r="T201" s="188"/>
      <c r="U201" s="188"/>
      <c r="V201" s="188"/>
      <c r="W201" s="188"/>
      <c r="X201" s="188"/>
      <c r="Y201" s="188"/>
      <c r="Z201" s="188"/>
      <c r="AD201" s="59"/>
      <c r="AE201" s="59"/>
    </row>
    <row r="202" spans="1:31" s="9" customFormat="1" ht="27.75" customHeight="1" x14ac:dyDescent="0.2">
      <c r="A202" s="19" t="s">
        <v>94</v>
      </c>
      <c r="B202" s="148"/>
      <c r="C202" s="96">
        <f t="shared" ref="C202:Z202" si="121">C201/C200*10</f>
        <v>7.1428571428571432</v>
      </c>
      <c r="D202" s="96" t="e">
        <f t="shared" si="121"/>
        <v>#DIV/0!</v>
      </c>
      <c r="E202" s="163"/>
      <c r="F202" s="159" t="e">
        <f t="shared" si="121"/>
        <v>#DIV/0!</v>
      </c>
      <c r="G202" s="159" t="e">
        <f t="shared" si="121"/>
        <v>#DIV/0!</v>
      </c>
      <c r="H202" s="159" t="e">
        <f t="shared" si="121"/>
        <v>#DIV/0!</v>
      </c>
      <c r="I202" s="159" t="e">
        <f t="shared" si="121"/>
        <v>#DIV/0!</v>
      </c>
      <c r="J202" s="159">
        <f t="shared" si="121"/>
        <v>7.1428571428571432</v>
      </c>
      <c r="K202" s="159" t="e">
        <f t="shared" si="121"/>
        <v>#DIV/0!</v>
      </c>
      <c r="L202" s="159" t="e">
        <f t="shared" si="121"/>
        <v>#DIV/0!</v>
      </c>
      <c r="M202" s="159" t="e">
        <f t="shared" si="121"/>
        <v>#DIV/0!</v>
      </c>
      <c r="N202" s="159" t="e">
        <f t="shared" si="121"/>
        <v>#DIV/0!</v>
      </c>
      <c r="O202" s="159" t="e">
        <f t="shared" si="121"/>
        <v>#DIV/0!</v>
      </c>
      <c r="P202" s="159" t="e">
        <f t="shared" si="121"/>
        <v>#DIV/0!</v>
      </c>
      <c r="Q202" s="159" t="e">
        <f t="shared" si="121"/>
        <v>#DIV/0!</v>
      </c>
      <c r="R202" s="159" t="e">
        <f t="shared" si="121"/>
        <v>#DIV/0!</v>
      </c>
      <c r="S202" s="159" t="e">
        <f t="shared" si="121"/>
        <v>#DIV/0!</v>
      </c>
      <c r="T202" s="159" t="e">
        <f t="shared" si="121"/>
        <v>#DIV/0!</v>
      </c>
      <c r="U202" s="159" t="e">
        <f t="shared" si="121"/>
        <v>#DIV/0!</v>
      </c>
      <c r="V202" s="159" t="e">
        <f t="shared" si="121"/>
        <v>#DIV/0!</v>
      </c>
      <c r="W202" s="159" t="e">
        <f t="shared" si="121"/>
        <v>#DIV/0!</v>
      </c>
      <c r="X202" s="159" t="e">
        <f t="shared" si="121"/>
        <v>#DIV/0!</v>
      </c>
      <c r="Y202" s="159" t="e">
        <f t="shared" si="121"/>
        <v>#DIV/0!</v>
      </c>
      <c r="Z202" s="159" t="e">
        <f t="shared" si="121"/>
        <v>#DIV/0!</v>
      </c>
      <c r="AD202" s="59"/>
      <c r="AE202" s="59"/>
    </row>
    <row r="203" spans="1:31" s="9" customFormat="1" ht="30" hidden="1" customHeight="1" x14ac:dyDescent="0.2">
      <c r="A203" s="24" t="s">
        <v>185</v>
      </c>
      <c r="B203" s="132">
        <v>39.299999999999997</v>
      </c>
      <c r="C203" s="132">
        <f t="shared" si="78"/>
        <v>0</v>
      </c>
      <c r="D203" s="99">
        <f t="shared" ref="D203:D219" si="122">C203/B203</f>
        <v>0</v>
      </c>
      <c r="E203" s="164"/>
      <c r="F203" s="193"/>
      <c r="G203" s="193"/>
      <c r="H203" s="188"/>
      <c r="I203" s="193"/>
      <c r="J203" s="186"/>
      <c r="K203" s="186"/>
      <c r="L203" s="186"/>
      <c r="M203" s="186"/>
      <c r="N203" s="186"/>
      <c r="O203" s="186"/>
      <c r="P203" s="186"/>
      <c r="Q203" s="186"/>
      <c r="R203" s="186"/>
      <c r="S203" s="186"/>
      <c r="T203" s="186"/>
      <c r="U203" s="186"/>
      <c r="V203" s="186"/>
      <c r="W203" s="186"/>
      <c r="X203" s="186"/>
      <c r="Y203" s="186"/>
      <c r="Z203" s="186"/>
      <c r="AD203" s="59"/>
      <c r="AE203" s="59"/>
    </row>
    <row r="204" spans="1:31" s="9" customFormat="1" ht="30" customHeight="1" x14ac:dyDescent="0.2">
      <c r="A204" s="24" t="s">
        <v>187</v>
      </c>
      <c r="B204" s="141">
        <v>51.5</v>
      </c>
      <c r="C204" s="132">
        <f t="shared" si="78"/>
        <v>44.7</v>
      </c>
      <c r="D204" s="99">
        <f t="shared" si="122"/>
        <v>0.8679611650485437</v>
      </c>
      <c r="E204" s="164">
        <v>5</v>
      </c>
      <c r="F204" s="193"/>
      <c r="G204" s="193"/>
      <c r="H204" s="188">
        <v>12</v>
      </c>
      <c r="I204" s="193"/>
      <c r="J204" s="186"/>
      <c r="K204" s="186"/>
      <c r="L204" s="186"/>
      <c r="M204" s="186">
        <v>2</v>
      </c>
      <c r="N204" s="186">
        <v>1.8</v>
      </c>
      <c r="O204" s="186"/>
      <c r="P204" s="186"/>
      <c r="Q204" s="186">
        <v>16</v>
      </c>
      <c r="R204" s="186"/>
      <c r="S204" s="186"/>
      <c r="T204" s="186"/>
      <c r="U204" s="186">
        <v>12.9</v>
      </c>
      <c r="V204" s="186"/>
      <c r="W204" s="186"/>
      <c r="X204" s="186"/>
      <c r="Y204" s="186"/>
      <c r="Z204" s="186"/>
      <c r="AD204" s="59"/>
      <c r="AE204" s="59"/>
    </row>
    <row r="205" spans="1:31" s="9" customFormat="1" ht="30" hidden="1" customHeight="1" x14ac:dyDescent="0.2">
      <c r="A205" s="19" t="s">
        <v>186</v>
      </c>
      <c r="B205" s="141">
        <v>42.2</v>
      </c>
      <c r="C205" s="132">
        <f t="shared" si="78"/>
        <v>0</v>
      </c>
      <c r="D205" s="99">
        <f t="shared" si="122"/>
        <v>0</v>
      </c>
      <c r="E205" s="164"/>
      <c r="F205" s="193"/>
      <c r="G205" s="193"/>
      <c r="H205" s="188"/>
      <c r="I205" s="193"/>
      <c r="J205" s="186"/>
      <c r="K205" s="186"/>
      <c r="L205" s="186"/>
      <c r="M205" s="186"/>
      <c r="N205" s="186"/>
      <c r="O205" s="186"/>
      <c r="P205" s="186"/>
      <c r="Q205" s="186"/>
      <c r="R205" s="186"/>
      <c r="S205" s="186"/>
      <c r="T205" s="186"/>
      <c r="U205" s="186"/>
      <c r="V205" s="186"/>
      <c r="W205" s="186"/>
      <c r="X205" s="186"/>
      <c r="Y205" s="186"/>
      <c r="Z205" s="186"/>
      <c r="AD205" s="59"/>
      <c r="AE205" s="59"/>
    </row>
    <row r="206" spans="1:31" s="9" customFormat="1" ht="30" customHeight="1" x14ac:dyDescent="0.2">
      <c r="A206" s="19" t="s">
        <v>189</v>
      </c>
      <c r="B206" s="141">
        <v>67.2</v>
      </c>
      <c r="C206" s="132">
        <f t="shared" si="78"/>
        <v>115.1</v>
      </c>
      <c r="D206" s="99">
        <f t="shared" si="122"/>
        <v>1.7127976190476188</v>
      </c>
      <c r="E206" s="164">
        <v>5</v>
      </c>
      <c r="F206" s="193"/>
      <c r="G206" s="193"/>
      <c r="H206" s="188">
        <v>15.6</v>
      </c>
      <c r="I206" s="193"/>
      <c r="J206" s="186"/>
      <c r="K206" s="186"/>
      <c r="L206" s="186"/>
      <c r="M206" s="186">
        <v>13</v>
      </c>
      <c r="N206" s="186">
        <v>12</v>
      </c>
      <c r="O206" s="186"/>
      <c r="P206" s="186"/>
      <c r="Q206" s="186">
        <v>53</v>
      </c>
      <c r="R206" s="186"/>
      <c r="S206" s="186"/>
      <c r="T206" s="186"/>
      <c r="U206" s="186">
        <v>21.5</v>
      </c>
      <c r="V206" s="186"/>
      <c r="W206" s="186"/>
      <c r="X206" s="186"/>
      <c r="Y206" s="186"/>
      <c r="Z206" s="186"/>
      <c r="AD206" s="59"/>
      <c r="AE206" s="59"/>
    </row>
    <row r="207" spans="1:31" s="9" customFormat="1" ht="30" hidden="1" customHeight="1" x14ac:dyDescent="0.2">
      <c r="A207" s="24" t="s">
        <v>94</v>
      </c>
      <c r="B207" s="143">
        <f>B205/B203*10</f>
        <v>10.737913486005091</v>
      </c>
      <c r="C207" s="143" t="e">
        <f>C205/C203*10</f>
        <v>#DIV/0!</v>
      </c>
      <c r="D207" s="99" t="e">
        <f t="shared" si="122"/>
        <v>#DIV/0!</v>
      </c>
      <c r="E207" s="169"/>
      <c r="F207" s="188" t="e">
        <f t="shared" ref="F207:L207" si="123">F205/F203*10</f>
        <v>#DIV/0!</v>
      </c>
      <c r="G207" s="188" t="e">
        <f t="shared" si="123"/>
        <v>#DIV/0!</v>
      </c>
      <c r="H207" s="188" t="e">
        <f t="shared" si="123"/>
        <v>#DIV/0!</v>
      </c>
      <c r="I207" s="188" t="e">
        <f t="shared" si="123"/>
        <v>#DIV/0!</v>
      </c>
      <c r="J207" s="188" t="e">
        <f t="shared" si="123"/>
        <v>#DIV/0!</v>
      </c>
      <c r="K207" s="188" t="e">
        <f t="shared" si="123"/>
        <v>#DIV/0!</v>
      </c>
      <c r="L207" s="188" t="e">
        <f t="shared" si="123"/>
        <v>#DIV/0!</v>
      </c>
      <c r="M207" s="188" t="e">
        <f>M205/M203*10</f>
        <v>#DIV/0!</v>
      </c>
      <c r="N207" s="188" t="e">
        <f>N205/N203*10</f>
        <v>#DIV/0!</v>
      </c>
      <c r="O207" s="188"/>
      <c r="P207" s="188"/>
      <c r="Q207" s="188"/>
      <c r="R207" s="188"/>
      <c r="S207" s="188"/>
      <c r="T207" s="188"/>
      <c r="U207" s="188"/>
      <c r="V207" s="186"/>
      <c r="W207" s="186"/>
      <c r="X207" s="186"/>
      <c r="Y207" s="186"/>
      <c r="Z207" s="186"/>
      <c r="AD207" s="59"/>
      <c r="AE207" s="59"/>
    </row>
    <row r="208" spans="1:31" s="9" customFormat="1" ht="30" customHeight="1" x14ac:dyDescent="0.2">
      <c r="A208" s="24" t="s">
        <v>188</v>
      </c>
      <c r="B208" s="132">
        <v>13</v>
      </c>
      <c r="C208" s="144">
        <f t="shared" ref="C208:Z208" si="124">C206/C204*10</f>
        <v>25.749440715883665</v>
      </c>
      <c r="D208" s="99">
        <f t="shared" si="122"/>
        <v>1.980726208914128</v>
      </c>
      <c r="E208" s="170"/>
      <c r="F208" s="195" t="e">
        <f t="shared" si="124"/>
        <v>#DIV/0!</v>
      </c>
      <c r="G208" s="195" t="e">
        <f t="shared" si="124"/>
        <v>#DIV/0!</v>
      </c>
      <c r="H208" s="195">
        <f t="shared" si="124"/>
        <v>13</v>
      </c>
      <c r="I208" s="195" t="e">
        <f t="shared" si="124"/>
        <v>#DIV/0!</v>
      </c>
      <c r="J208" s="195" t="e">
        <f t="shared" si="124"/>
        <v>#DIV/0!</v>
      </c>
      <c r="K208" s="195" t="e">
        <f t="shared" si="124"/>
        <v>#DIV/0!</v>
      </c>
      <c r="L208" s="195" t="e">
        <f t="shared" si="124"/>
        <v>#DIV/0!</v>
      </c>
      <c r="M208" s="195">
        <f t="shared" si="124"/>
        <v>65</v>
      </c>
      <c r="N208" s="195">
        <f>N206/N204*10</f>
        <v>66.666666666666657</v>
      </c>
      <c r="O208" s="195" t="e">
        <f t="shared" si="124"/>
        <v>#DIV/0!</v>
      </c>
      <c r="P208" s="195" t="e">
        <f t="shared" si="124"/>
        <v>#DIV/0!</v>
      </c>
      <c r="Q208" s="195">
        <f>Q206/Q204*10</f>
        <v>33.125</v>
      </c>
      <c r="R208" s="195" t="e">
        <f t="shared" si="124"/>
        <v>#DIV/0!</v>
      </c>
      <c r="S208" s="195" t="e">
        <f t="shared" si="124"/>
        <v>#DIV/0!</v>
      </c>
      <c r="T208" s="195" t="e">
        <f t="shared" si="124"/>
        <v>#DIV/0!</v>
      </c>
      <c r="U208" s="195">
        <f>U206/U204*10</f>
        <v>16.666666666666664</v>
      </c>
      <c r="V208" s="195" t="e">
        <f t="shared" si="124"/>
        <v>#DIV/0!</v>
      </c>
      <c r="W208" s="195" t="e">
        <f t="shared" si="124"/>
        <v>#DIV/0!</v>
      </c>
      <c r="X208" s="195" t="e">
        <f t="shared" si="124"/>
        <v>#DIV/0!</v>
      </c>
      <c r="Y208" s="195" t="e">
        <f t="shared" si="124"/>
        <v>#DIV/0!</v>
      </c>
      <c r="Z208" s="195" t="e">
        <f t="shared" si="124"/>
        <v>#DIV/0!</v>
      </c>
      <c r="AD208" s="59"/>
      <c r="AE208" s="59"/>
    </row>
    <row r="209" spans="1:31" s="9" customFormat="1" ht="30" hidden="1" customHeight="1" x14ac:dyDescent="0.2">
      <c r="A209" s="24" t="s">
        <v>194</v>
      </c>
      <c r="B209" s="141">
        <v>116.9</v>
      </c>
      <c r="C209" s="132">
        <f t="shared" si="78"/>
        <v>0</v>
      </c>
      <c r="D209" s="99">
        <f t="shared" si="122"/>
        <v>0</v>
      </c>
      <c r="E209" s="164"/>
      <c r="F209" s="190"/>
      <c r="G209" s="190"/>
      <c r="H209" s="190"/>
      <c r="I209" s="190"/>
      <c r="J209" s="190"/>
      <c r="K209" s="190"/>
      <c r="L209" s="190"/>
      <c r="M209" s="195"/>
      <c r="N209" s="195"/>
      <c r="O209" s="195"/>
      <c r="P209" s="195"/>
      <c r="Q209" s="195"/>
      <c r="R209" s="195"/>
      <c r="S209" s="195"/>
      <c r="T209" s="195"/>
      <c r="U209" s="195"/>
      <c r="V209" s="190"/>
      <c r="W209" s="190"/>
      <c r="X209" s="190"/>
      <c r="Y209" s="190"/>
      <c r="Z209" s="190"/>
      <c r="AD209" s="59"/>
      <c r="AE209" s="59"/>
    </row>
    <row r="210" spans="1:31" s="9" customFormat="1" ht="30" hidden="1" customHeight="1" x14ac:dyDescent="0.2">
      <c r="A210" s="19" t="s">
        <v>195</v>
      </c>
      <c r="B210" s="141">
        <v>194.8</v>
      </c>
      <c r="C210" s="132">
        <f t="shared" si="78"/>
        <v>0</v>
      </c>
      <c r="D210" s="99">
        <f t="shared" si="122"/>
        <v>0</v>
      </c>
      <c r="E210" s="164"/>
      <c r="F210" s="190"/>
      <c r="G210" s="190"/>
      <c r="H210" s="195"/>
      <c r="I210" s="190"/>
      <c r="J210" s="190"/>
      <c r="K210" s="190"/>
      <c r="L210" s="190"/>
      <c r="M210" s="195"/>
      <c r="N210" s="195"/>
      <c r="O210" s="195"/>
      <c r="P210" s="195"/>
      <c r="Q210" s="195"/>
      <c r="R210" s="195"/>
      <c r="S210" s="195"/>
      <c r="T210" s="195"/>
      <c r="U210" s="195"/>
      <c r="V210" s="190"/>
      <c r="W210" s="190"/>
      <c r="X210" s="190"/>
      <c r="Y210" s="190"/>
      <c r="Z210" s="190"/>
      <c r="AD210" s="59"/>
      <c r="AE210" s="59"/>
    </row>
    <row r="211" spans="1:31" s="9" customFormat="1" ht="30" hidden="1" customHeight="1" x14ac:dyDescent="0.2">
      <c r="A211" s="19" t="s">
        <v>94</v>
      </c>
      <c r="B211" s="134">
        <f>B210/B209*10</f>
        <v>16.663815226689479</v>
      </c>
      <c r="C211" s="132" t="e">
        <f>SUM(F211:Z211)</f>
        <v>#DIV/0!</v>
      </c>
      <c r="D211" s="99" t="e">
        <f t="shared" si="122"/>
        <v>#DIV/0!</v>
      </c>
      <c r="E211" s="164"/>
      <c r="F211" s="195" t="e">
        <f>H210/H209*10</f>
        <v>#DIV/0!</v>
      </c>
      <c r="G211" s="195" t="e">
        <f>I210/I209*10</f>
        <v>#DIV/0!</v>
      </c>
      <c r="H211" s="195" t="e">
        <f>J210/J209*10</f>
        <v>#DIV/0!</v>
      </c>
      <c r="I211" s="195" t="e">
        <f>I210/I209*10</f>
        <v>#DIV/0!</v>
      </c>
      <c r="J211" s="195" t="e">
        <f t="shared" ref="J211:M211" si="125">J210/J209*10</f>
        <v>#DIV/0!</v>
      </c>
      <c r="K211" s="195" t="e">
        <f t="shared" si="125"/>
        <v>#DIV/0!</v>
      </c>
      <c r="L211" s="195" t="e">
        <f t="shared" si="125"/>
        <v>#DIV/0!</v>
      </c>
      <c r="M211" s="195" t="e">
        <f t="shared" si="125"/>
        <v>#DIV/0!</v>
      </c>
      <c r="N211" s="195" t="e">
        <f>N210/N209*10</f>
        <v>#DIV/0!</v>
      </c>
      <c r="O211" s="195" t="s">
        <v>0</v>
      </c>
      <c r="P211" s="195" t="e">
        <f t="shared" ref="P211:R211" si="126">P210/P209*10</f>
        <v>#DIV/0!</v>
      </c>
      <c r="Q211" s="195" t="e">
        <f t="shared" si="126"/>
        <v>#DIV/0!</v>
      </c>
      <c r="R211" s="195" t="e">
        <f t="shared" si="126"/>
        <v>#DIV/0!</v>
      </c>
      <c r="S211" s="195" t="e">
        <f t="shared" ref="S211:W211" si="127">S210/S209*10</f>
        <v>#DIV/0!</v>
      </c>
      <c r="T211" s="195" t="e">
        <f t="shared" si="127"/>
        <v>#DIV/0!</v>
      </c>
      <c r="U211" s="195" t="e">
        <f t="shared" si="127"/>
        <v>#DIV/0!</v>
      </c>
      <c r="V211" s="195" t="e">
        <f t="shared" si="127"/>
        <v>#DIV/0!</v>
      </c>
      <c r="W211" s="195" t="e">
        <f t="shared" si="127"/>
        <v>#DIV/0!</v>
      </c>
      <c r="X211" s="195" t="e">
        <f>X210/X209*10</f>
        <v>#DIV/0!</v>
      </c>
      <c r="Y211" s="195" t="e">
        <f t="shared" ref="Y211:Z211" si="128">Y210/Y209*10</f>
        <v>#DIV/0!</v>
      </c>
      <c r="Z211" s="195" t="e">
        <f t="shared" si="128"/>
        <v>#DIV/0!</v>
      </c>
      <c r="AD211" s="59"/>
      <c r="AE211" s="59"/>
    </row>
    <row r="212" spans="1:31" s="23" customFormat="1" ht="30" customHeight="1" x14ac:dyDescent="0.2">
      <c r="A212" s="19" t="s">
        <v>114</v>
      </c>
      <c r="B212" s="132">
        <v>74897</v>
      </c>
      <c r="C212" s="132">
        <f t="shared" si="78"/>
        <v>53767</v>
      </c>
      <c r="D212" s="99">
        <f t="shared" si="122"/>
        <v>0.71787922079656064</v>
      </c>
      <c r="E212" s="164">
        <v>21</v>
      </c>
      <c r="F212" s="172">
        <v>7600</v>
      </c>
      <c r="G212" s="172">
        <v>1318</v>
      </c>
      <c r="H212" s="172">
        <v>1850</v>
      </c>
      <c r="I212" s="172">
        <v>1130</v>
      </c>
      <c r="J212" s="172">
        <v>633</v>
      </c>
      <c r="K212" s="172">
        <v>4210</v>
      </c>
      <c r="L212" s="172">
        <v>3000</v>
      </c>
      <c r="M212" s="172">
        <v>2802</v>
      </c>
      <c r="N212" s="172">
        <v>2500</v>
      </c>
      <c r="O212" s="172">
        <v>615</v>
      </c>
      <c r="P212" s="172">
        <v>1379</v>
      </c>
      <c r="Q212" s="172">
        <v>3150</v>
      </c>
      <c r="R212" s="172">
        <v>3757</v>
      </c>
      <c r="S212" s="172">
        <v>2780</v>
      </c>
      <c r="T212" s="172">
        <v>3405</v>
      </c>
      <c r="U212" s="172">
        <v>450</v>
      </c>
      <c r="V212" s="172">
        <v>1758</v>
      </c>
      <c r="W212" s="172">
        <v>1430</v>
      </c>
      <c r="X212" s="172">
        <v>5789</v>
      </c>
      <c r="Y212" s="172">
        <v>2761</v>
      </c>
      <c r="Z212" s="172">
        <v>1450</v>
      </c>
      <c r="AD212" s="62"/>
      <c r="AE212" s="62"/>
    </row>
    <row r="213" spans="1:31" s="23" customFormat="1" ht="30" customHeight="1" x14ac:dyDescent="0.2">
      <c r="A213" s="10" t="s">
        <v>115</v>
      </c>
      <c r="B213" s="48">
        <f t="shared" ref="B213:C213" si="129">B212/B215</f>
        <v>0.71330476190476189</v>
      </c>
      <c r="C213" s="48">
        <f t="shared" si="129"/>
        <v>0.61098863636363632</v>
      </c>
      <c r="D213" s="99">
        <f t="shared" si="122"/>
        <v>0.85656043390498704</v>
      </c>
      <c r="E213" s="171"/>
      <c r="F213" s="180">
        <f t="shared" ref="F213:Z213" si="130">F212/F215</f>
        <v>1</v>
      </c>
      <c r="G213" s="180">
        <f t="shared" si="130"/>
        <v>0.39939393939393941</v>
      </c>
      <c r="H213" s="180">
        <f t="shared" si="130"/>
        <v>0.88095238095238093</v>
      </c>
      <c r="I213" s="180">
        <f t="shared" si="130"/>
        <v>0.19482758620689655</v>
      </c>
      <c r="J213" s="180">
        <f t="shared" si="130"/>
        <v>0.24346153846153845</v>
      </c>
      <c r="K213" s="180">
        <f t="shared" si="130"/>
        <v>0.66825396825396821</v>
      </c>
      <c r="L213" s="180">
        <f t="shared" si="130"/>
        <v>0.967741935483871</v>
      </c>
      <c r="M213" s="180">
        <f t="shared" si="130"/>
        <v>0.93400000000000005</v>
      </c>
      <c r="N213" s="180">
        <f t="shared" si="130"/>
        <v>0.58139534883720934</v>
      </c>
      <c r="O213" s="180">
        <f t="shared" si="130"/>
        <v>0.27954545454545454</v>
      </c>
      <c r="P213" s="180">
        <f t="shared" si="130"/>
        <v>0.34475</v>
      </c>
      <c r="Q213" s="180">
        <f t="shared" si="130"/>
        <v>0.6428571428571429</v>
      </c>
      <c r="R213" s="180">
        <f t="shared" si="130"/>
        <v>0.73666666666666669</v>
      </c>
      <c r="S213" s="180">
        <f t="shared" si="130"/>
        <v>0.56734693877551023</v>
      </c>
      <c r="T213" s="180">
        <f t="shared" si="130"/>
        <v>0.45400000000000001</v>
      </c>
      <c r="U213" s="180">
        <f t="shared" si="130"/>
        <v>0.13235294117647059</v>
      </c>
      <c r="V213" s="180">
        <f t="shared" si="130"/>
        <v>0.879</v>
      </c>
      <c r="W213" s="180">
        <f t="shared" si="130"/>
        <v>0.71499999999999997</v>
      </c>
      <c r="X213" s="180">
        <f t="shared" si="130"/>
        <v>0.96483333333333332</v>
      </c>
      <c r="Y213" s="180">
        <f t="shared" si="130"/>
        <v>0.4930357142857143</v>
      </c>
      <c r="Z213" s="180">
        <f t="shared" si="130"/>
        <v>0.63043478260869568</v>
      </c>
      <c r="AD213" s="62"/>
      <c r="AE213" s="62"/>
    </row>
    <row r="214" spans="1:31" s="9" customFormat="1" ht="30" customHeight="1" x14ac:dyDescent="0.2">
      <c r="A214" s="19" t="s">
        <v>116</v>
      </c>
      <c r="B214" s="132">
        <v>9969</v>
      </c>
      <c r="C214" s="16">
        <f t="shared" si="78"/>
        <v>8959</v>
      </c>
      <c r="D214" s="99">
        <f t="shared" si="122"/>
        <v>0.89868592637175249</v>
      </c>
      <c r="E214" s="164">
        <v>5</v>
      </c>
      <c r="F214" s="166">
        <v>500</v>
      </c>
      <c r="G214" s="166"/>
      <c r="H214" s="166">
        <v>2230</v>
      </c>
      <c r="I214" s="166"/>
      <c r="J214" s="166"/>
      <c r="K214" s="166"/>
      <c r="L214" s="166"/>
      <c r="M214" s="166">
        <v>2158</v>
      </c>
      <c r="N214" s="166">
        <v>1400</v>
      </c>
      <c r="O214" s="166"/>
      <c r="P214" s="166"/>
      <c r="Q214" s="166"/>
      <c r="R214" s="166"/>
      <c r="S214" s="166"/>
      <c r="T214" s="166"/>
      <c r="U214" s="166"/>
      <c r="V214" s="166"/>
      <c r="W214" s="166"/>
      <c r="X214" s="166"/>
      <c r="Y214" s="166">
        <v>2671</v>
      </c>
      <c r="Z214" s="166"/>
      <c r="AD214" s="59"/>
      <c r="AE214" s="59"/>
    </row>
    <row r="215" spans="1:31" s="9" customFormat="1" ht="30" customHeight="1" outlineLevel="1" x14ac:dyDescent="0.2">
      <c r="A215" s="19" t="s">
        <v>117</v>
      </c>
      <c r="B215" s="16">
        <v>105000</v>
      </c>
      <c r="C215" s="16">
        <f>SUM(F215:Z215)</f>
        <v>88000</v>
      </c>
      <c r="D215" s="99">
        <f t="shared" si="122"/>
        <v>0.83809523809523812</v>
      </c>
      <c r="E215" s="164"/>
      <c r="F215" s="166">
        <v>7600</v>
      </c>
      <c r="G215" s="166">
        <v>3300</v>
      </c>
      <c r="H215" s="166">
        <v>2100</v>
      </c>
      <c r="I215" s="166">
        <v>5800</v>
      </c>
      <c r="J215" s="166">
        <v>2600</v>
      </c>
      <c r="K215" s="166">
        <v>6300</v>
      </c>
      <c r="L215" s="166">
        <v>3100</v>
      </c>
      <c r="M215" s="166">
        <v>3000</v>
      </c>
      <c r="N215" s="166">
        <v>4300</v>
      </c>
      <c r="O215" s="166">
        <v>2200</v>
      </c>
      <c r="P215" s="166">
        <v>4000</v>
      </c>
      <c r="Q215" s="166">
        <v>4900</v>
      </c>
      <c r="R215" s="166">
        <v>5100</v>
      </c>
      <c r="S215" s="166">
        <v>4900</v>
      </c>
      <c r="T215" s="166">
        <v>7500</v>
      </c>
      <c r="U215" s="166">
        <v>3400</v>
      </c>
      <c r="V215" s="166">
        <v>2000</v>
      </c>
      <c r="W215" s="166">
        <v>2000</v>
      </c>
      <c r="X215" s="166">
        <v>6000</v>
      </c>
      <c r="Y215" s="166">
        <v>5600</v>
      </c>
      <c r="Z215" s="166">
        <v>2300</v>
      </c>
      <c r="AD215" s="59"/>
      <c r="AE215" s="59"/>
    </row>
    <row r="216" spans="1:31" s="9" customFormat="1" ht="30" customHeight="1" outlineLevel="1" x14ac:dyDescent="0.2">
      <c r="A216" s="19" t="s">
        <v>118</v>
      </c>
      <c r="B216" s="132">
        <v>640</v>
      </c>
      <c r="C216" s="132">
        <f t="shared" si="78"/>
        <v>30</v>
      </c>
      <c r="D216" s="99">
        <f t="shared" si="122"/>
        <v>4.6875E-2</v>
      </c>
      <c r="E216" s="164"/>
      <c r="F216" s="172"/>
      <c r="G216" s="172"/>
      <c r="H216" s="172"/>
      <c r="I216" s="172"/>
      <c r="J216" s="172"/>
      <c r="K216" s="172"/>
      <c r="L216" s="172"/>
      <c r="M216" s="172"/>
      <c r="N216" s="172"/>
      <c r="O216" s="172"/>
      <c r="P216" s="172"/>
      <c r="Q216" s="172"/>
      <c r="R216" s="172"/>
      <c r="S216" s="172"/>
      <c r="T216" s="172">
        <v>30</v>
      </c>
      <c r="U216" s="172"/>
      <c r="V216" s="172"/>
      <c r="W216" s="172"/>
      <c r="X216" s="172"/>
      <c r="Y216" s="172"/>
      <c r="Z216" s="172"/>
      <c r="AD216" s="59"/>
      <c r="AE216" s="59"/>
    </row>
    <row r="217" spans="1:31" s="9" customFormat="1" ht="30" customHeight="1" x14ac:dyDescent="0.2">
      <c r="A217" s="10" t="s">
        <v>52</v>
      </c>
      <c r="B217" s="146">
        <f>B216/B215</f>
        <v>6.0952380952380954E-3</v>
      </c>
      <c r="C217" s="132">
        <f t="shared" si="78"/>
        <v>4.0000000000000001E-3</v>
      </c>
      <c r="D217" s="99">
        <f t="shared" si="122"/>
        <v>0.65625</v>
      </c>
      <c r="E217" s="164"/>
      <c r="F217" s="196">
        <f t="shared" ref="F217:Z217" si="131">F216/F215</f>
        <v>0</v>
      </c>
      <c r="G217" s="196">
        <f t="shared" si="131"/>
        <v>0</v>
      </c>
      <c r="H217" s="196">
        <f t="shared" si="131"/>
        <v>0</v>
      </c>
      <c r="I217" s="196">
        <f t="shared" si="131"/>
        <v>0</v>
      </c>
      <c r="J217" s="196">
        <f t="shared" si="131"/>
        <v>0</v>
      </c>
      <c r="K217" s="196">
        <f t="shared" si="131"/>
        <v>0</v>
      </c>
      <c r="L217" s="196">
        <f t="shared" si="131"/>
        <v>0</v>
      </c>
      <c r="M217" s="196">
        <f t="shared" si="131"/>
        <v>0</v>
      </c>
      <c r="N217" s="196">
        <f t="shared" si="131"/>
        <v>0</v>
      </c>
      <c r="O217" s="196">
        <f t="shared" si="131"/>
        <v>0</v>
      </c>
      <c r="P217" s="196">
        <f t="shared" si="131"/>
        <v>0</v>
      </c>
      <c r="Q217" s="196">
        <f t="shared" si="131"/>
        <v>0</v>
      </c>
      <c r="R217" s="196">
        <f t="shared" si="131"/>
        <v>0</v>
      </c>
      <c r="S217" s="196">
        <f t="shared" si="131"/>
        <v>0</v>
      </c>
      <c r="T217" s="196">
        <f t="shared" si="131"/>
        <v>4.0000000000000001E-3</v>
      </c>
      <c r="U217" s="196">
        <f t="shared" si="131"/>
        <v>0</v>
      </c>
      <c r="V217" s="196">
        <f t="shared" si="131"/>
        <v>0</v>
      </c>
      <c r="W217" s="196">
        <f t="shared" si="131"/>
        <v>0</v>
      </c>
      <c r="X217" s="196">
        <f t="shared" si="131"/>
        <v>0</v>
      </c>
      <c r="Y217" s="196">
        <f t="shared" si="131"/>
        <v>0</v>
      </c>
      <c r="Z217" s="196">
        <f t="shared" si="131"/>
        <v>0</v>
      </c>
      <c r="AD217" s="59"/>
      <c r="AE217" s="59"/>
    </row>
    <row r="218" spans="1:31" s="9" customFormat="1" ht="30" customHeight="1" x14ac:dyDescent="0.2">
      <c r="A218" s="8" t="s">
        <v>119</v>
      </c>
      <c r="B218" s="133">
        <v>540</v>
      </c>
      <c r="C218" s="132">
        <f t="shared" si="78"/>
        <v>30</v>
      </c>
      <c r="D218" s="99">
        <f t="shared" si="122"/>
        <v>5.5555555555555552E-2</v>
      </c>
      <c r="E218" s="164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  <c r="R218" s="166"/>
      <c r="S218" s="166"/>
      <c r="T218" s="166">
        <v>30</v>
      </c>
      <c r="U218" s="166"/>
      <c r="V218" s="166"/>
      <c r="W218" s="166"/>
      <c r="X218" s="166"/>
      <c r="Y218" s="166"/>
      <c r="Z218" s="166"/>
      <c r="AD218" s="59"/>
      <c r="AE218" s="59"/>
    </row>
    <row r="219" spans="1:31" s="9" customFormat="1" ht="30" hidden="1" customHeight="1" x14ac:dyDescent="0.2">
      <c r="A219" s="8" t="s">
        <v>120</v>
      </c>
      <c r="B219" s="133">
        <v>10126</v>
      </c>
      <c r="C219" s="132">
        <f t="shared" si="78"/>
        <v>0</v>
      </c>
      <c r="D219" s="99">
        <f t="shared" si="122"/>
        <v>0</v>
      </c>
      <c r="E219" s="164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  <c r="R219" s="166"/>
      <c r="S219" s="166"/>
      <c r="T219" s="166"/>
      <c r="U219" s="166"/>
      <c r="V219" s="166"/>
      <c r="W219" s="166"/>
      <c r="X219" s="166"/>
      <c r="Y219" s="166"/>
      <c r="Z219" s="166"/>
      <c r="AD219" s="59"/>
      <c r="AE219" s="59"/>
    </row>
    <row r="220" spans="1:31" s="9" customFormat="1" ht="30" hidden="1" customHeight="1" x14ac:dyDescent="0.2">
      <c r="A220" s="19" t="s">
        <v>141</v>
      </c>
      <c r="B220" s="132">
        <v>0</v>
      </c>
      <c r="C220" s="132">
        <f t="shared" si="78"/>
        <v>0</v>
      </c>
      <c r="D220" s="99" t="e">
        <f t="shared" ref="D220:D221" si="132">C220/B220</f>
        <v>#DIV/0!</v>
      </c>
      <c r="E220" s="164"/>
      <c r="F220" s="197"/>
      <c r="G220" s="197"/>
      <c r="H220" s="197"/>
      <c r="I220" s="197"/>
      <c r="J220" s="197"/>
      <c r="K220" s="197"/>
      <c r="L220" s="197"/>
      <c r="M220" s="197"/>
      <c r="N220" s="197"/>
      <c r="O220" s="197"/>
      <c r="P220" s="197"/>
      <c r="Q220" s="197"/>
      <c r="R220" s="197"/>
      <c r="S220" s="197"/>
      <c r="T220" s="197"/>
      <c r="U220" s="197"/>
      <c r="V220" s="197"/>
      <c r="W220" s="197"/>
      <c r="X220" s="197"/>
      <c r="Y220" s="197"/>
      <c r="Z220" s="197"/>
      <c r="AD220" s="59"/>
      <c r="AE220" s="59"/>
    </row>
    <row r="221" spans="1:31" s="23" customFormat="1" ht="45" hidden="1" outlineLevel="1" x14ac:dyDescent="0.2">
      <c r="A221" s="8" t="s">
        <v>184</v>
      </c>
      <c r="B221" s="133">
        <v>90210</v>
      </c>
      <c r="C221" s="132">
        <f t="shared" si="78"/>
        <v>83772.995999999999</v>
      </c>
      <c r="D221" s="99">
        <f t="shared" si="132"/>
        <v>0.92864423012969732</v>
      </c>
      <c r="E221" s="164"/>
      <c r="F221" s="183">
        <v>880</v>
      </c>
      <c r="G221" s="183">
        <v>1970</v>
      </c>
      <c r="H221" s="183">
        <v>10455</v>
      </c>
      <c r="I221" s="183">
        <v>6504</v>
      </c>
      <c r="J221" s="183">
        <v>5030.9960000000001</v>
      </c>
      <c r="K221" s="183">
        <v>4259</v>
      </c>
      <c r="L221" s="183">
        <v>1636</v>
      </c>
      <c r="M221" s="183">
        <v>3512</v>
      </c>
      <c r="N221" s="183">
        <v>2656</v>
      </c>
      <c r="O221" s="183">
        <v>3239</v>
      </c>
      <c r="P221" s="186">
        <v>4313</v>
      </c>
      <c r="Q221" s="186">
        <v>4313</v>
      </c>
      <c r="R221" s="186">
        <v>4548</v>
      </c>
      <c r="S221" s="186">
        <v>1798</v>
      </c>
      <c r="T221" s="186">
        <v>3632</v>
      </c>
      <c r="U221" s="186">
        <v>4499</v>
      </c>
      <c r="V221" s="186">
        <v>928</v>
      </c>
      <c r="W221" s="186">
        <v>1507</v>
      </c>
      <c r="X221" s="186">
        <v>4986</v>
      </c>
      <c r="Y221" s="186">
        <v>8411</v>
      </c>
      <c r="Z221" s="183">
        <v>4696</v>
      </c>
      <c r="AD221" s="62"/>
      <c r="AE221" s="62"/>
    </row>
    <row r="222" spans="1:31" s="26" customFormat="1" ht="30" customHeight="1" outlineLevel="1" x14ac:dyDescent="0.2">
      <c r="A222" s="19" t="s">
        <v>212</v>
      </c>
      <c r="B222" s="133">
        <v>86668</v>
      </c>
      <c r="C222" s="132">
        <f>SUM(F222:Z222)</f>
        <v>81053.2</v>
      </c>
      <c r="D222" s="99">
        <f t="shared" ref="D222:D236" si="133">C222/B222</f>
        <v>0.93521484284857148</v>
      </c>
      <c r="E222" s="164">
        <v>21</v>
      </c>
      <c r="F222" s="186">
        <v>570</v>
      </c>
      <c r="G222" s="186">
        <v>1879</v>
      </c>
      <c r="H222" s="186">
        <v>11533</v>
      </c>
      <c r="I222" s="186">
        <v>4679</v>
      </c>
      <c r="J222" s="186">
        <v>4500</v>
      </c>
      <c r="K222" s="186">
        <v>4910</v>
      </c>
      <c r="L222" s="198">
        <v>3080</v>
      </c>
      <c r="M222" s="186">
        <v>3860</v>
      </c>
      <c r="N222" s="186">
        <v>2515</v>
      </c>
      <c r="O222" s="186">
        <v>2719</v>
      </c>
      <c r="P222" s="186">
        <v>2366</v>
      </c>
      <c r="Q222" s="186">
        <v>4259</v>
      </c>
      <c r="R222" s="186">
        <v>4811</v>
      </c>
      <c r="S222" s="186">
        <v>2138</v>
      </c>
      <c r="T222" s="186">
        <v>3800</v>
      </c>
      <c r="U222" s="186">
        <v>3761.2</v>
      </c>
      <c r="V222" s="186">
        <v>965</v>
      </c>
      <c r="W222" s="186">
        <v>1557</v>
      </c>
      <c r="X222" s="186">
        <v>4090</v>
      </c>
      <c r="Y222" s="186">
        <v>8411</v>
      </c>
      <c r="Z222" s="186">
        <v>4650</v>
      </c>
      <c r="AD222" s="63"/>
      <c r="AE222" s="63"/>
    </row>
    <row r="223" spans="1:31" s="23" customFormat="1" ht="30" hidden="1" customHeight="1" x14ac:dyDescent="0.2">
      <c r="A223" s="8" t="s">
        <v>121</v>
      </c>
      <c r="B223" s="142">
        <f>B222/B221</f>
        <v>0.96073606030373571</v>
      </c>
      <c r="C223" s="132">
        <f t="shared" si="78"/>
        <v>19.94879070093997</v>
      </c>
      <c r="D223" s="99">
        <f t="shared" si="133"/>
        <v>20.764069888907034</v>
      </c>
      <c r="E223" s="164"/>
      <c r="F223" s="199">
        <f t="shared" ref="F223:Z223" si="134">F222/F221</f>
        <v>0.64772727272727271</v>
      </c>
      <c r="G223" s="199">
        <f t="shared" si="134"/>
        <v>0.95380710659898482</v>
      </c>
      <c r="H223" s="199">
        <f t="shared" si="134"/>
        <v>1.1031085604973696</v>
      </c>
      <c r="I223" s="199">
        <f t="shared" si="134"/>
        <v>0.71940344403444034</v>
      </c>
      <c r="J223" s="199">
        <f t="shared" si="134"/>
        <v>0.89445509398139056</v>
      </c>
      <c r="K223" s="199">
        <f t="shared" si="134"/>
        <v>1.152852782343273</v>
      </c>
      <c r="L223" s="199">
        <f t="shared" si="134"/>
        <v>1.8826405867970659</v>
      </c>
      <c r="M223" s="199">
        <f t="shared" si="134"/>
        <v>1.0990888382687927</v>
      </c>
      <c r="N223" s="199">
        <f t="shared" si="134"/>
        <v>0.94691265060240959</v>
      </c>
      <c r="O223" s="199" t="s">
        <v>41</v>
      </c>
      <c r="P223" s="199">
        <f t="shared" si="134"/>
        <v>0.54857407836772543</v>
      </c>
      <c r="Q223" s="199">
        <f t="shared" si="134"/>
        <v>0.98747971249710176</v>
      </c>
      <c r="R223" s="199">
        <f t="shared" si="134"/>
        <v>1.0578276165347404</v>
      </c>
      <c r="S223" s="199">
        <f t="shared" si="134"/>
        <v>1.189098998887653</v>
      </c>
      <c r="T223" s="199">
        <f t="shared" si="134"/>
        <v>1.0462555066079295</v>
      </c>
      <c r="U223" s="199">
        <f t="shared" si="134"/>
        <v>0.83600800177817292</v>
      </c>
      <c r="V223" s="199">
        <f t="shared" si="134"/>
        <v>1.0398706896551724</v>
      </c>
      <c r="W223" s="199">
        <f t="shared" si="134"/>
        <v>1.033178500331785</v>
      </c>
      <c r="X223" s="199">
        <f t="shared" si="134"/>
        <v>0.82029683112715601</v>
      </c>
      <c r="Y223" s="199">
        <f t="shared" si="134"/>
        <v>1</v>
      </c>
      <c r="Z223" s="199">
        <f t="shared" si="134"/>
        <v>0.99020442930153318</v>
      </c>
      <c r="AD223" s="62"/>
      <c r="AE223" s="62"/>
    </row>
    <row r="224" spans="1:31" s="23" customFormat="1" ht="30" hidden="1" customHeight="1" outlineLevel="1" x14ac:dyDescent="0.2">
      <c r="A224" s="8" t="s">
        <v>122</v>
      </c>
      <c r="B224" s="133">
        <v>1701</v>
      </c>
      <c r="C224" s="132">
        <f t="shared" si="78"/>
        <v>5944.6</v>
      </c>
      <c r="D224" s="99">
        <f t="shared" si="133"/>
        <v>3.4947677836566728</v>
      </c>
      <c r="E224" s="164"/>
      <c r="F224" s="198"/>
      <c r="G224" s="198"/>
      <c r="H224" s="198"/>
      <c r="I224" s="198"/>
      <c r="J224" s="198">
        <v>433.6</v>
      </c>
      <c r="K224" s="198">
        <v>1290</v>
      </c>
      <c r="L224" s="198"/>
      <c r="M224" s="198"/>
      <c r="N224" s="198"/>
      <c r="O224" s="198"/>
      <c r="P224" s="198">
        <v>610</v>
      </c>
      <c r="Q224" s="196"/>
      <c r="R224" s="198"/>
      <c r="S224" s="198"/>
      <c r="T224" s="198"/>
      <c r="U224" s="198"/>
      <c r="V224" s="198"/>
      <c r="W224" s="198">
        <v>121</v>
      </c>
      <c r="X224" s="198"/>
      <c r="Y224" s="198">
        <v>3490</v>
      </c>
      <c r="Z224" s="198"/>
      <c r="AD224" s="62"/>
      <c r="AE224" s="62"/>
    </row>
    <row r="225" spans="1:36" s="26" customFormat="1" ht="30" customHeight="1" outlineLevel="1" x14ac:dyDescent="0.2">
      <c r="A225" s="19" t="s">
        <v>123</v>
      </c>
      <c r="B225" s="132"/>
      <c r="C225" s="132">
        <f>SUM(F225:Z225)</f>
        <v>17824</v>
      </c>
      <c r="D225" s="99" t="e">
        <f t="shared" si="133"/>
        <v>#DIV/0!</v>
      </c>
      <c r="E225" s="164">
        <v>19</v>
      </c>
      <c r="F225" s="198"/>
      <c r="G225" s="186">
        <v>116</v>
      </c>
      <c r="H225" s="186">
        <v>2450</v>
      </c>
      <c r="I225" s="186">
        <v>341</v>
      </c>
      <c r="J225" s="186">
        <v>388</v>
      </c>
      <c r="K225" s="186">
        <v>990</v>
      </c>
      <c r="L225" s="186"/>
      <c r="M225" s="186">
        <v>1436</v>
      </c>
      <c r="N225" s="186">
        <v>167</v>
      </c>
      <c r="O225" s="186">
        <v>733</v>
      </c>
      <c r="P225" s="198">
        <v>650</v>
      </c>
      <c r="Q225" s="186">
        <v>130</v>
      </c>
      <c r="R225" s="186">
        <v>2053</v>
      </c>
      <c r="S225" s="186">
        <v>1350</v>
      </c>
      <c r="T225" s="186">
        <v>559</v>
      </c>
      <c r="U225" s="186">
        <v>729</v>
      </c>
      <c r="V225" s="186">
        <v>472</v>
      </c>
      <c r="W225" s="186">
        <v>121</v>
      </c>
      <c r="X225" s="186">
        <v>499</v>
      </c>
      <c r="Y225" s="186">
        <v>3490</v>
      </c>
      <c r="Z225" s="186">
        <v>1150</v>
      </c>
      <c r="AD225" s="63"/>
      <c r="AE225" s="63"/>
    </row>
    <row r="226" spans="1:36" s="23" customFormat="1" ht="30" hidden="1" customHeight="1" x14ac:dyDescent="0.2">
      <c r="A226" s="8" t="s">
        <v>124</v>
      </c>
      <c r="B226" s="138"/>
      <c r="C226" s="132">
        <f t="shared" ref="C226:C229" si="135">SUM(F226:Z226)</f>
        <v>0</v>
      </c>
      <c r="D226" s="99" t="e">
        <f t="shared" si="133"/>
        <v>#DIV/0!</v>
      </c>
      <c r="E226" s="164"/>
      <c r="F226" s="196"/>
      <c r="G226" s="196"/>
      <c r="H226" s="196"/>
      <c r="I226" s="196"/>
      <c r="J226" s="196"/>
      <c r="K226" s="196"/>
      <c r="L226" s="196"/>
      <c r="M226" s="196"/>
      <c r="N226" s="196"/>
      <c r="O226" s="196"/>
      <c r="P226" s="196"/>
      <c r="Q226" s="196"/>
      <c r="R226" s="196"/>
      <c r="S226" s="196"/>
      <c r="T226" s="196"/>
      <c r="U226" s="196"/>
      <c r="V226" s="196"/>
      <c r="W226" s="196"/>
      <c r="X226" s="196"/>
      <c r="Y226" s="196"/>
      <c r="Z226" s="196"/>
      <c r="AD226" s="62"/>
      <c r="AE226" s="62"/>
    </row>
    <row r="227" spans="1:36" s="23" customFormat="1" ht="30" customHeight="1" x14ac:dyDescent="0.2">
      <c r="A227" s="10" t="s">
        <v>125</v>
      </c>
      <c r="B227" s="132"/>
      <c r="C227" s="132"/>
      <c r="D227" s="99"/>
      <c r="E227" s="167"/>
      <c r="F227" s="186"/>
      <c r="G227" s="186"/>
      <c r="H227" s="186"/>
      <c r="I227" s="186"/>
      <c r="J227" s="186"/>
      <c r="K227" s="186"/>
      <c r="L227" s="186"/>
      <c r="M227" s="186"/>
      <c r="N227" s="186"/>
      <c r="O227" s="186"/>
      <c r="P227" s="186"/>
      <c r="Q227" s="186"/>
      <c r="R227" s="186"/>
      <c r="S227" s="186"/>
      <c r="T227" s="186"/>
      <c r="U227" s="186"/>
      <c r="V227" s="186"/>
      <c r="W227" s="186"/>
      <c r="X227" s="186"/>
      <c r="Y227" s="186"/>
      <c r="Z227" s="186"/>
      <c r="AD227" s="62"/>
      <c r="AE227" s="62"/>
    </row>
    <row r="228" spans="1:36" s="26" customFormat="1" ht="30" customHeight="1" outlineLevel="1" x14ac:dyDescent="0.2">
      <c r="A228" s="24" t="s">
        <v>126</v>
      </c>
      <c r="B228" s="132">
        <v>92560</v>
      </c>
      <c r="C228" s="132">
        <f t="shared" si="135"/>
        <v>87674</v>
      </c>
      <c r="D228" s="99">
        <f t="shared" si="133"/>
        <v>0.94721261884183228</v>
      </c>
      <c r="E228" s="167">
        <v>21</v>
      </c>
      <c r="F228" s="193">
        <v>1689</v>
      </c>
      <c r="G228" s="193">
        <v>3266</v>
      </c>
      <c r="H228" s="193">
        <v>11002</v>
      </c>
      <c r="I228" s="193">
        <v>5615</v>
      </c>
      <c r="J228" s="193">
        <v>3917</v>
      </c>
      <c r="K228" s="193">
        <v>4720</v>
      </c>
      <c r="L228" s="193">
        <v>3932</v>
      </c>
      <c r="M228" s="193">
        <v>8650</v>
      </c>
      <c r="N228" s="193">
        <v>1283</v>
      </c>
      <c r="O228" s="193">
        <v>3316</v>
      </c>
      <c r="P228" s="193">
        <v>2635</v>
      </c>
      <c r="Q228" s="193">
        <v>3448</v>
      </c>
      <c r="R228" s="193">
        <v>6812</v>
      </c>
      <c r="S228" s="193">
        <v>2100</v>
      </c>
      <c r="T228" s="193">
        <v>1786</v>
      </c>
      <c r="U228" s="193">
        <v>3218</v>
      </c>
      <c r="V228" s="193">
        <v>3100</v>
      </c>
      <c r="W228" s="193">
        <v>510</v>
      </c>
      <c r="X228" s="193">
        <v>4367</v>
      </c>
      <c r="Y228" s="193">
        <v>5538</v>
      </c>
      <c r="Z228" s="193">
        <v>6770</v>
      </c>
      <c r="AD228" s="63"/>
      <c r="AE228" s="63"/>
    </row>
    <row r="229" spans="1:36" s="23" customFormat="1" ht="30" hidden="1" customHeight="1" outlineLevel="1" x14ac:dyDescent="0.2">
      <c r="A229" s="10" t="s">
        <v>127</v>
      </c>
      <c r="B229" s="132">
        <v>105623.14586666669</v>
      </c>
      <c r="C229" s="132">
        <f t="shared" si="135"/>
        <v>106915.70431111111</v>
      </c>
      <c r="D229" s="99">
        <f t="shared" si="133"/>
        <v>1.0122374545260759</v>
      </c>
      <c r="E229" s="167"/>
      <c r="F229" s="183">
        <v>1207.7333333333333</v>
      </c>
      <c r="G229" s="183">
        <v>3157.7</v>
      </c>
      <c r="H229" s="183">
        <v>13421.670444444446</v>
      </c>
      <c r="I229" s="183">
        <v>9597</v>
      </c>
      <c r="J229" s="183">
        <v>6738.656133333332</v>
      </c>
      <c r="K229" s="183">
        <v>4332.9066666666668</v>
      </c>
      <c r="L229" s="183">
        <v>4557.2115555555547</v>
      </c>
      <c r="M229" s="183">
        <v>7321.0106666666661</v>
      </c>
      <c r="N229" s="183">
        <v>5194.1657333333324</v>
      </c>
      <c r="O229" s="183">
        <v>4366.3360000000002</v>
      </c>
      <c r="P229" s="183">
        <v>3312.66</v>
      </c>
      <c r="Q229" s="183">
        <v>5970.848</v>
      </c>
      <c r="R229" s="183">
        <v>4207</v>
      </c>
      <c r="S229" s="183">
        <v>2807.9999999999995</v>
      </c>
      <c r="T229" s="183">
        <v>5640.8266666666668</v>
      </c>
      <c r="U229" s="183">
        <v>3639.125</v>
      </c>
      <c r="V229" s="183">
        <v>3434.9038888888881</v>
      </c>
      <c r="W229" s="183">
        <v>377</v>
      </c>
      <c r="X229" s="183">
        <v>5788</v>
      </c>
      <c r="Y229" s="183">
        <v>4971</v>
      </c>
      <c r="Z229" s="183">
        <v>6871.9502222222209</v>
      </c>
      <c r="AD229" s="62"/>
      <c r="AE229" s="62"/>
      <c r="AJ229" s="23" t="s">
        <v>0</v>
      </c>
    </row>
    <row r="230" spans="1:36" s="23" customFormat="1" ht="30" hidden="1" customHeight="1" outlineLevel="1" x14ac:dyDescent="0.2">
      <c r="A230" s="10" t="s">
        <v>128</v>
      </c>
      <c r="B230" s="132">
        <f>B228*0.45</f>
        <v>41652</v>
      </c>
      <c r="C230" s="132">
        <f>C228*0.45</f>
        <v>39453.300000000003</v>
      </c>
      <c r="D230" s="99">
        <f t="shared" si="133"/>
        <v>0.94721261884183239</v>
      </c>
      <c r="E230" s="167"/>
      <c r="F230" s="193">
        <f>F228*0.45</f>
        <v>760.05000000000007</v>
      </c>
      <c r="G230" s="193">
        <f t="shared" ref="G230:Z230" si="136">G228*0.45</f>
        <v>1469.7</v>
      </c>
      <c r="H230" s="193">
        <f t="shared" si="136"/>
        <v>4950.9000000000005</v>
      </c>
      <c r="I230" s="193">
        <f t="shared" si="136"/>
        <v>2526.75</v>
      </c>
      <c r="J230" s="193">
        <f t="shared" si="136"/>
        <v>1762.65</v>
      </c>
      <c r="K230" s="193">
        <f t="shared" si="136"/>
        <v>2124</v>
      </c>
      <c r="L230" s="193">
        <f t="shared" si="136"/>
        <v>1769.4</v>
      </c>
      <c r="M230" s="193">
        <f t="shared" si="136"/>
        <v>3892.5</v>
      </c>
      <c r="N230" s="193">
        <f t="shared" si="136"/>
        <v>577.35</v>
      </c>
      <c r="O230" s="193">
        <f t="shared" si="136"/>
        <v>1492.2</v>
      </c>
      <c r="P230" s="193">
        <f t="shared" si="136"/>
        <v>1185.75</v>
      </c>
      <c r="Q230" s="193">
        <f t="shared" si="136"/>
        <v>1551.6000000000001</v>
      </c>
      <c r="R230" s="193">
        <f t="shared" si="136"/>
        <v>3065.4</v>
      </c>
      <c r="S230" s="193">
        <f t="shared" si="136"/>
        <v>945</v>
      </c>
      <c r="T230" s="193">
        <f t="shared" si="136"/>
        <v>803.7</v>
      </c>
      <c r="U230" s="193">
        <f t="shared" si="136"/>
        <v>1448.1000000000001</v>
      </c>
      <c r="V230" s="193">
        <f t="shared" si="136"/>
        <v>1395</v>
      </c>
      <c r="W230" s="193">
        <f t="shared" si="136"/>
        <v>229.5</v>
      </c>
      <c r="X230" s="193">
        <f t="shared" si="136"/>
        <v>1965.15</v>
      </c>
      <c r="Y230" s="193">
        <f t="shared" si="136"/>
        <v>2492.1</v>
      </c>
      <c r="Z230" s="193">
        <f t="shared" si="136"/>
        <v>3046.5</v>
      </c>
      <c r="AA230" s="27"/>
      <c r="AD230" s="62"/>
      <c r="AE230" s="62"/>
    </row>
    <row r="231" spans="1:36" s="23" customFormat="1" ht="30" hidden="1" customHeight="1" x14ac:dyDescent="0.2">
      <c r="A231" s="10" t="s">
        <v>129</v>
      </c>
      <c r="B231" s="142">
        <v>0.63300000000000001</v>
      </c>
      <c r="C231" s="142">
        <f>C228/C229</f>
        <v>0.82002920492278475</v>
      </c>
      <c r="D231" s="99">
        <f t="shared" si="133"/>
        <v>1.2954647787089806</v>
      </c>
      <c r="E231" s="167"/>
      <c r="F231" s="199">
        <f t="shared" ref="F231" si="137">F228/F229</f>
        <v>1.3984875248399204</v>
      </c>
      <c r="G231" s="199">
        <f>G228/G229</f>
        <v>1.0342971149887576</v>
      </c>
      <c r="H231" s="199">
        <f>H228/H229</f>
        <v>0.81971912851980311</v>
      </c>
      <c r="I231" s="199">
        <f>I228/I229</f>
        <v>0.5850786704178389</v>
      </c>
      <c r="J231" s="199">
        <f>J228/J229</f>
        <v>0.58127316819509878</v>
      </c>
      <c r="K231" s="199">
        <f>K228/K229</f>
        <v>1.0893380271288249</v>
      </c>
      <c r="L231" s="199">
        <f t="shared" ref="L231:N231" si="138">L228/L229</f>
        <v>0.86280830987681956</v>
      </c>
      <c r="M231" s="199">
        <f t="shared" si="138"/>
        <v>1.181530856031171</v>
      </c>
      <c r="N231" s="199">
        <f t="shared" si="138"/>
        <v>0.24700790576750437</v>
      </c>
      <c r="O231" s="199">
        <f t="shared" ref="O231:R231" si="139">O228/O229</f>
        <v>0.75944682223264537</v>
      </c>
      <c r="P231" s="199">
        <f t="shared" si="139"/>
        <v>0.79543327718510204</v>
      </c>
      <c r="Q231" s="199">
        <f t="shared" si="139"/>
        <v>0.57747241262882598</v>
      </c>
      <c r="R231" s="199">
        <f t="shared" si="139"/>
        <v>1.6192060850962682</v>
      </c>
      <c r="S231" s="199">
        <f>S228/S229</f>
        <v>0.74786324786324798</v>
      </c>
      <c r="T231" s="199">
        <f>T228/T229</f>
        <v>0.31662025896913454</v>
      </c>
      <c r="U231" s="199">
        <f>U228/U229</f>
        <v>0.88427850101329308</v>
      </c>
      <c r="V231" s="199"/>
      <c r="W231" s="199"/>
      <c r="X231" s="199">
        <f>X228/X229</f>
        <v>0.75449205252246021</v>
      </c>
      <c r="Y231" s="199">
        <f>Y228/Y229</f>
        <v>1.1140615570307786</v>
      </c>
      <c r="Z231" s="199">
        <f>Z228/Z229</f>
        <v>0.98516429558925811</v>
      </c>
      <c r="AD231" s="62"/>
      <c r="AE231" s="62"/>
    </row>
    <row r="232" spans="1:36" s="26" customFormat="1" ht="30" customHeight="1" outlineLevel="1" x14ac:dyDescent="0.2">
      <c r="A232" s="24" t="s">
        <v>130</v>
      </c>
      <c r="B232" s="132">
        <v>286040</v>
      </c>
      <c r="C232" s="133">
        <f>SUM(F232:Z232)</f>
        <v>308183.8</v>
      </c>
      <c r="D232" s="99">
        <f t="shared" si="133"/>
        <v>1.0774150468465948</v>
      </c>
      <c r="E232" s="167">
        <v>21</v>
      </c>
      <c r="F232" s="193">
        <v>540</v>
      </c>
      <c r="G232" s="193">
        <v>9113</v>
      </c>
      <c r="H232" s="193">
        <v>28440</v>
      </c>
      <c r="I232" s="193">
        <v>24838</v>
      </c>
      <c r="J232" s="193">
        <v>8000</v>
      </c>
      <c r="K232" s="193">
        <v>13200</v>
      </c>
      <c r="L232" s="193">
        <v>6331</v>
      </c>
      <c r="M232" s="193">
        <v>25338</v>
      </c>
      <c r="N232" s="193">
        <v>12138</v>
      </c>
      <c r="O232" s="193">
        <v>14550</v>
      </c>
      <c r="P232" s="193">
        <v>7780</v>
      </c>
      <c r="Q232" s="193">
        <v>23186</v>
      </c>
      <c r="R232" s="193">
        <v>1700</v>
      </c>
      <c r="S232" s="193">
        <v>3184</v>
      </c>
      <c r="T232" s="193">
        <v>10130</v>
      </c>
      <c r="U232" s="159">
        <v>36809.800000000003</v>
      </c>
      <c r="V232" s="193">
        <v>5300</v>
      </c>
      <c r="W232" s="193">
        <v>1200</v>
      </c>
      <c r="X232" s="193">
        <v>9856</v>
      </c>
      <c r="Y232" s="193">
        <v>43850</v>
      </c>
      <c r="Z232" s="193">
        <v>22700</v>
      </c>
      <c r="AD232" s="63"/>
      <c r="AE232" s="63"/>
    </row>
    <row r="233" spans="1:36" s="23" customFormat="1" ht="27.75" hidden="1" customHeight="1" outlineLevel="1" x14ac:dyDescent="0.2">
      <c r="A233" s="10" t="s">
        <v>127</v>
      </c>
      <c r="B233" s="132">
        <v>301526</v>
      </c>
      <c r="C233" s="133">
        <f>SUM(F233:Z233)</f>
        <v>304447.29213333334</v>
      </c>
      <c r="D233" s="99">
        <f t="shared" si="133"/>
        <v>1.0096883589917067</v>
      </c>
      <c r="E233" s="167"/>
      <c r="F233" s="183">
        <v>345.06666666666666</v>
      </c>
      <c r="G233" s="183">
        <v>8525.7899999999991</v>
      </c>
      <c r="H233" s="183">
        <v>27910</v>
      </c>
      <c r="I233" s="183">
        <v>19630</v>
      </c>
      <c r="J233" s="183">
        <v>9167.7065999999995</v>
      </c>
      <c r="K233" s="183">
        <v>11327.456</v>
      </c>
      <c r="L233" s="183">
        <v>749.13066666666668</v>
      </c>
      <c r="M233" s="183">
        <v>18161.738000000001</v>
      </c>
      <c r="N233" s="183">
        <v>14325.844200000001</v>
      </c>
      <c r="O233" s="183">
        <v>15009.280000000002</v>
      </c>
      <c r="P233" s="183">
        <v>8026.83</v>
      </c>
      <c r="Q233" s="183">
        <v>17005</v>
      </c>
      <c r="R233" s="183">
        <v>3549</v>
      </c>
      <c r="S233" s="183">
        <v>3285.3599999999997</v>
      </c>
      <c r="T233" s="183">
        <v>12194.140000000001</v>
      </c>
      <c r="U233" s="183">
        <v>65504.250000000007</v>
      </c>
      <c r="V233" s="183"/>
      <c r="W233" s="183">
        <v>456</v>
      </c>
      <c r="X233" s="183">
        <v>7379.7</v>
      </c>
      <c r="Y233" s="183">
        <v>39195</v>
      </c>
      <c r="Z233" s="183">
        <v>22700</v>
      </c>
      <c r="AD233" s="62"/>
      <c r="AE233" s="62"/>
    </row>
    <row r="234" spans="1:36" s="23" customFormat="1" ht="27" hidden="1" customHeight="1" outlineLevel="1" x14ac:dyDescent="0.2">
      <c r="A234" s="10" t="s">
        <v>128</v>
      </c>
      <c r="B234" s="133">
        <f>B232*0.3</f>
        <v>85812</v>
      </c>
      <c r="C234" s="133">
        <f>C232*0.3</f>
        <v>92455.14</v>
      </c>
      <c r="D234" s="99">
        <f t="shared" si="133"/>
        <v>1.0774150468465948</v>
      </c>
      <c r="E234" s="167"/>
      <c r="F234" s="193">
        <f>F232*0.3</f>
        <v>162</v>
      </c>
      <c r="G234" s="193">
        <f t="shared" ref="G234:Z234" si="140">G232*0.3</f>
        <v>2733.9</v>
      </c>
      <c r="H234" s="193">
        <f t="shared" si="140"/>
        <v>8532</v>
      </c>
      <c r="I234" s="193">
        <f t="shared" si="140"/>
        <v>7451.4</v>
      </c>
      <c r="J234" s="193">
        <f>J232*0.3</f>
        <v>2400</v>
      </c>
      <c r="K234" s="193">
        <f t="shared" si="140"/>
        <v>3960</v>
      </c>
      <c r="L234" s="193">
        <f t="shared" si="140"/>
        <v>1899.3</v>
      </c>
      <c r="M234" s="193">
        <f t="shared" si="140"/>
        <v>7601.4</v>
      </c>
      <c r="N234" s="193">
        <f t="shared" si="140"/>
        <v>3641.4</v>
      </c>
      <c r="O234" s="193">
        <f t="shared" si="140"/>
        <v>4365</v>
      </c>
      <c r="P234" s="193">
        <f t="shared" si="140"/>
        <v>2334</v>
      </c>
      <c r="Q234" s="193">
        <f t="shared" si="140"/>
        <v>6955.8</v>
      </c>
      <c r="R234" s="193">
        <f t="shared" si="140"/>
        <v>510</v>
      </c>
      <c r="S234" s="193">
        <f t="shared" si="140"/>
        <v>955.19999999999993</v>
      </c>
      <c r="T234" s="193">
        <f t="shared" si="140"/>
        <v>3039</v>
      </c>
      <c r="U234" s="193">
        <f t="shared" si="140"/>
        <v>11042.94</v>
      </c>
      <c r="V234" s="193">
        <f t="shared" si="140"/>
        <v>1590</v>
      </c>
      <c r="W234" s="193">
        <f t="shared" si="140"/>
        <v>360</v>
      </c>
      <c r="X234" s="193">
        <f t="shared" si="140"/>
        <v>2956.7999999999997</v>
      </c>
      <c r="Y234" s="193">
        <f t="shared" si="140"/>
        <v>13155</v>
      </c>
      <c r="Z234" s="193">
        <f t="shared" si="140"/>
        <v>6810</v>
      </c>
      <c r="AD234" s="62"/>
      <c r="AE234" s="62"/>
    </row>
    <row r="235" spans="1:36" s="26" customFormat="1" ht="30" hidden="1" customHeight="1" x14ac:dyDescent="0.2">
      <c r="A235" s="10" t="s">
        <v>129</v>
      </c>
      <c r="B235" s="135">
        <v>0.44500000000000001</v>
      </c>
      <c r="C235" s="135">
        <f>C232/C233</f>
        <v>1.0122730862228535</v>
      </c>
      <c r="D235" s="99">
        <f t="shared" si="133"/>
        <v>2.2747709802760752</v>
      </c>
      <c r="E235" s="167"/>
      <c r="F235" s="180">
        <f t="shared" ref="F235:Z235" si="141">F232/F233</f>
        <v>1.5649149922720247</v>
      </c>
      <c r="G235" s="180">
        <f t="shared" si="141"/>
        <v>1.0688745559062562</v>
      </c>
      <c r="H235" s="180">
        <f>H232/H233</f>
        <v>1.0189896094589752</v>
      </c>
      <c r="I235" s="180">
        <f t="shared" si="141"/>
        <v>1.2653082017320427</v>
      </c>
      <c r="J235" s="180">
        <f t="shared" si="141"/>
        <v>0.87262827542932064</v>
      </c>
      <c r="K235" s="180">
        <f t="shared" si="141"/>
        <v>1.165310198512358</v>
      </c>
      <c r="L235" s="180">
        <f t="shared" si="141"/>
        <v>8.4511291310105214</v>
      </c>
      <c r="M235" s="180">
        <f t="shared" si="141"/>
        <v>1.3951307964028552</v>
      </c>
      <c r="N235" s="180">
        <f t="shared" si="141"/>
        <v>0.8472799110854492</v>
      </c>
      <c r="O235" s="180">
        <f t="shared" si="141"/>
        <v>0.96940026436977644</v>
      </c>
      <c r="P235" s="180">
        <f t="shared" si="141"/>
        <v>0.96924937989218662</v>
      </c>
      <c r="Q235" s="180">
        <f t="shared" si="141"/>
        <v>1.3634813290208763</v>
      </c>
      <c r="R235" s="180">
        <f t="shared" si="141"/>
        <v>0.47900817131586365</v>
      </c>
      <c r="S235" s="180">
        <f t="shared" si="141"/>
        <v>0.96914797769498628</v>
      </c>
      <c r="T235" s="180">
        <f t="shared" si="141"/>
        <v>0.8307268901291931</v>
      </c>
      <c r="U235" s="180" t="s">
        <v>41</v>
      </c>
      <c r="V235" s="180" t="e">
        <f t="shared" si="141"/>
        <v>#DIV/0!</v>
      </c>
      <c r="W235" s="180">
        <f t="shared" si="141"/>
        <v>2.6315789473684212</v>
      </c>
      <c r="X235" s="180">
        <f t="shared" si="141"/>
        <v>1.3355556458934645</v>
      </c>
      <c r="Y235" s="180">
        <f t="shared" si="141"/>
        <v>1.1187651486158949</v>
      </c>
      <c r="Z235" s="180">
        <f t="shared" si="141"/>
        <v>1</v>
      </c>
      <c r="AD235" s="63"/>
      <c r="AE235" s="63"/>
    </row>
    <row r="236" spans="1:36" s="26" customFormat="1" ht="32.25" customHeight="1" outlineLevel="1" x14ac:dyDescent="0.2">
      <c r="A236" s="24" t="s">
        <v>131</v>
      </c>
      <c r="B236" s="132">
        <v>12110</v>
      </c>
      <c r="C236" s="133">
        <f>SUM(F236:Z236)</f>
        <v>10529</v>
      </c>
      <c r="D236" s="99">
        <f t="shared" si="133"/>
        <v>0.86944673823286545</v>
      </c>
      <c r="E236" s="167">
        <v>8</v>
      </c>
      <c r="F236" s="193"/>
      <c r="G236" s="200">
        <v>877</v>
      </c>
      <c r="H236" s="193"/>
      <c r="I236" s="201">
        <v>2552</v>
      </c>
      <c r="J236" s="201">
        <v>2750</v>
      </c>
      <c r="K236" s="200">
        <v>1100</v>
      </c>
      <c r="L236" s="200">
        <v>600</v>
      </c>
      <c r="M236" s="193"/>
      <c r="N236" s="200"/>
      <c r="O236" s="200">
        <v>300</v>
      </c>
      <c r="P236" s="193">
        <v>2000</v>
      </c>
      <c r="Q236" s="193"/>
      <c r="R236" s="200"/>
      <c r="S236" s="200"/>
      <c r="T236" s="200">
        <v>350</v>
      </c>
      <c r="U236" s="200"/>
      <c r="V236" s="200"/>
      <c r="W236" s="200"/>
      <c r="X236" s="193"/>
      <c r="Y236" s="200"/>
      <c r="Z236" s="193"/>
      <c r="AD236" s="63"/>
      <c r="AE236" s="63"/>
    </row>
    <row r="237" spans="1:36" s="23" customFormat="1" ht="30" hidden="1" customHeight="1" outlineLevel="1" x14ac:dyDescent="0.2">
      <c r="A237" s="10" t="s">
        <v>127</v>
      </c>
      <c r="B237" s="132">
        <v>267861</v>
      </c>
      <c r="C237" s="133">
        <f>SUM(F237:Z237)</f>
        <v>275603.56455555552</v>
      </c>
      <c r="D237" s="103">
        <f t="shared" ref="D237:D256" si="142">C237/B237</f>
        <v>1.0289051581064639</v>
      </c>
      <c r="E237" s="167"/>
      <c r="F237" s="183"/>
      <c r="G237" s="183">
        <v>9473.1</v>
      </c>
      <c r="H237" s="183">
        <v>35868.257222222222</v>
      </c>
      <c r="I237" s="183">
        <v>20721</v>
      </c>
      <c r="J237" s="183">
        <v>7052.0819999999994</v>
      </c>
      <c r="K237" s="183">
        <v>1237.9733333333334</v>
      </c>
      <c r="L237" s="183">
        <v>2965.3088888888888</v>
      </c>
      <c r="M237" s="183">
        <v>21822.243333333336</v>
      </c>
      <c r="N237" s="183">
        <v>5026.6120000000001</v>
      </c>
      <c r="O237" s="183">
        <v>9551.36</v>
      </c>
      <c r="P237" s="183">
        <v>10192.799999999999</v>
      </c>
      <c r="Q237" s="183">
        <v>18036.936666666668</v>
      </c>
      <c r="R237" s="183">
        <v>7230</v>
      </c>
      <c r="S237" s="183">
        <v>1544.3999999999999</v>
      </c>
      <c r="T237" s="183">
        <v>7051.0333333333347</v>
      </c>
      <c r="U237" s="183">
        <v>63684.6875</v>
      </c>
      <c r="V237" s="183">
        <v>6133.7569444444425</v>
      </c>
      <c r="W237" s="183">
        <v>1449</v>
      </c>
      <c r="X237" s="183">
        <v>9405.5</v>
      </c>
      <c r="Y237" s="183">
        <v>21299.166666666668</v>
      </c>
      <c r="Z237" s="183">
        <v>15858.346666666666</v>
      </c>
      <c r="AD237" s="62"/>
      <c r="AE237" s="62"/>
    </row>
    <row r="238" spans="1:36" s="23" customFormat="1" ht="30" hidden="1" customHeight="1" outlineLevel="1" x14ac:dyDescent="0.2">
      <c r="A238" s="10" t="s">
        <v>132</v>
      </c>
      <c r="B238" s="133">
        <f>B236*0.19</f>
        <v>2300.9</v>
      </c>
      <c r="C238" s="133">
        <f>C236*0.19</f>
        <v>2000.51</v>
      </c>
      <c r="D238" s="103">
        <f t="shared" si="142"/>
        <v>0.86944673823286533</v>
      </c>
      <c r="E238" s="167"/>
      <c r="F238" s="193"/>
      <c r="G238" s="193">
        <f t="shared" ref="G238:Z238" si="143">G236*0.19</f>
        <v>166.63</v>
      </c>
      <c r="H238" s="193">
        <f t="shared" si="143"/>
        <v>0</v>
      </c>
      <c r="I238" s="193">
        <f t="shared" si="143"/>
        <v>484.88</v>
      </c>
      <c r="J238" s="193">
        <f t="shared" si="143"/>
        <v>522.5</v>
      </c>
      <c r="K238" s="193">
        <f t="shared" si="143"/>
        <v>209</v>
      </c>
      <c r="L238" s="193">
        <f t="shared" si="143"/>
        <v>114</v>
      </c>
      <c r="M238" s="193">
        <f t="shared" si="143"/>
        <v>0</v>
      </c>
      <c r="N238" s="193">
        <f t="shared" si="143"/>
        <v>0</v>
      </c>
      <c r="O238" s="193">
        <f t="shared" si="143"/>
        <v>57</v>
      </c>
      <c r="P238" s="193">
        <f t="shared" si="143"/>
        <v>380</v>
      </c>
      <c r="Q238" s="193">
        <f t="shared" si="143"/>
        <v>0</v>
      </c>
      <c r="R238" s="193">
        <f t="shared" si="143"/>
        <v>0</v>
      </c>
      <c r="S238" s="193">
        <f t="shared" si="143"/>
        <v>0</v>
      </c>
      <c r="T238" s="193">
        <f t="shared" si="143"/>
        <v>66.5</v>
      </c>
      <c r="U238" s="193">
        <f t="shared" si="143"/>
        <v>0</v>
      </c>
      <c r="V238" s="193">
        <f t="shared" si="143"/>
        <v>0</v>
      </c>
      <c r="W238" s="193"/>
      <c r="X238" s="193">
        <f t="shared" si="143"/>
        <v>0</v>
      </c>
      <c r="Y238" s="193">
        <f t="shared" si="143"/>
        <v>0</v>
      </c>
      <c r="Z238" s="193">
        <f t="shared" si="143"/>
        <v>0</v>
      </c>
      <c r="AD238" s="62"/>
      <c r="AE238" s="62"/>
    </row>
    <row r="239" spans="1:36" s="26" customFormat="1" ht="30" hidden="1" customHeight="1" x14ac:dyDescent="0.2">
      <c r="A239" s="10" t="s">
        <v>133</v>
      </c>
      <c r="B239" s="135">
        <f>B236/B237</f>
        <v>4.5210015642441419E-2</v>
      </c>
      <c r="C239" s="135">
        <f>C236/C237</f>
        <v>3.8203424607295269E-2</v>
      </c>
      <c r="D239" s="103">
        <f t="shared" si="142"/>
        <v>0.84502126496570751</v>
      </c>
      <c r="E239" s="167"/>
      <c r="F239" s="180"/>
      <c r="G239" s="180">
        <f>G236/G237</f>
        <v>9.2577931194645885E-2</v>
      </c>
      <c r="H239" s="180">
        <f>H236/H237</f>
        <v>0</v>
      </c>
      <c r="I239" s="180">
        <f>I236/I237</f>
        <v>0.12316007914675933</v>
      </c>
      <c r="J239" s="180">
        <f t="shared" ref="J239" si="144">J236/J237</f>
        <v>0.38995576058247766</v>
      </c>
      <c r="K239" s="180">
        <f t="shared" ref="K239:Q239" si="145">K236/K237</f>
        <v>0.8885490263656729</v>
      </c>
      <c r="L239" s="180">
        <f t="shared" si="145"/>
        <v>0.20233979746535682</v>
      </c>
      <c r="M239" s="180">
        <f t="shared" si="145"/>
        <v>0</v>
      </c>
      <c r="N239" s="180">
        <f t="shared" si="145"/>
        <v>0</v>
      </c>
      <c r="O239" s="180">
        <f t="shared" si="145"/>
        <v>3.1409139640846954E-2</v>
      </c>
      <c r="P239" s="180">
        <f t="shared" si="145"/>
        <v>0.19621693744604035</v>
      </c>
      <c r="Q239" s="180">
        <f t="shared" si="145"/>
        <v>0</v>
      </c>
      <c r="R239" s="180">
        <f t="shared" ref="R239" si="146">R236/R237</f>
        <v>0</v>
      </c>
      <c r="S239" s="180">
        <f>S236/S237</f>
        <v>0</v>
      </c>
      <c r="T239" s="180">
        <f>T236/T237</f>
        <v>4.9638114508039004E-2</v>
      </c>
      <c r="U239" s="180">
        <f>U236/U237</f>
        <v>0</v>
      </c>
      <c r="V239" s="180">
        <f t="shared" ref="V239:Z239" si="147">V236/V237</f>
        <v>0</v>
      </c>
      <c r="W239" s="180"/>
      <c r="X239" s="180">
        <f t="shared" si="147"/>
        <v>0</v>
      </c>
      <c r="Y239" s="180">
        <f t="shared" si="147"/>
        <v>0</v>
      </c>
      <c r="Z239" s="180">
        <f t="shared" si="147"/>
        <v>0</v>
      </c>
      <c r="AD239" s="63"/>
      <c r="AE239" s="63"/>
    </row>
    <row r="240" spans="1:36" s="23" customFormat="1" ht="30" hidden="1" customHeight="1" x14ac:dyDescent="0.2">
      <c r="A240" s="24" t="s">
        <v>134</v>
      </c>
      <c r="B240" s="133">
        <v>12</v>
      </c>
      <c r="C240" s="133">
        <f>SUM(F240:Z240)</f>
        <v>0</v>
      </c>
      <c r="D240" s="103">
        <f t="shared" si="142"/>
        <v>0</v>
      </c>
      <c r="E240" s="167"/>
      <c r="F240" s="186"/>
      <c r="G240" s="186"/>
      <c r="H240" s="186"/>
      <c r="I240" s="186"/>
      <c r="J240" s="186"/>
      <c r="K240" s="186"/>
      <c r="L240" s="186"/>
      <c r="M240" s="186"/>
      <c r="N240" s="186"/>
      <c r="O240" s="186"/>
      <c r="P240" s="186"/>
      <c r="Q240" s="198"/>
      <c r="R240" s="186"/>
      <c r="S240" s="186"/>
      <c r="T240" s="186"/>
      <c r="U240" s="186"/>
      <c r="V240" s="186"/>
      <c r="W240" s="186"/>
      <c r="X240" s="186"/>
      <c r="Y240" s="186"/>
      <c r="Z240" s="186"/>
      <c r="AD240" s="62"/>
      <c r="AE240" s="62"/>
    </row>
    <row r="241" spans="1:31" s="23" customFormat="1" ht="30" hidden="1" customHeight="1" x14ac:dyDescent="0.2">
      <c r="A241" s="10" t="s">
        <v>132</v>
      </c>
      <c r="B241" s="133">
        <v>8</v>
      </c>
      <c r="C241" s="133">
        <f>C240*0.7</f>
        <v>0</v>
      </c>
      <c r="D241" s="103">
        <f t="shared" si="142"/>
        <v>0</v>
      </c>
      <c r="E241" s="167"/>
      <c r="F241" s="193"/>
      <c r="G241" s="193"/>
      <c r="H241" s="193"/>
      <c r="I241" s="193"/>
      <c r="J241" s="193"/>
      <c r="K241" s="193"/>
      <c r="L241" s="193"/>
      <c r="M241" s="193"/>
      <c r="N241" s="193"/>
      <c r="O241" s="193"/>
      <c r="P241" s="193"/>
      <c r="Q241" s="198"/>
      <c r="R241" s="193"/>
      <c r="S241" s="193"/>
      <c r="T241" s="193"/>
      <c r="U241" s="193"/>
      <c r="V241" s="193"/>
      <c r="W241" s="193"/>
      <c r="X241" s="193"/>
      <c r="Y241" s="193"/>
      <c r="Z241" s="193"/>
      <c r="AD241" s="62"/>
      <c r="AE241" s="62"/>
    </row>
    <row r="242" spans="1:31" s="23" customFormat="1" ht="47.25" hidden="1" customHeight="1" x14ac:dyDescent="0.2">
      <c r="A242" s="19" t="s">
        <v>135</v>
      </c>
      <c r="B242" s="133"/>
      <c r="C242" s="133">
        <f>SUM(F242:Z242)</f>
        <v>0</v>
      </c>
      <c r="D242" s="103" t="e">
        <f t="shared" si="142"/>
        <v>#DIV/0!</v>
      </c>
      <c r="E242" s="167"/>
      <c r="F242" s="198"/>
      <c r="G242" s="198"/>
      <c r="H242" s="198"/>
      <c r="I242" s="198"/>
      <c r="J242" s="198"/>
      <c r="K242" s="198"/>
      <c r="L242" s="198"/>
      <c r="M242" s="198"/>
      <c r="N242" s="198"/>
      <c r="O242" s="198"/>
      <c r="P242" s="198"/>
      <c r="Q242" s="198"/>
      <c r="R242" s="198"/>
      <c r="S242" s="198"/>
      <c r="T242" s="198"/>
      <c r="U242" s="198"/>
      <c r="V242" s="198"/>
      <c r="W242" s="198"/>
      <c r="X242" s="198"/>
      <c r="Y242" s="198"/>
      <c r="Z242" s="198"/>
      <c r="AD242" s="62"/>
      <c r="AE242" s="62"/>
    </row>
    <row r="243" spans="1:31" s="23" customFormat="1" ht="30" hidden="1" customHeight="1" x14ac:dyDescent="0.2">
      <c r="A243" s="10" t="s">
        <v>132</v>
      </c>
      <c r="B243" s="133"/>
      <c r="C243" s="133">
        <f>C242*0.2</f>
        <v>0</v>
      </c>
      <c r="D243" s="103" t="e">
        <f t="shared" si="142"/>
        <v>#DIV/0!</v>
      </c>
      <c r="E243" s="167"/>
      <c r="F243" s="193"/>
      <c r="G243" s="193"/>
      <c r="H243" s="193"/>
      <c r="I243" s="193"/>
      <c r="J243" s="193"/>
      <c r="K243" s="193"/>
      <c r="L243" s="193"/>
      <c r="M243" s="193"/>
      <c r="N243" s="193"/>
      <c r="O243" s="193"/>
      <c r="P243" s="193"/>
      <c r="Q243" s="198"/>
      <c r="R243" s="193"/>
      <c r="S243" s="193"/>
      <c r="T243" s="193"/>
      <c r="U243" s="193"/>
      <c r="V243" s="193"/>
      <c r="W243" s="193"/>
      <c r="X243" s="193"/>
      <c r="Y243" s="193"/>
      <c r="Z243" s="193"/>
      <c r="AD243" s="62"/>
      <c r="AE243" s="62"/>
    </row>
    <row r="244" spans="1:31" s="23" customFormat="1" ht="30" hidden="1" customHeight="1" x14ac:dyDescent="0.2">
      <c r="A244" s="19" t="s">
        <v>151</v>
      </c>
      <c r="B244" s="133" t="e">
        <f>245:257</f>
        <v>#VALUE!</v>
      </c>
      <c r="C244" s="133">
        <f>SUM(F244:Z244)</f>
        <v>0</v>
      </c>
      <c r="D244" s="103" t="e">
        <f t="shared" si="142"/>
        <v>#VALUE!</v>
      </c>
      <c r="E244" s="167"/>
      <c r="F244" s="198"/>
      <c r="G244" s="198"/>
      <c r="H244" s="198"/>
      <c r="I244" s="198"/>
      <c r="J244" s="198"/>
      <c r="K244" s="198"/>
      <c r="L244" s="198"/>
      <c r="M244" s="198"/>
      <c r="N244" s="198"/>
      <c r="O244" s="198"/>
      <c r="P244" s="198"/>
      <c r="Q244" s="198"/>
      <c r="R244" s="198"/>
      <c r="S244" s="198"/>
      <c r="T244" s="198"/>
      <c r="U244" s="198"/>
      <c r="V244" s="198"/>
      <c r="W244" s="198"/>
      <c r="X244" s="198"/>
      <c r="Y244" s="198"/>
      <c r="Z244" s="198"/>
      <c r="AD244" s="62"/>
      <c r="AE244" s="62"/>
    </row>
    <row r="245" spans="1:31" s="23" customFormat="1" ht="30" customHeight="1" x14ac:dyDescent="0.2">
      <c r="A245" s="19" t="s">
        <v>136</v>
      </c>
      <c r="B245" s="133">
        <f>B243+B241+B238+B234+B230</f>
        <v>129772.9</v>
      </c>
      <c r="C245" s="133">
        <f>C243+C241+C238+C234+C230</f>
        <v>133908.95000000001</v>
      </c>
      <c r="D245" s="103">
        <f t="shared" si="142"/>
        <v>1.0318714461956233</v>
      </c>
      <c r="E245" s="167">
        <v>21</v>
      </c>
      <c r="F245" s="193">
        <f>F243+F241+F238+F234+F230</f>
        <v>922.05000000000007</v>
      </c>
      <c r="G245" s="193">
        <f t="shared" ref="G245:V245" si="148">G243+G241+G238+G234+G230</f>
        <v>4370.2300000000005</v>
      </c>
      <c r="H245" s="193">
        <f t="shared" si="148"/>
        <v>13482.900000000001</v>
      </c>
      <c r="I245" s="193">
        <f t="shared" si="148"/>
        <v>10463.029999999999</v>
      </c>
      <c r="J245" s="193">
        <f t="shared" si="148"/>
        <v>4685.1499999999996</v>
      </c>
      <c r="K245" s="193">
        <f t="shared" si="148"/>
        <v>6293</v>
      </c>
      <c r="L245" s="193">
        <f t="shared" si="148"/>
        <v>3782.7</v>
      </c>
      <c r="M245" s="193">
        <f t="shared" si="148"/>
        <v>11493.9</v>
      </c>
      <c r="N245" s="193">
        <f t="shared" si="148"/>
        <v>4218.75</v>
      </c>
      <c r="O245" s="193">
        <f t="shared" si="148"/>
        <v>5914.2</v>
      </c>
      <c r="P245" s="193">
        <f t="shared" si="148"/>
        <v>3899.75</v>
      </c>
      <c r="Q245" s="193">
        <f t="shared" si="148"/>
        <v>8507.4</v>
      </c>
      <c r="R245" s="193">
        <f t="shared" si="148"/>
        <v>3575.4</v>
      </c>
      <c r="S245" s="193">
        <f t="shared" si="148"/>
        <v>1900.1999999999998</v>
      </c>
      <c r="T245" s="193">
        <f t="shared" si="148"/>
        <v>3909.2</v>
      </c>
      <c r="U245" s="193">
        <f t="shared" si="148"/>
        <v>12491.04</v>
      </c>
      <c r="V245" s="193">
        <f t="shared" si="148"/>
        <v>2985</v>
      </c>
      <c r="W245" s="193">
        <f>W243+W241+W238+W234+W230</f>
        <v>589.5</v>
      </c>
      <c r="X245" s="193">
        <f>X243+X241+X238+X234+X230</f>
        <v>4921.95</v>
      </c>
      <c r="Y245" s="193">
        <f>Y243+Y241+Y238+Y234+Y230</f>
        <v>15647.1</v>
      </c>
      <c r="Z245" s="193">
        <f>Z243+Z241+Z238+Z234+Z230</f>
        <v>9856.5</v>
      </c>
      <c r="AA245" s="79">
        <f t="shared" ref="AA245" si="149">AA243+AA241+AA238+AA234+AA230</f>
        <v>0</v>
      </c>
      <c r="AD245" s="62"/>
      <c r="AE245" s="62"/>
    </row>
    <row r="246" spans="1:31" s="23" customFormat="1" ht="45" x14ac:dyDescent="0.2">
      <c r="A246" s="10" t="s">
        <v>156</v>
      </c>
      <c r="B246" s="133">
        <v>73664</v>
      </c>
      <c r="C246" s="133">
        <f>SUM(F246:Z246)</f>
        <v>74465.899999999994</v>
      </c>
      <c r="D246" s="103">
        <f t="shared" si="142"/>
        <v>1.0108859144222415</v>
      </c>
      <c r="E246" s="167"/>
      <c r="F246" s="193">
        <v>323.5</v>
      </c>
      <c r="G246" s="193">
        <v>2186.1</v>
      </c>
      <c r="H246" s="193">
        <v>6718.2999999999993</v>
      </c>
      <c r="I246" s="193">
        <v>7270.4999999999991</v>
      </c>
      <c r="J246" s="193">
        <v>2681.3999999999996</v>
      </c>
      <c r="K246" s="193">
        <v>2652.8</v>
      </c>
      <c r="L246" s="193">
        <v>1003.3</v>
      </c>
      <c r="M246" s="193">
        <v>6033.8</v>
      </c>
      <c r="N246" s="193">
        <v>3181</v>
      </c>
      <c r="O246" s="193">
        <v>3148.8</v>
      </c>
      <c r="P246" s="193">
        <v>2123.5</v>
      </c>
      <c r="Q246" s="198">
        <v>4305.8999999999996</v>
      </c>
      <c r="R246" s="193">
        <v>2075.6</v>
      </c>
      <c r="S246" s="193">
        <v>1263.5999999999999</v>
      </c>
      <c r="T246" s="193">
        <v>2488.6</v>
      </c>
      <c r="U246" s="193">
        <v>10397.5</v>
      </c>
      <c r="V246" s="193">
        <v>1318.2999999999997</v>
      </c>
      <c r="W246" s="193">
        <v>284</v>
      </c>
      <c r="X246" s="193">
        <v>2170.5</v>
      </c>
      <c r="Y246" s="193">
        <v>7667.7</v>
      </c>
      <c r="Z246" s="193">
        <v>5171.2</v>
      </c>
      <c r="AD246" s="62"/>
      <c r="AE246" s="62"/>
    </row>
    <row r="247" spans="1:31" s="23" customFormat="1" ht="22.5" x14ac:dyDescent="0.2">
      <c r="A247" s="24" t="s">
        <v>150</v>
      </c>
      <c r="B247" s="134">
        <f>B245/B246*10</f>
        <v>17.616868483927021</v>
      </c>
      <c r="C247" s="134">
        <f>C245/C246*10</f>
        <v>17.982586660471441</v>
      </c>
      <c r="D247" s="103">
        <f>C247/B247</f>
        <v>1.0207595451415266</v>
      </c>
      <c r="E247" s="167">
        <v>21</v>
      </c>
      <c r="F247" s="159">
        <f>F245/F246*10</f>
        <v>28.502318392581145</v>
      </c>
      <c r="G247" s="159">
        <f>G245/G246*10</f>
        <v>19.990988518366045</v>
      </c>
      <c r="H247" s="159">
        <f t="shared" ref="H247:W247" si="150">H245/H246*10</f>
        <v>20.068916243692605</v>
      </c>
      <c r="I247" s="159">
        <f>I245/I246*10</f>
        <v>14.391073516264356</v>
      </c>
      <c r="J247" s="159">
        <f t="shared" si="150"/>
        <v>17.472775415827552</v>
      </c>
      <c r="K247" s="159">
        <f t="shared" si="150"/>
        <v>23.722104945717732</v>
      </c>
      <c r="L247" s="159">
        <f t="shared" si="150"/>
        <v>37.702581481112325</v>
      </c>
      <c r="M247" s="159">
        <f t="shared" si="150"/>
        <v>19.049189565447975</v>
      </c>
      <c r="N247" s="159">
        <f>N245/N246*10</f>
        <v>13.262338887142409</v>
      </c>
      <c r="O247" s="159">
        <f t="shared" si="150"/>
        <v>18.782393292682926</v>
      </c>
      <c r="P247" s="159">
        <f>P245/P246*10</f>
        <v>18.3647280433247</v>
      </c>
      <c r="Q247" s="159">
        <f t="shared" si="150"/>
        <v>19.75754197728698</v>
      </c>
      <c r="R247" s="159">
        <f t="shared" si="150"/>
        <v>17.225862401233382</v>
      </c>
      <c r="S247" s="159">
        <f t="shared" si="150"/>
        <v>15.03798670465337</v>
      </c>
      <c r="T247" s="159">
        <f t="shared" si="150"/>
        <v>15.708430442819257</v>
      </c>
      <c r="U247" s="159">
        <f>U245/U246*10</f>
        <v>12.01350324597259</v>
      </c>
      <c r="V247" s="159">
        <f t="shared" si="150"/>
        <v>22.642797542289316</v>
      </c>
      <c r="W247" s="159">
        <f t="shared" si="150"/>
        <v>20.757042253521124</v>
      </c>
      <c r="X247" s="159">
        <f>X245/X246*10</f>
        <v>22.676572218382862</v>
      </c>
      <c r="Y247" s="159">
        <f>Y245/Y246*10</f>
        <v>20.406510426855512</v>
      </c>
      <c r="Z247" s="159">
        <f t="shared" ref="Z247:AA247" si="151">Z245/Z246*10</f>
        <v>19.060372834158418</v>
      </c>
      <c r="AA247" s="96" t="e">
        <f t="shared" si="151"/>
        <v>#DIV/0!</v>
      </c>
      <c r="AD247" s="62"/>
      <c r="AE247" s="62"/>
    </row>
    <row r="248" spans="1:31" ht="22.5" hidden="1" x14ac:dyDescent="0.25">
      <c r="A248" s="45"/>
      <c r="B248" s="45"/>
      <c r="C248" s="45"/>
      <c r="D248" s="103" t="e">
        <f t="shared" si="142"/>
        <v>#DIV/0!</v>
      </c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31" ht="27" hidden="1" customHeight="1" x14ac:dyDescent="0.25">
      <c r="A249" s="10" t="s">
        <v>169</v>
      </c>
      <c r="B249" s="41"/>
      <c r="C249" s="41">
        <f>SUM(F249:Z249)</f>
        <v>0</v>
      </c>
      <c r="D249" s="103" t="e">
        <f t="shared" si="142"/>
        <v>#DIV/0!</v>
      </c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31" ht="18" hidden="1" customHeight="1" x14ac:dyDescent="0.25">
      <c r="A250" s="10" t="s">
        <v>173</v>
      </c>
      <c r="B250" s="41">
        <v>108</v>
      </c>
      <c r="C250" s="41">
        <f>SUM(F250:Z250)</f>
        <v>0</v>
      </c>
      <c r="D250" s="103">
        <f t="shared" si="142"/>
        <v>0</v>
      </c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31" ht="18" hidden="1" customHeight="1" x14ac:dyDescent="0.25">
      <c r="A251" s="21"/>
      <c r="B251" s="29"/>
      <c r="C251" s="29"/>
      <c r="D251" s="103" t="e">
        <f t="shared" si="142"/>
        <v>#DIV/0!</v>
      </c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31" ht="24" hidden="1" customHeight="1" x14ac:dyDescent="0.35">
      <c r="A252" s="117" t="s">
        <v>137</v>
      </c>
      <c r="B252" s="29"/>
      <c r="C252" s="29">
        <f>SUM(F252:Z252)</f>
        <v>0</v>
      </c>
      <c r="D252" s="103" t="e">
        <f t="shared" si="142"/>
        <v>#DIV/0!</v>
      </c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31" s="31" customFormat="1" ht="21" hidden="1" customHeight="1" x14ac:dyDescent="0.35">
      <c r="A253" s="116" t="s">
        <v>138</v>
      </c>
      <c r="B253" s="30"/>
      <c r="C253" s="30">
        <f>SUM(F253:Z253)</f>
        <v>0</v>
      </c>
      <c r="D253" s="103" t="e">
        <f t="shared" si="142"/>
        <v>#DIV/0!</v>
      </c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D253" s="64"/>
      <c r="AE253" s="64"/>
    </row>
    <row r="254" spans="1:31" s="31" customFormat="1" ht="32.25" hidden="1" customHeight="1" x14ac:dyDescent="0.35">
      <c r="A254" s="116" t="s">
        <v>213</v>
      </c>
      <c r="B254" s="30"/>
      <c r="C254" s="30">
        <f>SUM(F254:Z254)</f>
        <v>0</v>
      </c>
      <c r="D254" s="103" t="e">
        <f t="shared" si="142"/>
        <v>#DIV/0!</v>
      </c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D254" s="64"/>
      <c r="AE254" s="64"/>
    </row>
    <row r="255" spans="1:31" s="31" customFormat="1" ht="21" hidden="1" customHeight="1" x14ac:dyDescent="0.35">
      <c r="A255" s="32"/>
      <c r="B255" s="32"/>
      <c r="C255" s="32"/>
      <c r="D255" s="103" t="e">
        <f t="shared" si="142"/>
        <v>#DIV/0!</v>
      </c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D255" s="64"/>
      <c r="AE255" s="64"/>
    </row>
    <row r="256" spans="1:31" s="31" customFormat="1" ht="21" hidden="1" customHeight="1" x14ac:dyDescent="0.35">
      <c r="A256" s="32" t="s">
        <v>139</v>
      </c>
      <c r="B256" s="32"/>
      <c r="C256" s="32"/>
      <c r="D256" s="103" t="e">
        <f t="shared" si="142"/>
        <v>#DIV/0!</v>
      </c>
      <c r="E256" s="32"/>
      <c r="F256" s="32"/>
      <c r="G256" s="32"/>
      <c r="H256" s="32">
        <v>6300</v>
      </c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D256" s="64"/>
      <c r="AE256" s="64"/>
    </row>
    <row r="257" spans="1:32" ht="16.5" hidden="1" customHeight="1" x14ac:dyDescent="0.25">
      <c r="A257" s="42"/>
      <c r="B257" s="43"/>
      <c r="C257" s="43"/>
      <c r="D257" s="43"/>
      <c r="E257" s="4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32" ht="41.25" hidden="1" customHeight="1" x14ac:dyDescent="0.35">
      <c r="A258" s="204"/>
      <c r="B258" s="204"/>
      <c r="C258" s="204"/>
      <c r="D258" s="204"/>
      <c r="E258" s="204"/>
      <c r="F258" s="204"/>
      <c r="G258" s="204"/>
      <c r="H258" s="204"/>
      <c r="I258" s="204"/>
      <c r="J258" s="204"/>
      <c r="K258" s="204"/>
      <c r="L258" s="204"/>
      <c r="M258" s="204"/>
      <c r="N258" s="204"/>
      <c r="O258" s="204"/>
      <c r="P258" s="204"/>
      <c r="Q258" s="204"/>
      <c r="R258" s="204"/>
      <c r="S258" s="204"/>
      <c r="T258" s="204"/>
      <c r="U258" s="204"/>
      <c r="V258" s="204"/>
      <c r="W258" s="204"/>
      <c r="X258" s="204"/>
      <c r="Y258" s="204"/>
      <c r="Z258" s="204"/>
    </row>
    <row r="259" spans="1:32" ht="20.25" hidden="1" customHeight="1" x14ac:dyDescent="0.25">
      <c r="A259" s="202"/>
      <c r="B259" s="203"/>
      <c r="C259" s="203"/>
      <c r="D259" s="203"/>
      <c r="E259" s="203"/>
      <c r="F259" s="203"/>
      <c r="G259" s="203"/>
      <c r="H259" s="203"/>
      <c r="I259" s="203"/>
      <c r="J259" s="203"/>
      <c r="K259" s="203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32" ht="16.5" hidden="1" customHeight="1" x14ac:dyDescent="0.25">
      <c r="A260" s="44"/>
      <c r="B260" s="6"/>
      <c r="C260" s="6"/>
      <c r="D260" s="6"/>
      <c r="E260" s="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32" ht="9" hidden="1" customHeight="1" x14ac:dyDescent="0.2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32" s="9" customFormat="1" ht="48.75" hidden="1" customHeight="1" x14ac:dyDescent="0.2">
      <c r="A262" s="19" t="s">
        <v>140</v>
      </c>
      <c r="B262" s="18"/>
      <c r="C262" s="18">
        <f>SUM(F262:Z262)</f>
        <v>259083</v>
      </c>
      <c r="D262" s="18"/>
      <c r="E262" s="16"/>
      <c r="F262" s="49">
        <v>9345</v>
      </c>
      <c r="G262" s="49">
        <v>9100</v>
      </c>
      <c r="H262" s="49">
        <v>16579</v>
      </c>
      <c r="I262" s="49">
        <v>16195</v>
      </c>
      <c r="J262" s="49">
        <v>7250</v>
      </c>
      <c r="K262" s="49">
        <v>17539</v>
      </c>
      <c r="L262" s="49">
        <v>12001</v>
      </c>
      <c r="M262" s="49">
        <v>14609</v>
      </c>
      <c r="N262" s="49">
        <v>13004</v>
      </c>
      <c r="O262" s="49">
        <v>3780</v>
      </c>
      <c r="P262" s="49">
        <v>8536</v>
      </c>
      <c r="Q262" s="49">
        <v>11438</v>
      </c>
      <c r="R262" s="49">
        <v>16561</v>
      </c>
      <c r="S262" s="49">
        <v>15418</v>
      </c>
      <c r="T262" s="49">
        <v>18986</v>
      </c>
      <c r="U262" s="49">
        <v>13238</v>
      </c>
      <c r="V262" s="49">
        <v>7143</v>
      </c>
      <c r="W262" s="49">
        <v>4504</v>
      </c>
      <c r="X262" s="49">
        <v>11688</v>
      </c>
      <c r="Y262" s="49">
        <v>21385</v>
      </c>
      <c r="Z262" s="49">
        <v>10784</v>
      </c>
      <c r="AD262" s="59"/>
      <c r="AE262" s="59"/>
    </row>
    <row r="263" spans="1:32" ht="21" hidden="1" customHeight="1" x14ac:dyDescent="0.25">
      <c r="A263" s="28" t="s">
        <v>142</v>
      </c>
      <c r="B263" s="35"/>
      <c r="C263" s="18">
        <f>SUM(F263:Z263)</f>
        <v>380</v>
      </c>
      <c r="D263" s="18"/>
      <c r="E263" s="18"/>
      <c r="F263" s="28">
        <v>16</v>
      </c>
      <c r="G263" s="28">
        <v>21</v>
      </c>
      <c r="H263" s="28">
        <v>32</v>
      </c>
      <c r="I263" s="28">
        <v>25</v>
      </c>
      <c r="J263" s="28">
        <v>16</v>
      </c>
      <c r="K263" s="28">
        <v>31</v>
      </c>
      <c r="L263" s="28">
        <v>14</v>
      </c>
      <c r="M263" s="28">
        <v>29</v>
      </c>
      <c r="N263" s="28">
        <v>18</v>
      </c>
      <c r="O263" s="28">
        <v>8</v>
      </c>
      <c r="P263" s="28">
        <v>7</v>
      </c>
      <c r="Q263" s="28">
        <v>15</v>
      </c>
      <c r="R263" s="28">
        <v>25</v>
      </c>
      <c r="S263" s="28">
        <v>31</v>
      </c>
      <c r="T263" s="28">
        <v>10</v>
      </c>
      <c r="U263" s="28">
        <v>8</v>
      </c>
      <c r="V263" s="28">
        <v>8</v>
      </c>
      <c r="W263" s="28">
        <v>6</v>
      </c>
      <c r="X263" s="28">
        <v>12</v>
      </c>
      <c r="Y263" s="28">
        <v>35</v>
      </c>
      <c r="Z263" s="28">
        <v>13</v>
      </c>
    </row>
    <row r="264" spans="1:32" ht="0.6" hidden="1" customHeight="1" x14ac:dyDescent="0.25">
      <c r="A264" s="28" t="s">
        <v>143</v>
      </c>
      <c r="B264" s="35"/>
      <c r="C264" s="18">
        <f>SUM(F264:Z264)</f>
        <v>208</v>
      </c>
      <c r="D264" s="18"/>
      <c r="E264" s="18"/>
      <c r="F264" s="28">
        <v>10</v>
      </c>
      <c r="G264" s="28">
        <v>2</v>
      </c>
      <c r="H264" s="28">
        <v>42</v>
      </c>
      <c r="I264" s="28">
        <v>11</v>
      </c>
      <c r="J264" s="28">
        <v>9</v>
      </c>
      <c r="K264" s="28">
        <v>30</v>
      </c>
      <c r="L264" s="28">
        <v>9</v>
      </c>
      <c r="M264" s="28">
        <v>15</v>
      </c>
      <c r="N264" s="28">
        <v>1</v>
      </c>
      <c r="O264" s="28">
        <v>2</v>
      </c>
      <c r="P264" s="28">
        <v>5</v>
      </c>
      <c r="Q264" s="28">
        <v>1</v>
      </c>
      <c r="R264" s="28">
        <v>4</v>
      </c>
      <c r="S264" s="28">
        <v>8</v>
      </c>
      <c r="T264" s="28">
        <v>14</v>
      </c>
      <c r="U264" s="28">
        <v>2</v>
      </c>
      <c r="V264" s="28">
        <v>1</v>
      </c>
      <c r="W264" s="28">
        <v>2</v>
      </c>
      <c r="X264" s="28">
        <v>16</v>
      </c>
      <c r="Y264" s="28">
        <v>16</v>
      </c>
      <c r="Z264" s="28">
        <v>8</v>
      </c>
    </row>
    <row r="265" spans="1:32" ht="2.4500000000000002" hidden="1" customHeight="1" x14ac:dyDescent="0.25">
      <c r="A265" s="28" t="s">
        <v>143</v>
      </c>
      <c r="B265" s="35"/>
      <c r="C265" s="18">
        <f>SUM(F265:Z265)</f>
        <v>194</v>
      </c>
      <c r="D265" s="18"/>
      <c r="E265" s="18"/>
      <c r="F265" s="28">
        <v>10</v>
      </c>
      <c r="G265" s="28">
        <v>2</v>
      </c>
      <c r="H265" s="28">
        <v>42</v>
      </c>
      <c r="I265" s="28">
        <v>11</v>
      </c>
      <c r="J265" s="28">
        <v>2</v>
      </c>
      <c r="K265" s="28">
        <v>30</v>
      </c>
      <c r="L265" s="28">
        <v>9</v>
      </c>
      <c r="M265" s="28">
        <v>15</v>
      </c>
      <c r="N265" s="28">
        <v>1</v>
      </c>
      <c r="O265" s="28">
        <v>2</v>
      </c>
      <c r="P265" s="28">
        <v>5</v>
      </c>
      <c r="Q265" s="28">
        <v>1</v>
      </c>
      <c r="R265" s="28">
        <v>4</v>
      </c>
      <c r="S265" s="28">
        <v>1</v>
      </c>
      <c r="T265" s="28">
        <v>14</v>
      </c>
      <c r="U265" s="28">
        <v>2</v>
      </c>
      <c r="V265" s="28">
        <v>1</v>
      </c>
      <c r="W265" s="28">
        <v>2</v>
      </c>
      <c r="X265" s="28">
        <v>16</v>
      </c>
      <c r="Y265" s="28">
        <v>16</v>
      </c>
      <c r="Z265" s="28">
        <v>8</v>
      </c>
    </row>
    <row r="266" spans="1:32" ht="24" hidden="1" customHeight="1" x14ac:dyDescent="0.25">
      <c r="A266" s="28" t="s">
        <v>76</v>
      </c>
      <c r="B266" s="18">
        <v>554</v>
      </c>
      <c r="C266" s="18">
        <f>SUM(F266:Z266)</f>
        <v>574</v>
      </c>
      <c r="D266" s="18"/>
      <c r="E266" s="18"/>
      <c r="F266" s="40">
        <v>11</v>
      </c>
      <c r="G266" s="40">
        <v>15</v>
      </c>
      <c r="H266" s="40">
        <v>93</v>
      </c>
      <c r="I266" s="40">
        <v>30</v>
      </c>
      <c r="J266" s="40">
        <v>15</v>
      </c>
      <c r="K266" s="40">
        <v>55</v>
      </c>
      <c r="L266" s="40">
        <v>16</v>
      </c>
      <c r="M266" s="40">
        <v>18</v>
      </c>
      <c r="N266" s="40">
        <v>16</v>
      </c>
      <c r="O266" s="40">
        <v>10</v>
      </c>
      <c r="P266" s="40">
        <v>11</v>
      </c>
      <c r="Q266" s="40">
        <v>40</v>
      </c>
      <c r="R266" s="40">
        <v>22</v>
      </c>
      <c r="S266" s="40">
        <v>55</v>
      </c>
      <c r="T266" s="40">
        <v>14</v>
      </c>
      <c r="U266" s="40">
        <v>29</v>
      </c>
      <c r="V266" s="40">
        <v>22</v>
      </c>
      <c r="W266" s="40">
        <v>9</v>
      </c>
      <c r="X266" s="40">
        <v>7</v>
      </c>
      <c r="Y266" s="40">
        <v>60</v>
      </c>
      <c r="Z266" s="40">
        <v>26</v>
      </c>
    </row>
    <row r="267" spans="1:32" ht="16.5" hidden="1" customHeight="1" x14ac:dyDescent="0.25"/>
    <row r="268" spans="1:32" s="28" customFormat="1" ht="16.5" hidden="1" customHeight="1" x14ac:dyDescent="0.25">
      <c r="A268" s="28" t="s">
        <v>146</v>
      </c>
      <c r="B268" s="35"/>
      <c r="C268" s="28">
        <f>SUM(F268:Z268)</f>
        <v>40</v>
      </c>
      <c r="F268" s="28">
        <v>3</v>
      </c>
      <c r="H268" s="28">
        <v>1</v>
      </c>
      <c r="I268" s="28">
        <v>6</v>
      </c>
      <c r="K268" s="28">
        <v>1</v>
      </c>
      <c r="N268" s="28">
        <v>1</v>
      </c>
      <c r="P268" s="28">
        <v>2</v>
      </c>
      <c r="Q268" s="28">
        <v>1</v>
      </c>
      <c r="R268" s="28">
        <v>3</v>
      </c>
      <c r="S268" s="28">
        <v>1</v>
      </c>
      <c r="T268" s="28">
        <v>3</v>
      </c>
      <c r="U268" s="28">
        <v>7</v>
      </c>
      <c r="V268" s="28">
        <v>1</v>
      </c>
      <c r="W268" s="28">
        <v>1</v>
      </c>
      <c r="X268" s="28">
        <v>1</v>
      </c>
      <c r="Y268" s="28">
        <v>4</v>
      </c>
      <c r="Z268" s="28">
        <v>4</v>
      </c>
      <c r="AC268" s="56"/>
      <c r="AF268" s="57"/>
    </row>
    <row r="269" spans="1:32" ht="16.5" hidden="1" customHeight="1" x14ac:dyDescent="0.25"/>
    <row r="270" spans="1:32" ht="21" hidden="1" customHeight="1" x14ac:dyDescent="0.25">
      <c r="A270" s="28" t="s">
        <v>149</v>
      </c>
      <c r="B270" s="18">
        <v>45</v>
      </c>
      <c r="C270" s="18">
        <f>SUM(F270:Z270)</f>
        <v>58</v>
      </c>
      <c r="D270" s="18"/>
      <c r="E270" s="18"/>
      <c r="F270" s="40">
        <v>5</v>
      </c>
      <c r="G270" s="40">
        <v>3</v>
      </c>
      <c r="H270" s="40"/>
      <c r="I270" s="40">
        <v>5</v>
      </c>
      <c r="J270" s="40">
        <v>2</v>
      </c>
      <c r="K270" s="40"/>
      <c r="L270" s="40">
        <v>2</v>
      </c>
      <c r="M270" s="40">
        <v>0</v>
      </c>
      <c r="N270" s="40">
        <v>3</v>
      </c>
      <c r="O270" s="40">
        <v>3</v>
      </c>
      <c r="P270" s="40">
        <v>3</v>
      </c>
      <c r="Q270" s="40">
        <v>2</v>
      </c>
      <c r="R270" s="40">
        <v>2</v>
      </c>
      <c r="S270" s="40">
        <v>10</v>
      </c>
      <c r="T270" s="40">
        <v>6</v>
      </c>
      <c r="U270" s="40">
        <v>6</v>
      </c>
      <c r="V270" s="40">
        <v>1</v>
      </c>
      <c r="W270" s="40">
        <v>1</v>
      </c>
      <c r="X270" s="40">
        <v>4</v>
      </c>
      <c r="Y270" s="40"/>
      <c r="Z270" s="40"/>
    </row>
    <row r="271" spans="1:32" ht="16.5" hidden="1" customHeight="1" x14ac:dyDescent="0.25"/>
    <row r="272" spans="1:32" ht="16.5" hidden="1" customHeight="1" x14ac:dyDescent="0.25">
      <c r="F272" s="1">
        <v>7600</v>
      </c>
      <c r="G272" s="1">
        <v>3300</v>
      </c>
      <c r="H272" s="1">
        <v>2100</v>
      </c>
      <c r="I272" s="1">
        <v>5800</v>
      </c>
      <c r="J272" s="1">
        <v>2600</v>
      </c>
      <c r="K272" s="1">
        <v>6300</v>
      </c>
      <c r="L272" s="1">
        <v>3100</v>
      </c>
      <c r="M272" s="1">
        <v>3000</v>
      </c>
      <c r="N272" s="1">
        <v>4300</v>
      </c>
      <c r="O272" s="1">
        <v>2200</v>
      </c>
      <c r="P272" s="1">
        <v>4000</v>
      </c>
      <c r="Q272" s="1">
        <v>4900</v>
      </c>
      <c r="R272" s="1">
        <v>5100</v>
      </c>
      <c r="S272" s="1">
        <v>4900</v>
      </c>
      <c r="T272" s="1">
        <v>7500</v>
      </c>
      <c r="U272" s="1">
        <v>3400</v>
      </c>
      <c r="V272" s="1">
        <v>2000</v>
      </c>
      <c r="W272" s="1">
        <v>2000</v>
      </c>
      <c r="X272" s="1">
        <v>6000</v>
      </c>
      <c r="Y272" s="1">
        <v>5600</v>
      </c>
      <c r="Z272" s="1">
        <v>2300</v>
      </c>
    </row>
    <row r="273" spans="1:31" ht="13.5" hidden="1" customHeight="1" x14ac:dyDescent="0.25"/>
    <row r="274" spans="1:31" ht="16.5" hidden="1" customHeight="1" x14ac:dyDescent="0.25">
      <c r="K274" s="1" t="s">
        <v>158</v>
      </c>
      <c r="T274" s="1" t="s">
        <v>161</v>
      </c>
      <c r="V274" s="1" t="s">
        <v>159</v>
      </c>
      <c r="Y274" s="1" t="s">
        <v>160</v>
      </c>
      <c r="Z274" s="1" t="s">
        <v>157</v>
      </c>
    </row>
    <row r="275" spans="1:31" ht="16.5" hidden="1" customHeight="1" x14ac:dyDescent="0.25"/>
    <row r="276" spans="1:31" ht="22.5" hidden="1" customHeight="1" x14ac:dyDescent="0.25">
      <c r="A276" s="10" t="s">
        <v>174</v>
      </c>
      <c r="B276" s="35"/>
      <c r="C276" s="41">
        <f>SUM(F276:Z276)</f>
        <v>49</v>
      </c>
      <c r="D276" s="35"/>
      <c r="E276" s="35"/>
      <c r="F276" s="28">
        <v>1</v>
      </c>
      <c r="G276" s="28">
        <v>2</v>
      </c>
      <c r="H276" s="28"/>
      <c r="I276" s="28">
        <v>2</v>
      </c>
      <c r="J276" s="28"/>
      <c r="K276" s="28">
        <v>3</v>
      </c>
      <c r="L276" s="28">
        <v>1</v>
      </c>
      <c r="M276" s="28">
        <v>1</v>
      </c>
      <c r="N276" s="28">
        <v>8</v>
      </c>
      <c r="O276" s="28">
        <v>6</v>
      </c>
      <c r="P276" s="28">
        <v>1</v>
      </c>
      <c r="Q276" s="28">
        <v>0</v>
      </c>
      <c r="R276" s="28">
        <v>1</v>
      </c>
      <c r="S276" s="28">
        <v>4</v>
      </c>
      <c r="T276" s="28">
        <v>3</v>
      </c>
      <c r="U276" s="28">
        <v>2</v>
      </c>
      <c r="V276" s="28">
        <v>1</v>
      </c>
      <c r="W276" s="28">
        <v>1</v>
      </c>
      <c r="X276" s="28">
        <v>7</v>
      </c>
      <c r="Y276" s="28"/>
      <c r="Z276" s="28">
        <v>5</v>
      </c>
      <c r="AD276" s="1"/>
      <c r="AE276" s="1"/>
    </row>
    <row r="277" spans="1:31" hidden="1" x14ac:dyDescent="0.25"/>
    <row r="278" spans="1:31" hidden="1" x14ac:dyDescent="0.25">
      <c r="C278" s="2">
        <v>131503</v>
      </c>
      <c r="D278" s="2">
        <v>0.61502018062005714</v>
      </c>
      <c r="E278" s="2">
        <v>21</v>
      </c>
      <c r="F278" s="1">
        <v>8327</v>
      </c>
      <c r="G278" s="1">
        <v>5302</v>
      </c>
      <c r="H278" s="1">
        <v>13625</v>
      </c>
      <c r="I278" s="1">
        <v>6959</v>
      </c>
      <c r="J278" s="1">
        <v>1953</v>
      </c>
      <c r="K278" s="1">
        <v>10108</v>
      </c>
      <c r="L278" s="1">
        <v>4682</v>
      </c>
      <c r="M278" s="1">
        <v>7236</v>
      </c>
      <c r="N278" s="1">
        <v>4955</v>
      </c>
      <c r="O278" s="1">
        <v>1778</v>
      </c>
      <c r="P278" s="1">
        <v>2151</v>
      </c>
      <c r="Q278" s="1">
        <v>4490</v>
      </c>
      <c r="R278" s="1">
        <v>8940</v>
      </c>
      <c r="S278" s="1">
        <v>5313</v>
      </c>
      <c r="T278" s="1">
        <v>8101</v>
      </c>
      <c r="U278" s="1">
        <v>4187</v>
      </c>
      <c r="V278" s="1">
        <v>3748</v>
      </c>
      <c r="W278" s="1">
        <v>1948</v>
      </c>
      <c r="X278" s="1">
        <v>4526</v>
      </c>
      <c r="Y278" s="1">
        <v>16714</v>
      </c>
      <c r="Z278" s="1">
        <v>6460</v>
      </c>
      <c r="AD278" s="1"/>
      <c r="AE278" s="1"/>
    </row>
    <row r="279" spans="1:31" hidden="1" x14ac:dyDescent="0.25"/>
    <row r="280" spans="1:31" hidden="1" x14ac:dyDescent="0.25"/>
    <row r="281" spans="1:31" hidden="1" x14ac:dyDescent="0.25"/>
    <row r="282" spans="1:31" hidden="1" x14ac:dyDescent="0.25"/>
    <row r="283" spans="1:31" hidden="1" x14ac:dyDescent="0.25">
      <c r="C283" s="2">
        <f>SUM(F283:Z283)</f>
        <v>91993</v>
      </c>
      <c r="F283" s="69">
        <v>7450</v>
      </c>
      <c r="G283" s="69">
        <v>2273</v>
      </c>
      <c r="H283" s="69">
        <v>2632</v>
      </c>
      <c r="I283" s="69">
        <v>5776</v>
      </c>
      <c r="J283" s="69">
        <v>2995</v>
      </c>
      <c r="K283" s="70">
        <v>5799</v>
      </c>
      <c r="L283" s="69">
        <v>4262</v>
      </c>
      <c r="M283" s="69">
        <v>3174</v>
      </c>
      <c r="N283" s="69">
        <v>5009</v>
      </c>
      <c r="O283" s="69">
        <v>1437</v>
      </c>
      <c r="P283" s="69">
        <v>1895</v>
      </c>
      <c r="Q283" s="70">
        <v>7055</v>
      </c>
      <c r="R283" s="69">
        <v>6899</v>
      </c>
      <c r="S283" s="69">
        <v>4489</v>
      </c>
      <c r="T283" s="70">
        <v>7908</v>
      </c>
      <c r="U283" s="69">
        <v>4099</v>
      </c>
      <c r="V283" s="69">
        <v>2782</v>
      </c>
      <c r="W283" s="69">
        <v>2085</v>
      </c>
      <c r="X283" s="69">
        <v>6228</v>
      </c>
      <c r="Y283" s="69">
        <v>5162</v>
      </c>
      <c r="Z283" s="71">
        <v>2584</v>
      </c>
      <c r="AD283" s="1"/>
      <c r="AE283" s="1"/>
    </row>
    <row r="284" spans="1:31" hidden="1" x14ac:dyDescent="0.25">
      <c r="C284" s="2">
        <f>SUM(F284:Z284)</f>
        <v>-4497.1000000000004</v>
      </c>
      <c r="F284" s="65">
        <f t="shared" ref="F284:Z284" si="152">F20-F283</f>
        <v>-1735</v>
      </c>
      <c r="G284" s="65">
        <f t="shared" si="152"/>
        <v>968.59999999999991</v>
      </c>
      <c r="H284" s="65">
        <f t="shared" si="152"/>
        <v>-362</v>
      </c>
      <c r="I284" s="65">
        <f t="shared" si="152"/>
        <v>-1368</v>
      </c>
      <c r="J284" s="65">
        <f t="shared" si="152"/>
        <v>-681</v>
      </c>
      <c r="K284" s="65">
        <f t="shared" si="152"/>
        <v>883.80000000000018</v>
      </c>
      <c r="L284" s="65">
        <f t="shared" si="152"/>
        <v>-335</v>
      </c>
      <c r="M284" s="65">
        <f t="shared" si="152"/>
        <v>-248</v>
      </c>
      <c r="N284" s="65">
        <f t="shared" si="152"/>
        <v>0</v>
      </c>
      <c r="O284" s="65">
        <f t="shared" si="152"/>
        <v>-73</v>
      </c>
      <c r="P284" s="65">
        <f t="shared" si="152"/>
        <v>449</v>
      </c>
      <c r="Q284" s="65">
        <f t="shared" si="152"/>
        <v>-343</v>
      </c>
      <c r="R284" s="65">
        <f t="shared" si="152"/>
        <v>-170</v>
      </c>
      <c r="S284" s="65">
        <f t="shared" si="152"/>
        <v>-80</v>
      </c>
      <c r="T284" s="65">
        <f t="shared" si="152"/>
        <v>-50</v>
      </c>
      <c r="U284" s="65">
        <f t="shared" si="152"/>
        <v>334.5</v>
      </c>
      <c r="V284" s="65">
        <f t="shared" si="152"/>
        <v>-70</v>
      </c>
      <c r="W284" s="65">
        <f t="shared" si="152"/>
        <v>-589</v>
      </c>
      <c r="X284" s="65">
        <f t="shared" si="152"/>
        <v>-419</v>
      </c>
      <c r="Y284" s="65">
        <f t="shared" si="152"/>
        <v>-277</v>
      </c>
      <c r="Z284" s="65">
        <f t="shared" si="152"/>
        <v>-333</v>
      </c>
      <c r="AD284" s="1"/>
      <c r="AE284" s="1"/>
    </row>
    <row r="285" spans="1:31" hidden="1" x14ac:dyDescent="0.25"/>
    <row r="286" spans="1:31" hidden="1" x14ac:dyDescent="0.25"/>
    <row r="287" spans="1:31" hidden="1" x14ac:dyDescent="0.25"/>
    <row r="288" spans="1:31" hidden="1" x14ac:dyDescent="0.25">
      <c r="A288" s="38" t="s">
        <v>210</v>
      </c>
      <c r="B288" s="67">
        <f t="shared" ref="B288:Z288" si="153">B42/$C42</f>
        <v>1.1205556068964686</v>
      </c>
      <c r="C288" s="67">
        <f t="shared" si="153"/>
        <v>1</v>
      </c>
      <c r="D288" s="67">
        <f t="shared" si="153"/>
        <v>4.4821342130268748E-6</v>
      </c>
      <c r="E288" s="67">
        <f t="shared" si="153"/>
        <v>1.0547209308866485E-4</v>
      </c>
      <c r="F288" s="68">
        <f t="shared" si="153"/>
        <v>9.7179977579646484E-2</v>
      </c>
      <c r="G288" s="68">
        <f t="shared" si="153"/>
        <v>3.0365917848288938E-2</v>
      </c>
      <c r="H288" s="68">
        <f t="shared" si="153"/>
        <v>6.4171230427393006E-2</v>
      </c>
      <c r="I288" s="68">
        <f t="shared" si="153"/>
        <v>7.0274548880790405E-2</v>
      </c>
      <c r="J288" s="68">
        <f t="shared" si="153"/>
        <v>3.7779099248235096E-2</v>
      </c>
      <c r="K288" s="68">
        <f t="shared" si="153"/>
        <v>5.9893081432491828E-2</v>
      </c>
      <c r="L288" s="68">
        <f t="shared" si="153"/>
        <v>3.1495975988524633E-2</v>
      </c>
      <c r="M288" s="68">
        <f t="shared" si="153"/>
        <v>4.7341902354940714E-2</v>
      </c>
      <c r="N288" s="68">
        <f t="shared" si="153"/>
        <v>4.3384187623804145E-2</v>
      </c>
      <c r="O288" s="68">
        <f t="shared" si="153"/>
        <v>2.074435171829107E-2</v>
      </c>
      <c r="P288" s="68">
        <f t="shared" si="153"/>
        <v>2.0215484508660765E-2</v>
      </c>
      <c r="Q288" s="68">
        <f t="shared" si="153"/>
        <v>4.4027065143582671E-2</v>
      </c>
      <c r="R288" s="68">
        <f t="shared" si="153"/>
        <v>5.5794737243903707E-2</v>
      </c>
      <c r="S288" s="68">
        <f t="shared" si="153"/>
        <v>5.3810857397712152E-2</v>
      </c>
      <c r="T288" s="68">
        <f t="shared" si="153"/>
        <v>5.673896360107842E-2</v>
      </c>
      <c r="U288" s="68">
        <f t="shared" si="153"/>
        <v>3.8292396767933265E-2</v>
      </c>
      <c r="V288" s="68">
        <f t="shared" si="153"/>
        <v>3.7450126767410927E-2</v>
      </c>
      <c r="W288" s="68">
        <f t="shared" si="153"/>
        <v>1.8944796910973515E-2</v>
      </c>
      <c r="X288" s="68">
        <f t="shared" si="153"/>
        <v>3.9617327156351828E-2</v>
      </c>
      <c r="Y288" s="68">
        <f t="shared" si="153"/>
        <v>9.008823493958959E-2</v>
      </c>
      <c r="Z288" s="68">
        <f t="shared" si="153"/>
        <v>4.2389736460396732E-2</v>
      </c>
      <c r="AD288" s="1"/>
      <c r="AE288" s="1"/>
    </row>
    <row r="289" spans="1:31" hidden="1" x14ac:dyDescent="0.25">
      <c r="C289" s="2">
        <v>222344</v>
      </c>
      <c r="AD289" s="1"/>
      <c r="AE289" s="1"/>
    </row>
    <row r="290" spans="1:31" hidden="1" x14ac:dyDescent="0.25">
      <c r="C290" s="66">
        <f>C289-C42</f>
        <v>23239.199999999983</v>
      </c>
      <c r="AD290" s="1"/>
      <c r="AE290" s="1"/>
    </row>
    <row r="291" spans="1:31" hidden="1" x14ac:dyDescent="0.25">
      <c r="C291" s="2">
        <f>C290/6000</f>
        <v>3.8731999999999971</v>
      </c>
      <c r="AD291" s="1"/>
      <c r="AE291" s="1"/>
    </row>
    <row r="292" spans="1:31" hidden="1" x14ac:dyDescent="0.25"/>
    <row r="293" spans="1:31" hidden="1" x14ac:dyDescent="0.25">
      <c r="A293" s="1"/>
      <c r="B293" s="1"/>
      <c r="F293" s="68">
        <f t="shared" ref="F293:AA293" si="154">F64/$C64</f>
        <v>0.10321524366879159</v>
      </c>
      <c r="G293" s="68">
        <f t="shared" si="154"/>
        <v>1.3272024244957676E-2</v>
      </c>
      <c r="H293" s="68">
        <f t="shared" si="154"/>
        <v>0.11293412756470547</v>
      </c>
      <c r="I293" s="68">
        <f t="shared" si="154"/>
        <v>4.159264290939492E-2</v>
      </c>
      <c r="J293" s="68">
        <f t="shared" si="154"/>
        <v>2.3739854390915107E-2</v>
      </c>
      <c r="K293" s="68">
        <f t="shared" si="154"/>
        <v>3.6837705089351032E-2</v>
      </c>
      <c r="L293" s="68">
        <f t="shared" si="154"/>
        <v>2.0204131396523495E-2</v>
      </c>
      <c r="M293" s="68">
        <f t="shared" si="154"/>
        <v>5.1328944159960983E-2</v>
      </c>
      <c r="N293" s="68">
        <f t="shared" si="154"/>
        <v>3.4416692792698642E-2</v>
      </c>
      <c r="O293" s="68">
        <f t="shared" si="154"/>
        <v>2.5516424565437002E-2</v>
      </c>
      <c r="P293" s="68">
        <f t="shared" si="154"/>
        <v>3.9937994217438252E-2</v>
      </c>
      <c r="Q293" s="68">
        <f t="shared" si="154"/>
        <v>4.6713345177134498E-2</v>
      </c>
      <c r="R293" s="68">
        <f t="shared" si="154"/>
        <v>3.7516981920785869E-2</v>
      </c>
      <c r="S293" s="68">
        <f t="shared" si="154"/>
        <v>4.1157209043090538E-2</v>
      </c>
      <c r="T293" s="68">
        <f t="shared" si="154"/>
        <v>4.8803427735395546E-2</v>
      </c>
      <c r="U293" s="68">
        <f t="shared" si="154"/>
        <v>8.7853136865572862E-2</v>
      </c>
      <c r="V293" s="68">
        <f t="shared" si="154"/>
        <v>2.0482809070958303E-2</v>
      </c>
      <c r="W293" s="68">
        <f t="shared" si="154"/>
        <v>1.6232974535827498E-2</v>
      </c>
      <c r="X293" s="68">
        <f t="shared" si="154"/>
        <v>5.8835824015048596E-2</v>
      </c>
      <c r="Y293" s="68">
        <f t="shared" si="154"/>
        <v>9.0744417737833982E-2</v>
      </c>
      <c r="Z293" s="68">
        <f t="shared" si="154"/>
        <v>4.8664088898178144E-2</v>
      </c>
      <c r="AA293" s="68">
        <f t="shared" si="154"/>
        <v>0</v>
      </c>
      <c r="AD293" s="1"/>
      <c r="AE293" s="1"/>
    </row>
    <row r="294" spans="1:31" hidden="1" x14ac:dyDescent="0.25">
      <c r="A294" s="1"/>
      <c r="B294" s="1"/>
      <c r="H294" s="68">
        <f t="shared" ref="H294:Z294" si="155">H70/$C70</f>
        <v>0.16670005208124675</v>
      </c>
      <c r="I294" s="68">
        <f t="shared" si="155"/>
        <v>4.0423059973558752E-2</v>
      </c>
      <c r="J294" s="68">
        <f t="shared" si="155"/>
        <v>1.5544249028484435E-2</v>
      </c>
      <c r="K294" s="68">
        <f t="shared" si="155"/>
        <v>5.1680621769961139E-2</v>
      </c>
      <c r="L294" s="68">
        <f t="shared" si="155"/>
        <v>1.846881134569929E-2</v>
      </c>
      <c r="M294" s="68">
        <f t="shared" si="155"/>
        <v>5.7008933936941626E-2</v>
      </c>
      <c r="N294" s="68">
        <f t="shared" si="155"/>
        <v>6.6904370818476827E-3</v>
      </c>
      <c r="O294" s="68">
        <f t="shared" si="155"/>
        <v>2.5920435879972756E-2</v>
      </c>
      <c r="P294" s="68">
        <f t="shared" si="155"/>
        <v>3.8620247586234523E-2</v>
      </c>
      <c r="Q294" s="68">
        <f t="shared" si="155"/>
        <v>3.1929810504386841E-2</v>
      </c>
      <c r="R294" s="68">
        <f t="shared" si="155"/>
        <v>6.3779496013781495E-2</v>
      </c>
      <c r="S294" s="68">
        <f t="shared" si="155"/>
        <v>7.2232682985457319E-2</v>
      </c>
      <c r="T294" s="68">
        <f t="shared" si="155"/>
        <v>2.2394936100316495E-2</v>
      </c>
      <c r="U294" s="68">
        <f t="shared" si="155"/>
        <v>8.1767557389527665E-2</v>
      </c>
      <c r="V294" s="68">
        <f t="shared" si="155"/>
        <v>2.0952686190457114E-2</v>
      </c>
      <c r="W294" s="68">
        <f t="shared" si="155"/>
        <v>4.8475621970273629E-3</v>
      </c>
      <c r="X294" s="68">
        <f t="shared" si="155"/>
        <v>8.7977244501422219E-2</v>
      </c>
      <c r="Y294" s="68">
        <f t="shared" si="155"/>
        <v>0.13981811626136773</v>
      </c>
      <c r="Z294" s="68">
        <f t="shared" si="155"/>
        <v>4.7273747045390807E-2</v>
      </c>
      <c r="AD294" s="1"/>
      <c r="AE294" s="1"/>
    </row>
    <row r="295" spans="1:31" hidden="1" x14ac:dyDescent="0.25"/>
    <row r="296" spans="1:31" hidden="1" x14ac:dyDescent="0.25"/>
    <row r="298" spans="1:31" hidden="1" x14ac:dyDescent="0.25">
      <c r="A298" s="1"/>
      <c r="B298" s="1"/>
      <c r="C298" s="66">
        <f>SUM(F298:Z298)</f>
        <v>307765.82</v>
      </c>
      <c r="F298" s="65">
        <f t="shared" ref="F298:Z298" si="156">F42+F55+F59+F61+F63++F64</f>
        <v>33938</v>
      </c>
      <c r="G298" s="65">
        <f t="shared" si="156"/>
        <v>8108.5</v>
      </c>
      <c r="H298" s="65">
        <f t="shared" si="156"/>
        <v>22125.7</v>
      </c>
      <c r="I298" s="65">
        <f t="shared" si="156"/>
        <v>18826.900000000001</v>
      </c>
      <c r="J298" s="65">
        <f t="shared" si="156"/>
        <v>10489.119999999999</v>
      </c>
      <c r="K298" s="65">
        <f t="shared" si="156"/>
        <v>19735</v>
      </c>
      <c r="L298" s="65">
        <f t="shared" si="156"/>
        <v>8710</v>
      </c>
      <c r="M298" s="65">
        <f t="shared" si="156"/>
        <v>14997</v>
      </c>
      <c r="N298" s="65">
        <f t="shared" si="156"/>
        <v>11719</v>
      </c>
      <c r="O298" s="65">
        <f t="shared" si="156"/>
        <v>6399.3</v>
      </c>
      <c r="P298" s="65">
        <f t="shared" si="156"/>
        <v>8781</v>
      </c>
      <c r="Q298" s="65">
        <f t="shared" si="156"/>
        <v>12337</v>
      </c>
      <c r="R298" s="65">
        <f t="shared" si="156"/>
        <v>17312</v>
      </c>
      <c r="S298" s="65">
        <f t="shared" si="156"/>
        <v>16261.1</v>
      </c>
      <c r="T298" s="65">
        <f t="shared" si="156"/>
        <v>16703.5</v>
      </c>
      <c r="U298" s="65">
        <f t="shared" si="156"/>
        <v>13765.2</v>
      </c>
      <c r="V298" s="65">
        <f t="shared" si="156"/>
        <v>11357.5</v>
      </c>
      <c r="W298" s="65">
        <f t="shared" si="156"/>
        <v>5257</v>
      </c>
      <c r="X298" s="65">
        <f t="shared" si="156"/>
        <v>12934</v>
      </c>
      <c r="Y298" s="65">
        <f t="shared" si="156"/>
        <v>26009</v>
      </c>
      <c r="Z298" s="65">
        <f t="shared" si="156"/>
        <v>12000</v>
      </c>
      <c r="AD298" s="1"/>
      <c r="AE298" s="1"/>
    </row>
    <row r="299" spans="1:31" hidden="1" x14ac:dyDescent="0.25"/>
    <row r="300" spans="1:31" hidden="1" x14ac:dyDescent="0.25"/>
    <row r="301" spans="1:31" hidden="1" x14ac:dyDescent="0.25"/>
    <row r="302" spans="1:31" hidden="1" x14ac:dyDescent="0.25"/>
    <row r="303" spans="1:31" hidden="1" x14ac:dyDescent="0.25">
      <c r="A303" s="1"/>
      <c r="B303" s="1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>
        <f>AA41-AA20</f>
        <v>0</v>
      </c>
      <c r="AD303" s="1"/>
      <c r="AE303" s="1"/>
    </row>
    <row r="304" spans="1:31" hidden="1" x14ac:dyDescent="0.25"/>
    <row r="305" spans="6:29" hidden="1" x14ac:dyDescent="0.25"/>
    <row r="306" spans="6:29" hidden="1" x14ac:dyDescent="0.25"/>
    <row r="307" spans="6:29" hidden="1" x14ac:dyDescent="0.25"/>
    <row r="308" spans="6:29" hidden="1" x14ac:dyDescent="0.25"/>
    <row r="309" spans="6:29" hidden="1" x14ac:dyDescent="0.25"/>
    <row r="310" spans="6:29" hidden="1" x14ac:dyDescent="0.25"/>
    <row r="311" spans="6:29" hidden="1" x14ac:dyDescent="0.25"/>
    <row r="312" spans="6:29" hidden="1" x14ac:dyDescent="0.25"/>
    <row r="313" spans="6:29" hidden="1" x14ac:dyDescent="0.25"/>
    <row r="314" spans="6:29" hidden="1" x14ac:dyDescent="0.25"/>
    <row r="315" spans="6:29" hidden="1" x14ac:dyDescent="0.25">
      <c r="AC315" s="1">
        <v>2300</v>
      </c>
    </row>
    <row r="316" spans="6:29" hidden="1" x14ac:dyDescent="0.25"/>
    <row r="317" spans="6:29" hidden="1" x14ac:dyDescent="0.25">
      <c r="F317" s="1">
        <v>7600</v>
      </c>
    </row>
    <row r="318" spans="6:29" hidden="1" x14ac:dyDescent="0.25">
      <c r="F318" s="1">
        <v>3300</v>
      </c>
    </row>
    <row r="319" spans="6:29" hidden="1" x14ac:dyDescent="0.25">
      <c r="F319" s="1">
        <v>2100</v>
      </c>
    </row>
    <row r="320" spans="6:29" hidden="1" x14ac:dyDescent="0.25">
      <c r="F320" s="1">
        <v>5800</v>
      </c>
    </row>
    <row r="321" spans="6:6" hidden="1" x14ac:dyDescent="0.25">
      <c r="F321" s="1">
        <v>2600</v>
      </c>
    </row>
    <row r="322" spans="6:6" hidden="1" x14ac:dyDescent="0.25">
      <c r="F322" s="1">
        <v>6300</v>
      </c>
    </row>
    <row r="323" spans="6:6" hidden="1" x14ac:dyDescent="0.25">
      <c r="F323" s="1">
        <v>3100</v>
      </c>
    </row>
    <row r="324" spans="6:6" hidden="1" x14ac:dyDescent="0.25">
      <c r="F324" s="1">
        <v>3000</v>
      </c>
    </row>
    <row r="325" spans="6:6" hidden="1" x14ac:dyDescent="0.25">
      <c r="F325" s="1">
        <v>4300</v>
      </c>
    </row>
    <row r="326" spans="6:6" hidden="1" x14ac:dyDescent="0.25">
      <c r="F326" s="1">
        <v>2200</v>
      </c>
    </row>
    <row r="327" spans="6:6" hidden="1" x14ac:dyDescent="0.25">
      <c r="F327" s="1">
        <v>4000</v>
      </c>
    </row>
    <row r="328" spans="6:6" hidden="1" x14ac:dyDescent="0.25">
      <c r="F328" s="1">
        <v>4900</v>
      </c>
    </row>
    <row r="329" spans="6:6" hidden="1" x14ac:dyDescent="0.25">
      <c r="F329" s="1">
        <v>5100</v>
      </c>
    </row>
    <row r="330" spans="6:6" hidden="1" x14ac:dyDescent="0.25">
      <c r="F330" s="1">
        <v>4900</v>
      </c>
    </row>
    <row r="331" spans="6:6" hidden="1" x14ac:dyDescent="0.25">
      <c r="F331" s="1">
        <v>7500</v>
      </c>
    </row>
    <row r="332" spans="6:6" hidden="1" x14ac:dyDescent="0.25">
      <c r="F332" s="1">
        <v>3400</v>
      </c>
    </row>
    <row r="333" spans="6:6" hidden="1" x14ac:dyDescent="0.25">
      <c r="F333" s="1">
        <v>2000</v>
      </c>
    </row>
    <row r="334" spans="6:6" hidden="1" x14ac:dyDescent="0.25">
      <c r="F334" s="1">
        <v>2000</v>
      </c>
    </row>
    <row r="335" spans="6:6" hidden="1" x14ac:dyDescent="0.25">
      <c r="F335" s="1">
        <v>6000</v>
      </c>
    </row>
    <row r="336" spans="6:6" hidden="1" x14ac:dyDescent="0.25">
      <c r="F336" s="1">
        <v>5600</v>
      </c>
    </row>
    <row r="337" spans="6:6" hidden="1" x14ac:dyDescent="0.25">
      <c r="F337" s="1">
        <v>2300</v>
      </c>
    </row>
    <row r="338" spans="6:6" hidden="1" x14ac:dyDescent="0.25"/>
    <row r="339" spans="6:6" hidden="1" x14ac:dyDescent="0.25"/>
    <row r="340" spans="6:6" hidden="1" x14ac:dyDescent="0.25"/>
    <row r="341" spans="6:6" hidden="1" x14ac:dyDescent="0.25"/>
    <row r="342" spans="6:6" hidden="1" x14ac:dyDescent="0.25"/>
    <row r="343" spans="6:6" hidden="1" x14ac:dyDescent="0.25"/>
    <row r="344" spans="6:6" hidden="1" x14ac:dyDescent="0.25"/>
    <row r="345" spans="6:6" hidden="1" x14ac:dyDescent="0.25"/>
    <row r="346" spans="6:6" hidden="1" x14ac:dyDescent="0.25"/>
    <row r="347" spans="6:6" hidden="1" x14ac:dyDescent="0.25"/>
    <row r="348" spans="6:6" hidden="1" x14ac:dyDescent="0.25"/>
    <row r="349" spans="6:6" hidden="1" x14ac:dyDescent="0.25"/>
    <row r="350" spans="6:6" hidden="1" x14ac:dyDescent="0.25"/>
    <row r="351" spans="6:6" hidden="1" x14ac:dyDescent="0.25"/>
    <row r="352" spans="6:6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E4:E6"/>
    <mergeCell ref="A259:K259"/>
    <mergeCell ref="A258:Z258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2024-08-09T13:29:25Z</cp:lastPrinted>
  <dcterms:created xsi:type="dcterms:W3CDTF">2017-06-08T05:54:08Z</dcterms:created>
  <dcterms:modified xsi:type="dcterms:W3CDTF">2024-08-09T13:38:55Z</dcterms:modified>
</cp:coreProperties>
</file>