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1" sheetId="18" r:id="rId1"/>
  </sheets>
  <definedNames>
    <definedName name="_xlnm.Print_Titles" localSheetId="0">'1'!$3:$4</definedName>
    <definedName name="_xlnm.Print_Area" localSheetId="0">'1'!$A$1:$E$116</definedName>
  </definedNames>
  <calcPr calcId="152511"/>
</workbook>
</file>

<file path=xl/calcChain.xml><?xml version="1.0" encoding="utf-8"?>
<calcChain xmlns="http://schemas.openxmlformats.org/spreadsheetml/2006/main">
  <c r="D35" i="18" l="1"/>
  <c r="D31" i="18"/>
  <c r="D15" i="18"/>
  <c r="D10" i="18"/>
  <c r="E109" i="18" l="1"/>
  <c r="E92" i="18"/>
  <c r="E45" i="18"/>
  <c r="C46" i="18" l="1"/>
  <c r="C39" i="18" s="1"/>
  <c r="C35" i="18"/>
  <c r="C33" i="18"/>
  <c r="C31" i="18" s="1"/>
  <c r="C28" i="18"/>
  <c r="C20" i="18"/>
  <c r="C17" i="18"/>
  <c r="C15" i="18" s="1"/>
  <c r="C14" i="18"/>
  <c r="C10" i="18" s="1"/>
  <c r="C110" i="18" l="1"/>
  <c r="D58" i="18" l="1"/>
  <c r="C58" i="18"/>
  <c r="D110" i="18" l="1"/>
  <c r="C94" i="18"/>
  <c r="D94" i="18"/>
  <c r="C90" i="18"/>
  <c r="D90" i="18"/>
  <c r="C85" i="18"/>
  <c r="D85" i="18"/>
  <c r="C83" i="18"/>
  <c r="D83" i="18"/>
  <c r="C76" i="18"/>
  <c r="D76" i="18"/>
  <c r="C73" i="18"/>
  <c r="D73" i="18"/>
  <c r="C68" i="18"/>
  <c r="D68" i="18"/>
  <c r="C63" i="18"/>
  <c r="D63" i="18"/>
  <c r="C49" i="18"/>
  <c r="E9" i="18"/>
  <c r="B110" i="18"/>
  <c r="B58" i="18"/>
  <c r="B94" i="18"/>
  <c r="B90" i="18"/>
  <c r="B85" i="18"/>
  <c r="B83" i="18"/>
  <c r="B76" i="18"/>
  <c r="B73" i="18"/>
  <c r="B68" i="18"/>
  <c r="B63" i="18"/>
  <c r="B35" i="18" l="1"/>
  <c r="B31" i="18"/>
  <c r="B15" i="18"/>
  <c r="B10" i="18"/>
  <c r="B6" i="18" l="1"/>
  <c r="E108" i="18"/>
  <c r="E32" i="18" l="1"/>
  <c r="E38" i="18"/>
  <c r="E13" i="18"/>
  <c r="D39" i="18"/>
  <c r="B39" i="18"/>
  <c r="D6" i="18"/>
  <c r="C6" i="18"/>
  <c r="E51" i="18" l="1"/>
  <c r="E50" i="18"/>
  <c r="E52" i="18"/>
  <c r="E53" i="18"/>
  <c r="E54" i="18"/>
  <c r="E56" i="18"/>
  <c r="E57" i="18"/>
  <c r="E33" i="18" l="1"/>
  <c r="E31" i="18"/>
  <c r="E41" i="18"/>
  <c r="D49" i="18" l="1"/>
  <c r="B49" i="18"/>
  <c r="E49" i="18" l="1"/>
  <c r="E106" i="18" l="1"/>
  <c r="E107" i="18"/>
  <c r="E80" i="18" l="1"/>
  <c r="B103" i="18" l="1"/>
  <c r="B23" i="18"/>
  <c r="B22" i="18" s="1"/>
  <c r="B108" i="18" l="1"/>
  <c r="B47" i="18"/>
  <c r="B99" i="18"/>
  <c r="B113" i="18" l="1"/>
  <c r="B101" i="18"/>
  <c r="B5" i="18"/>
  <c r="C99" i="18" l="1"/>
  <c r="D103" i="18" l="1"/>
  <c r="C113" i="18"/>
  <c r="E100" i="18"/>
  <c r="E98" i="18"/>
  <c r="E93" i="18"/>
  <c r="E91" i="18"/>
  <c r="E89" i="18"/>
  <c r="E88" i="18"/>
  <c r="E87" i="18"/>
  <c r="E86" i="18"/>
  <c r="E84" i="18"/>
  <c r="E82" i="18"/>
  <c r="E81" i="18"/>
  <c r="E79" i="18"/>
  <c r="E78" i="18"/>
  <c r="E77" i="18"/>
  <c r="E74" i="18"/>
  <c r="E72" i="18"/>
  <c r="E71" i="18"/>
  <c r="E70" i="18"/>
  <c r="E69" i="18"/>
  <c r="E67" i="18"/>
  <c r="E66" i="18"/>
  <c r="E64" i="18"/>
  <c r="E60" i="18"/>
  <c r="E59" i="18"/>
  <c r="E42" i="18"/>
  <c r="E40" i="18"/>
  <c r="E34" i="18"/>
  <c r="E30" i="18"/>
  <c r="E28" i="18"/>
  <c r="E26" i="18"/>
  <c r="E25" i="18"/>
  <c r="D23" i="18"/>
  <c r="C23" i="18"/>
  <c r="E20" i="18"/>
  <c r="E19" i="18"/>
  <c r="E18" i="18"/>
  <c r="E17" i="18"/>
  <c r="E16" i="18"/>
  <c r="E14" i="18"/>
  <c r="E11" i="18"/>
  <c r="E8" i="18"/>
  <c r="E7" i="18"/>
  <c r="C22" i="18" l="1"/>
  <c r="C47" i="18" s="1"/>
  <c r="C101" i="18" s="1"/>
  <c r="E63" i="18"/>
  <c r="E73" i="18"/>
  <c r="E10" i="18"/>
  <c r="E23" i="18"/>
  <c r="E35" i="18"/>
  <c r="E85" i="18"/>
  <c r="E15" i="18"/>
  <c r="D99" i="18"/>
  <c r="E58" i="18"/>
  <c r="E68" i="18"/>
  <c r="E76" i="18"/>
  <c r="E83" i="18"/>
  <c r="E90" i="18"/>
  <c r="D22" i="18"/>
  <c r="E39" i="18"/>
  <c r="D47" i="18" l="1"/>
  <c r="D101" i="18" s="1"/>
  <c r="E6" i="18"/>
  <c r="C5" i="18"/>
  <c r="E99" i="18"/>
  <c r="E22" i="18"/>
  <c r="D5" i="18"/>
  <c r="D113" i="18" l="1"/>
  <c r="E47" i="18"/>
  <c r="E5" i="18"/>
  <c r="E113" i="18" l="1"/>
  <c r="E101" i="18"/>
</calcChain>
</file>

<file path=xl/sharedStrings.xml><?xml version="1.0" encoding="utf-8"?>
<sst xmlns="http://schemas.openxmlformats.org/spreadsheetml/2006/main" count="121" uniqueCount="120">
  <si>
    <t>(рубли)</t>
  </si>
  <si>
    <t>Наименование показателя</t>
  </si>
  <si>
    <t>НАЛОГОВЫЕ И НЕНАЛОГОВЫЕ ДОХОДЫ</t>
  </si>
  <si>
    <t>НАЛОГОВЫЕ ДОХОДЫ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</si>
  <si>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</si>
  <si>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</si>
  <si>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</si>
  <si>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</si>
  <si>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</si>
  <si>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</si>
  <si>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</si>
  <si>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</si>
  <si>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</si>
  <si>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</si>
  <si>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</si>
  <si>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</si>
  <si>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</si>
  <si>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</si>
  <si>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</si>
  <si>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</si>
  <si>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</si>
  <si>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</si>
  <si>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</si>
  <si>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</si>
  <si>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</si>
  <si>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</si>
  <si>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</si>
  <si>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</si>
  <si>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</si>
  <si>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</si>
  <si>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</si>
  <si>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</si>
  <si>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</si>
  <si>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</si>
  <si>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</si>
  <si>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</si>
  <si>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</si>
  <si>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</si>
  <si>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</si>
  <si>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</si>
  <si>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</si>
  <si>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</si>
  <si>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</si>
  <si>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</si>
  <si>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</si>
  <si>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</si>
  <si>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</si>
  <si>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</si>
  <si>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</si>
  <si>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</si>
  <si>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</si>
  <si>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</si>
  <si>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</si>
  <si>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</si>
  <si>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</si>
  <si>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</si>
  <si>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</si>
  <si>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</si>
  <si>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</si>
  <si>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</si>
  <si>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</si>
  <si>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</si>
  <si>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</si>
  <si>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</si>
  <si>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</si>
  <si>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</si>
  <si>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</si>
  <si>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</si>
  <si>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</si>
  <si>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</si>
  <si>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</si>
  <si>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</si>
  <si>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</si>
  <si>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</si>
  <si>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</si>
  <si>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</si>
  <si>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</si>
  <si>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</si>
  <si>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</si>
  <si>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</si>
  <si>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</si>
  <si>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</si>
  <si>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</si>
  <si>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</si>
  <si>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</si>
  <si>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</si>
  <si>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</si>
  <si>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</si>
  <si>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</si>
  <si>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</si>
  <si>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</si>
  <si>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</si>
  <si>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</si>
  <si>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</si>
  <si>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</si>
  <si>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</si>
  <si>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</si>
  <si>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</si>
  <si>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</si>
  <si>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</si>
  <si>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Начальник финансового отдела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</si>
  <si>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</si>
  <si>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</si>
  <si>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</si>
  <si>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Остатки на начало периода</t>
  </si>
  <si>
    <t>Остатки на конец периода, из них:</t>
  </si>
  <si>
    <t>Возврат излишне уплаченных сумм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</si>
  <si>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</si>
  <si>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</si>
  <si>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2026 год</t>
  </si>
  <si>
    <t>Туристический налог</t>
  </si>
  <si>
    <t>Защита населения и территории от чрезвычайных ситуаций природного и техногенного характера, пожарная безопасность</t>
  </si>
  <si>
    <t>в 3,9 раза</t>
  </si>
  <si>
    <t>в 3,5 раза</t>
  </si>
  <si>
    <t xml:space="preserve"> Сводка об исполнении бюджета города Новочебоксарска на 1 августа 2026 года                                                        </t>
  </si>
  <si>
    <t>Исполнено на 01.08.2025</t>
  </si>
  <si>
    <t>Исполнено на 01.08.2026</t>
  </si>
  <si>
    <t xml:space="preserve">Прочие безвозмездные поступления от негосударственных организаций </t>
  </si>
  <si>
    <t xml:space="preserve">О.А. Мясникова    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</si>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</sst>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18" xfId="0" applyFont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0" fontId="4" fillId="0" borderId="0" xfId="0" applyFont="1" applyFill="1"/>
    <xf numFmtId="4" fontId="3" fillId="0" borderId="24" xfId="0" applyNumberFormat="1" applyFont="1" applyFill="1" applyBorder="1" applyAlignment="1">
      <alignment horizontal="right"/>
    </xf>
    <xf numFmtId="4" fontId="2" fillId="0" borderId="2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22" xfId="1" applyNumberFormat="1" applyFont="1" applyFill="1" applyBorder="1" applyAlignment="1"/>
    <xf numFmtId="4" fontId="3" fillId="0" borderId="24" xfId="0" applyNumberFormat="1" applyFont="1" applyFill="1" applyBorder="1" applyAlignment="1">
      <alignment wrapText="1"/>
    </xf>
    <xf numFmtId="4" fontId="2" fillId="0" borderId="24" xfId="0" applyNumberFormat="1" applyFont="1" applyFill="1" applyBorder="1" applyAlignment="1">
      <alignment wrapText="1"/>
    </xf>
    <xf numFmtId="4" fontId="4" fillId="0" borderId="24" xfId="1" applyNumberFormat="1" applyFont="1" applyFill="1" applyBorder="1"/>
    <xf numFmtId="4" fontId="2" fillId="0" borderId="24" xfId="0" applyNumberFormat="1" applyFont="1" applyFill="1" applyBorder="1"/>
    <xf numFmtId="164" fontId="2" fillId="0" borderId="9" xfId="0" applyNumberFormat="1" applyFont="1" applyFill="1" applyBorder="1" applyAlignment="1">
      <alignment horizontal="right"/>
    </xf>
    <xf numFmtId="4" fontId="7" fillId="0" borderId="24" xfId="1" applyNumberFormat="1" applyFont="1" applyFill="1" applyBorder="1" applyAlignment="1">
      <alignment wrapText="1"/>
    </xf>
    <xf numFmtId="4" fontId="3" fillId="0" borderId="27" xfId="0" applyNumberFormat="1" applyFont="1" applyFill="1" applyBorder="1" applyAlignment="1">
      <alignment wrapText="1"/>
    </xf>
    <xf numFmtId="4" fontId="2" fillId="0" borderId="24" xfId="1" applyNumberFormat="1" applyFont="1" applyFill="1" applyBorder="1" applyAlignment="1">
      <alignment wrapText="1"/>
    </xf>
    <xf numFmtId="4" fontId="2" fillId="0" borderId="31" xfId="1" applyNumberFormat="1" applyFont="1" applyFill="1" applyBorder="1" applyAlignment="1">
      <alignment wrapText="1"/>
    </xf>
    <xf numFmtId="4" fontId="3" fillId="0" borderId="23" xfId="1" applyNumberFormat="1" applyFont="1" applyFill="1" applyBorder="1" applyAlignment="1"/>
    <xf numFmtId="4" fontId="3" fillId="0" borderId="24" xfId="1" applyNumberFormat="1" applyFont="1" applyFill="1" applyBorder="1"/>
    <xf numFmtId="4" fontId="3" fillId="0" borderId="24" xfId="1" applyNumberFormat="1" applyFont="1" applyFill="1" applyBorder="1" applyAlignment="1">
      <alignment wrapText="1"/>
    </xf>
    <xf numFmtId="4" fontId="3" fillId="0" borderId="30" xfId="0" applyNumberFormat="1" applyFont="1" applyFill="1" applyBorder="1" applyAlignment="1">
      <alignment wrapText="1"/>
    </xf>
    <xf numFmtId="4" fontId="3" fillId="0" borderId="36" xfId="0" applyNumberFormat="1" applyFont="1" applyFill="1" applyBorder="1" applyAlignment="1">
      <alignment wrapText="1"/>
    </xf>
    <xf numFmtId="4" fontId="3" fillId="0" borderId="31" xfId="0" applyNumberFormat="1" applyFont="1" applyFill="1" applyBorder="1" applyAlignment="1">
      <alignment horizontal="right"/>
    </xf>
    <xf numFmtId="4" fontId="2" fillId="0" borderId="33" xfId="0" applyNumberFormat="1" applyFont="1" applyFill="1" applyBorder="1" applyAlignment="1">
      <alignment horizontal="right"/>
    </xf>
    <xf numFmtId="4" fontId="3" fillId="0" borderId="37" xfId="0" applyNumberFormat="1" applyFont="1" applyFill="1" applyBorder="1" applyAlignment="1">
      <alignment horizontal="right"/>
    </xf>
    <xf numFmtId="164" fontId="2" fillId="0" borderId="29" xfId="0" applyNumberFormat="1" applyFont="1" applyFill="1" applyBorder="1" applyAlignment="1">
      <alignment horizontal="right"/>
    </xf>
    <xf numFmtId="4" fontId="2" fillId="0" borderId="27" xfId="0" applyNumberFormat="1" applyFont="1" applyFill="1" applyBorder="1" applyAlignment="1">
      <alignment horizontal="right"/>
    </xf>
    <xf numFmtId="4" fontId="2" fillId="0" borderId="25" xfId="0" applyNumberFormat="1" applyFont="1" applyFill="1" applyBorder="1" applyAlignment="1">
      <alignment horizontal="right"/>
    </xf>
    <xf numFmtId="4" fontId="3" fillId="0" borderId="24" xfId="1" applyNumberFormat="1" applyFont="1" applyFill="1" applyBorder="1" applyAlignment="1"/>
    <xf numFmtId="4" fontId="2" fillId="0" borderId="24" xfId="1" applyNumberFormat="1" applyFont="1" applyFill="1" applyBorder="1" applyAlignment="1"/>
    <xf numFmtId="4" fontId="3" fillId="0" borderId="27" xfId="0" applyNumberFormat="1" applyFont="1" applyFill="1" applyBorder="1" applyAlignment="1">
      <alignment wrapText="1" shrinkToFit="1"/>
    </xf>
    <xf numFmtId="4" fontId="3" fillId="0" borderId="25" xfId="1" applyNumberFormat="1" applyFont="1" applyFill="1" applyBorder="1" applyAlignment="1"/>
    <xf numFmtId="4" fontId="2" fillId="0" borderId="31" xfId="1" applyNumberFormat="1" applyFont="1" applyFill="1" applyBorder="1" applyAlignment="1"/>
    <xf numFmtId="4" fontId="3" fillId="0" borderId="30" xfId="0" applyNumberFormat="1" applyFont="1" applyFill="1" applyBorder="1" applyAlignment="1">
      <alignment horizontal="right"/>
    </xf>
    <xf numFmtId="4" fontId="3" fillId="0" borderId="38" xfId="0" applyNumberFormat="1" applyFont="1" applyFill="1" applyBorder="1" applyAlignment="1">
      <alignment horizontal="right"/>
    </xf>
    <xf numFmtId="4" fontId="3" fillId="0" borderId="25" xfId="0" applyNumberFormat="1" applyFont="1" applyFill="1" applyBorder="1" applyAlignment="1">
      <alignment horizontal="right"/>
    </xf>
    <xf numFmtId="0" fontId="3" fillId="0" borderId="32" xfId="0" applyFont="1" applyBorder="1" applyAlignment="1">
      <alignment wrapText="1"/>
    </xf>
    <xf numFmtId="0" fontId="3" fillId="0" borderId="44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 shrinkToFit="1"/>
    </xf>
    <xf numFmtId="0" fontId="3" fillId="0" borderId="45" xfId="0" applyFont="1" applyBorder="1" applyAlignment="1">
      <alignment wrapText="1" shrinkToFit="1"/>
    </xf>
    <xf numFmtId="0" fontId="2" fillId="0" borderId="45" xfId="0" applyFont="1" applyBorder="1" applyAlignment="1">
      <alignment wrapText="1" shrinkToFit="1"/>
    </xf>
    <xf numFmtId="0" fontId="2" fillId="0" borderId="45" xfId="0" applyFont="1" applyBorder="1" applyAlignment="1">
      <alignment wrapText="1"/>
    </xf>
    <xf numFmtId="0" fontId="3" fillId="0" borderId="45" xfId="0" applyFont="1" applyBorder="1" applyAlignment="1">
      <alignment wrapText="1"/>
    </xf>
    <xf numFmtId="0" fontId="3" fillId="0" borderId="42" xfId="0" applyFont="1" applyBorder="1" applyAlignment="1">
      <alignment horizontal="center" wrapText="1"/>
    </xf>
    <xf numFmtId="0" fontId="4" fillId="0" borderId="18" xfId="0" applyFont="1" applyBorder="1"/>
    <xf numFmtId="0" fontId="2" fillId="0" borderId="45" xfId="0" applyFont="1" applyBorder="1" applyAlignment="1">
      <alignment vertical="top" wrapText="1"/>
    </xf>
    <xf numFmtId="0" fontId="2" fillId="0" borderId="43" xfId="0" applyFont="1" applyBorder="1" applyAlignment="1">
      <alignment wrapText="1"/>
    </xf>
    <xf numFmtId="0" fontId="3" fillId="0" borderId="46" xfId="0" applyFont="1" applyBorder="1" applyAlignment="1">
      <alignment horizontal="center" wrapText="1"/>
    </xf>
    <xf numFmtId="0" fontId="3" fillId="2" borderId="42" xfId="0" applyFont="1" applyFill="1" applyBorder="1" applyAlignment="1">
      <alignment wrapText="1"/>
    </xf>
    <xf numFmtId="0" fontId="2" fillId="2" borderId="45" xfId="0" applyFont="1" applyFill="1" applyBorder="1" applyAlignment="1">
      <alignment wrapText="1"/>
    </xf>
    <xf numFmtId="0" fontId="3" fillId="2" borderId="45" xfId="0" applyFont="1" applyFill="1" applyBorder="1" applyAlignment="1">
      <alignment wrapText="1"/>
    </xf>
    <xf numFmtId="0" fontId="2" fillId="2" borderId="45" xfId="0" applyFont="1" applyFill="1" applyBorder="1" applyAlignment="1">
      <alignment vertical="top" wrapText="1"/>
    </xf>
    <xf numFmtId="0" fontId="2" fillId="2" borderId="18" xfId="0" applyFont="1" applyFill="1" applyBorder="1" applyAlignment="1">
      <alignment wrapText="1"/>
    </xf>
    <xf numFmtId="0" fontId="3" fillId="2" borderId="43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41" xfId="0" applyFont="1" applyFill="1" applyBorder="1" applyAlignment="1">
      <alignment horizontal="center" wrapText="1"/>
    </xf>
    <xf numFmtId="0" fontId="2" fillId="2" borderId="47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wrapText="1"/>
    </xf>
    <xf numFmtId="4" fontId="3" fillId="0" borderId="24" xfId="0" applyNumberFormat="1" applyFont="1" applyFill="1" applyBorder="1"/>
    <xf numFmtId="4" fontId="3" fillId="0" borderId="25" xfId="0" applyNumberFormat="1" applyFont="1" applyFill="1" applyBorder="1"/>
    <xf numFmtId="4" fontId="2" fillId="0" borderId="25" xfId="0" applyNumberFormat="1" applyFont="1" applyFill="1" applyBorder="1"/>
    <xf numFmtId="0" fontId="8" fillId="0" borderId="17" xfId="0" applyFont="1" applyFill="1" applyBorder="1" applyAlignment="1">
      <alignment horizontal="center" vertical="center" wrapText="1"/>
    </xf>
    <xf numFmtId="4" fontId="3" fillId="0" borderId="25" xfId="0" applyNumberFormat="1" applyFont="1" applyFill="1" applyBorder="1" applyAlignment="1">
      <alignment wrapText="1"/>
    </xf>
    <xf numFmtId="4" fontId="3" fillId="0" borderId="22" xfId="0" applyNumberFormat="1" applyFont="1" applyFill="1" applyBorder="1" applyAlignment="1">
      <alignment wrapText="1"/>
    </xf>
    <xf numFmtId="4" fontId="3" fillId="0" borderId="20" xfId="0" applyNumberFormat="1" applyFont="1" applyFill="1" applyBorder="1" applyAlignment="1">
      <alignment wrapText="1"/>
    </xf>
    <xf numFmtId="4" fontId="2" fillId="0" borderId="19" xfId="0" applyNumberFormat="1" applyFont="1" applyFill="1" applyBorder="1" applyAlignment="1">
      <alignment wrapText="1"/>
    </xf>
    <xf numFmtId="4" fontId="3" fillId="0" borderId="21" xfId="0" applyNumberFormat="1" applyFont="1" applyFill="1" applyBorder="1" applyAlignment="1">
      <alignment wrapText="1"/>
    </xf>
    <xf numFmtId="4" fontId="2" fillId="0" borderId="27" xfId="0" applyNumberFormat="1" applyFont="1" applyFill="1" applyBorder="1" applyAlignment="1">
      <alignment wrapText="1"/>
    </xf>
    <xf numFmtId="4" fontId="2" fillId="0" borderId="25" xfId="0" applyNumberFormat="1" applyFont="1" applyFill="1" applyBorder="1" applyAlignment="1">
      <alignment wrapText="1"/>
    </xf>
    <xf numFmtId="4" fontId="3" fillId="0" borderId="28" xfId="0" applyNumberFormat="1" applyFont="1" applyFill="1" applyBorder="1" applyAlignment="1">
      <alignment horizontal="right"/>
    </xf>
    <xf numFmtId="0" fontId="2" fillId="2" borderId="0" xfId="0" applyFont="1" applyFill="1"/>
    <xf numFmtId="0" fontId="8" fillId="2" borderId="9" xfId="0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wrapText="1"/>
    </xf>
    <xf numFmtId="4" fontId="3" fillId="2" borderId="3" xfId="0" applyNumberFormat="1" applyFont="1" applyFill="1" applyBorder="1" applyAlignment="1">
      <alignment wrapText="1" shrinkToFit="1"/>
    </xf>
    <xf numFmtId="4" fontId="3" fillId="2" borderId="5" xfId="1" applyNumberFormat="1" applyFont="1" applyFill="1" applyBorder="1" applyAlignment="1"/>
    <xf numFmtId="4" fontId="3" fillId="2" borderId="15" xfId="0" applyNumberFormat="1" applyFont="1" applyFill="1" applyBorder="1" applyAlignment="1"/>
    <xf numFmtId="4" fontId="2" fillId="2" borderId="5" xfId="1" applyNumberFormat="1" applyFont="1" applyFill="1" applyBorder="1" applyAlignment="1"/>
    <xf numFmtId="4" fontId="3" fillId="2" borderId="11" xfId="1" applyNumberFormat="1" applyFont="1" applyFill="1" applyBorder="1" applyAlignment="1"/>
    <xf numFmtId="4" fontId="3" fillId="2" borderId="3" xfId="0" applyNumberFormat="1" applyFont="1" applyFill="1" applyBorder="1" applyAlignment="1">
      <alignment wrapText="1"/>
    </xf>
    <xf numFmtId="4" fontId="3" fillId="2" borderId="5" xfId="0" applyNumberFormat="1" applyFont="1" applyFill="1" applyBorder="1" applyAlignment="1">
      <alignment wrapText="1"/>
    </xf>
    <xf numFmtId="4" fontId="2" fillId="2" borderId="5" xfId="1" applyNumberFormat="1" applyFont="1" applyFill="1" applyBorder="1" applyAlignment="1">
      <alignment wrapText="1"/>
    </xf>
    <xf numFmtId="4" fontId="3" fillId="2" borderId="5" xfId="1" applyNumberFormat="1" applyFont="1" applyFill="1" applyBorder="1" applyAlignment="1">
      <alignment wrapText="1"/>
    </xf>
    <xf numFmtId="4" fontId="2" fillId="2" borderId="7" xfId="1" applyNumberFormat="1" applyFont="1" applyFill="1" applyBorder="1" applyAlignment="1"/>
    <xf numFmtId="4" fontId="2" fillId="2" borderId="7" xfId="1" applyNumberFormat="1" applyFont="1" applyFill="1" applyBorder="1" applyAlignment="1">
      <alignment wrapText="1"/>
    </xf>
    <xf numFmtId="4" fontId="3" fillId="2" borderId="1" xfId="0" applyNumberFormat="1" applyFont="1" applyFill="1" applyBorder="1" applyAlignment="1">
      <alignment horizontal="right"/>
    </xf>
    <xf numFmtId="4" fontId="2" fillId="2" borderId="5" xfId="0" applyNumberFormat="1" applyFont="1" applyFill="1" applyBorder="1" applyAlignment="1">
      <alignment horizontal="right"/>
    </xf>
    <xf numFmtId="4" fontId="4" fillId="2" borderId="5" xfId="1" applyNumberFormat="1" applyFont="1" applyFill="1" applyBorder="1"/>
    <xf numFmtId="4" fontId="2" fillId="2" borderId="5" xfId="0" applyNumberFormat="1" applyFont="1" applyFill="1" applyBorder="1" applyAlignment="1">
      <alignment wrapText="1"/>
    </xf>
    <xf numFmtId="4" fontId="2" fillId="2" borderId="5" xfId="0" applyNumberFormat="1" applyFont="1" applyFill="1" applyBorder="1"/>
    <xf numFmtId="4" fontId="3" fillId="2" borderId="5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4" fontId="3" fillId="2" borderId="11" xfId="0" applyNumberFormat="1" applyFont="1" applyFill="1" applyBorder="1" applyAlignment="1">
      <alignment horizontal="right"/>
    </xf>
    <xf numFmtId="4" fontId="3" fillId="2" borderId="1" xfId="0" applyNumberFormat="1" applyFont="1" applyFill="1" applyBorder="1" applyAlignment="1">
      <alignment wrapText="1"/>
    </xf>
    <xf numFmtId="4" fontId="2" fillId="2" borderId="14" xfId="0" applyNumberFormat="1" applyFont="1" applyFill="1" applyBorder="1" applyAlignment="1">
      <alignment horizontal="right"/>
    </xf>
    <xf numFmtId="4" fontId="3" fillId="2" borderId="7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/>
    </xf>
    <xf numFmtId="4" fontId="2" fillId="2" borderId="9" xfId="0" applyNumberFormat="1" applyFont="1" applyFill="1" applyBorder="1" applyAlignment="1">
      <alignment horizontal="right"/>
    </xf>
    <xf numFmtId="4" fontId="3" fillId="2" borderId="29" xfId="0" applyNumberFormat="1" applyFont="1" applyFill="1" applyBorder="1" applyAlignment="1">
      <alignment horizontal="right"/>
    </xf>
    <xf numFmtId="4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0" borderId="0" xfId="0" applyFont="1" applyAlignment="1">
      <alignment horizontal="right"/>
    </xf>
    <xf numFmtId="0" fontId="3" fillId="0" borderId="35" xfId="0" applyFont="1" applyFill="1" applyBorder="1" applyAlignment="1">
      <alignment horizontal="center" wrapText="1"/>
    </xf>
    <xf numFmtId="0" fontId="0" fillId="0" borderId="39" xfId="0" applyBorder="1" applyAlignment="1"/>
    <xf numFmtId="0" fontId="0" fillId="0" borderId="40" xfId="0" applyBorder="1" applyAlignment="1"/>
    <xf numFmtId="0" fontId="6" fillId="0" borderId="0" xfId="0" applyFont="1" applyAlignment="1">
      <alignment horizontal="center" wrapText="1"/>
    </xf>
    <xf numFmtId="0" fontId="8" fillId="0" borderId="16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8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wrapText="1"/>
    </xf>
    <xf numFmtId="0" fontId="9" fillId="0" borderId="3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0" borderId="47" xfId="0" applyFont="1" applyBorder="1" applyAlignment="1">
      <alignment wrapText="1"/>
    </xf>
    <xf numFmtId="4" fontId="2" fillId="0" borderId="33" xfId="0" applyNumberFormat="1" applyFont="1" applyFill="1" applyBorder="1" applyAlignment="1">
      <alignment wrapText="1"/>
    </xf>
    <xf numFmtId="164" fontId="2" fillId="0" borderId="14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6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26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34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2" fillId="2" borderId="43" xfId="0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/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zoomScale="70" zoomScaleNormal="70" zoomScaleSheetLayoutView="80" workbookViewId="0">
      <selection activeCell="E9" sqref="E9"/>
    </sheetView>
  </sheetViews>
  <sheetFormatPr defaultColWidth="9.140625" defaultRowHeight="15.75" x14ac:dyDescent="0.25"/>
  <cols>
    <col min="1" max="1" width="75.7109375" style="2" customWidth="1"/>
    <col min="2" max="2" width="19.5703125" style="12" hidden="1" customWidth="1"/>
    <col min="3" max="3" width="19.5703125" style="12" customWidth="1"/>
    <col min="4" max="4" width="19" style="110" customWidth="1"/>
    <col min="5" max="5" width="15.5703125" style="12" customWidth="1"/>
    <col min="6" max="6" width="19.7109375" style="2" customWidth="1"/>
    <col min="7" max="7" width="21.28515625" style="2" customWidth="1"/>
    <col min="8" max="8" width="9.140625" style="2"/>
    <col min="9" max="9" width="15" style="2" bestFit="1" customWidth="1"/>
    <col min="10" max="11" width="9.140625" style="2"/>
    <col min="12" max="12" width="15" style="2" bestFit="1" customWidth="1"/>
    <col min="13" max="16384" width="9.140625" style="2"/>
  </cols>
  <sheetData>
    <row r="1" spans="1:5" ht="27.75" customHeight="1" x14ac:dyDescent="0.3">
      <c r="A1" s="115" t="s">
        <v>114</v>
      </c>
      <c r="B1" s="115"/>
      <c r="C1" s="115"/>
      <c r="D1" s="115"/>
      <c r="E1" s="115"/>
    </row>
    <row r="2" spans="1:5" ht="16.5" thickBot="1" x14ac:dyDescent="0.3">
      <c r="A2" s="1"/>
      <c r="B2" s="8"/>
      <c r="C2" s="8"/>
      <c r="D2" s="81"/>
      <c r="E2" s="111" t="s">
        <v>0</v>
      </c>
    </row>
    <row r="3" spans="1:5" ht="15.75" customHeight="1" x14ac:dyDescent="0.25">
      <c r="A3" s="118" t="s">
        <v>1</v>
      </c>
      <c r="B3" s="120" t="s">
        <v>115</v>
      </c>
      <c r="C3" s="116" t="s">
        <v>109</v>
      </c>
      <c r="D3" s="117"/>
      <c r="E3" s="125"/>
    </row>
    <row r="4" spans="1:5" ht="41.25" customHeight="1" thickBot="1" x14ac:dyDescent="0.3">
      <c r="A4" s="119"/>
      <c r="B4" s="121"/>
      <c r="C4" s="72" t="s">
        <v>99</v>
      </c>
      <c r="D4" s="82" t="s">
        <v>116</v>
      </c>
      <c r="E4" s="126" t="s">
        <v>119</v>
      </c>
    </row>
    <row r="5" spans="1:5" ht="34.5" customHeight="1" thickBot="1" x14ac:dyDescent="0.3">
      <c r="A5" s="47" t="s">
        <v>2</v>
      </c>
      <c r="B5" s="31">
        <f>B6+B22</f>
        <v>1348064285.73</v>
      </c>
      <c r="C5" s="31">
        <f>C6+C22</f>
        <v>1360825614.55</v>
      </c>
      <c r="D5" s="83">
        <f>D6+D22</f>
        <v>745820221.73999989</v>
      </c>
      <c r="E5" s="127">
        <f t="shared" ref="E5:E13" si="0">D5/C5*100</f>
        <v>54.806450860834879</v>
      </c>
    </row>
    <row r="6" spans="1:5" ht="41.25" customHeight="1" x14ac:dyDescent="0.25">
      <c r="A6" s="48" t="s">
        <v>3</v>
      </c>
      <c r="B6" s="40">
        <f>B7+B8+B9+B10+B15+B19+B20+B21</f>
        <v>1124278000.6900001</v>
      </c>
      <c r="C6" s="40">
        <f t="shared" ref="C6:D6" si="1">C7+C8+C9+C10+C15+C19+C20+C21</f>
        <v>1171864500</v>
      </c>
      <c r="D6" s="84">
        <f t="shared" si="1"/>
        <v>607920933.44999993</v>
      </c>
      <c r="E6" s="128">
        <f t="shared" si="0"/>
        <v>51.876384466804815</v>
      </c>
    </row>
    <row r="7" spans="1:5" ht="23.25" customHeight="1" x14ac:dyDescent="0.25">
      <c r="A7" s="49" t="s">
        <v>4</v>
      </c>
      <c r="B7" s="38">
        <v>742897937.44000006</v>
      </c>
      <c r="C7" s="69">
        <v>803330000</v>
      </c>
      <c r="D7" s="85">
        <v>416461949.25</v>
      </c>
      <c r="E7" s="129">
        <f t="shared" si="0"/>
        <v>51.84195153299391</v>
      </c>
    </row>
    <row r="8" spans="1:5" ht="21.75" customHeight="1" x14ac:dyDescent="0.25">
      <c r="A8" s="49" t="s">
        <v>5</v>
      </c>
      <c r="B8" s="38">
        <v>3538298.4</v>
      </c>
      <c r="C8" s="28">
        <v>3928500</v>
      </c>
      <c r="D8" s="85">
        <v>2016726.84</v>
      </c>
      <c r="E8" s="129">
        <f t="shared" si="0"/>
        <v>51.335798396334475</v>
      </c>
    </row>
    <row r="9" spans="1:5" ht="22.5" customHeight="1" x14ac:dyDescent="0.25">
      <c r="A9" s="49" t="s">
        <v>110</v>
      </c>
      <c r="B9" s="38">
        <v>1183540</v>
      </c>
      <c r="C9" s="69">
        <v>1618000</v>
      </c>
      <c r="D9" s="85">
        <v>1285968</v>
      </c>
      <c r="E9" s="129">
        <f t="shared" si="0"/>
        <v>79.478862793572318</v>
      </c>
    </row>
    <row r="10" spans="1:5" ht="19.5" customHeight="1" x14ac:dyDescent="0.25">
      <c r="A10" s="49" t="s">
        <v>6</v>
      </c>
      <c r="B10" s="28">
        <f t="shared" ref="B10" si="2">B11+B12+B13+B14</f>
        <v>147617190.81999999</v>
      </c>
      <c r="C10" s="69">
        <f>C11+C12+C13+C14</f>
        <v>131423000</v>
      </c>
      <c r="D10" s="86">
        <f>D11+D12+D13+D14</f>
        <v>91992685.820000008</v>
      </c>
      <c r="E10" s="129">
        <f t="shared" si="0"/>
        <v>69.997402144221326</v>
      </c>
    </row>
    <row r="11" spans="1:5" ht="32.25" customHeight="1" x14ac:dyDescent="0.25">
      <c r="A11" s="50" t="s">
        <v>89</v>
      </c>
      <c r="B11" s="39">
        <v>112372386.09</v>
      </c>
      <c r="C11" s="21">
        <v>107309000</v>
      </c>
      <c r="D11" s="87">
        <v>82829884.290000007</v>
      </c>
      <c r="E11" s="130">
        <f t="shared" si="0"/>
        <v>77.188198837003426</v>
      </c>
    </row>
    <row r="12" spans="1:5" ht="21.75" customHeight="1" x14ac:dyDescent="0.25">
      <c r="A12" s="50" t="s">
        <v>7</v>
      </c>
      <c r="B12" s="39">
        <v>15899.42</v>
      </c>
      <c r="C12" s="21">
        <v>0</v>
      </c>
      <c r="D12" s="87">
        <v>2938.12</v>
      </c>
      <c r="E12" s="130">
        <v>0</v>
      </c>
    </row>
    <row r="13" spans="1:5" ht="20.25" customHeight="1" x14ac:dyDescent="0.25">
      <c r="A13" s="50" t="s">
        <v>8</v>
      </c>
      <c r="B13" s="39">
        <v>426829</v>
      </c>
      <c r="C13" s="21">
        <v>450000</v>
      </c>
      <c r="D13" s="87">
        <v>842183</v>
      </c>
      <c r="E13" s="130">
        <f t="shared" si="0"/>
        <v>187.1517777777778</v>
      </c>
    </row>
    <row r="14" spans="1:5" ht="31.5" x14ac:dyDescent="0.25">
      <c r="A14" s="50" t="s">
        <v>9</v>
      </c>
      <c r="B14" s="39">
        <v>34802076.310000002</v>
      </c>
      <c r="C14" s="21">
        <f>24710000-1046000</f>
        <v>23664000</v>
      </c>
      <c r="D14" s="87">
        <v>8317680.4100000001</v>
      </c>
      <c r="E14" s="130">
        <f t="shared" ref="E14:E20" si="3">D14/C14*100</f>
        <v>35.149088953684924</v>
      </c>
    </row>
    <row r="15" spans="1:5" ht="20.25" customHeight="1" x14ac:dyDescent="0.25">
      <c r="A15" s="49" t="s">
        <v>10</v>
      </c>
      <c r="B15" s="28">
        <f t="shared" ref="B15" si="4">B16+B17+B18</f>
        <v>180309763.61000001</v>
      </c>
      <c r="C15" s="69">
        <f>C16+C17+C18</f>
        <v>181796000</v>
      </c>
      <c r="D15" s="86">
        <f>D16+D17+D18</f>
        <v>68636281.079999998</v>
      </c>
      <c r="E15" s="129">
        <f t="shared" si="3"/>
        <v>37.754560650399348</v>
      </c>
    </row>
    <row r="16" spans="1:5" x14ac:dyDescent="0.25">
      <c r="A16" s="50" t="s">
        <v>11</v>
      </c>
      <c r="B16" s="39">
        <v>57970930.689999998</v>
      </c>
      <c r="C16" s="21">
        <v>58029000</v>
      </c>
      <c r="D16" s="87">
        <v>4094738.02</v>
      </c>
      <c r="E16" s="130">
        <f t="shared" si="3"/>
        <v>7.0563649554533079</v>
      </c>
    </row>
    <row r="17" spans="1:5" x14ac:dyDescent="0.25">
      <c r="A17" s="50" t="s">
        <v>12</v>
      </c>
      <c r="B17" s="39">
        <v>11966985.09</v>
      </c>
      <c r="C17" s="21">
        <f>12069000-360000</f>
        <v>11709000</v>
      </c>
      <c r="D17" s="87">
        <v>1506384.68</v>
      </c>
      <c r="E17" s="130">
        <f t="shared" si="3"/>
        <v>12.865186437782903</v>
      </c>
    </row>
    <row r="18" spans="1:5" x14ac:dyDescent="0.25">
      <c r="A18" s="51" t="s">
        <v>13</v>
      </c>
      <c r="B18" s="39">
        <v>110371847.83</v>
      </c>
      <c r="C18" s="21">
        <v>112058000</v>
      </c>
      <c r="D18" s="87">
        <v>63035158.380000003</v>
      </c>
      <c r="E18" s="130">
        <f t="shared" si="3"/>
        <v>56.252260775669747</v>
      </c>
    </row>
    <row r="19" spans="1:5" ht="33" customHeight="1" x14ac:dyDescent="0.25">
      <c r="A19" s="52" t="s">
        <v>14</v>
      </c>
      <c r="B19" s="38">
        <v>30723</v>
      </c>
      <c r="C19" s="69">
        <v>25000</v>
      </c>
      <c r="D19" s="85">
        <v>15893.4</v>
      </c>
      <c r="E19" s="129">
        <f t="shared" si="3"/>
        <v>63.573599999999999</v>
      </c>
    </row>
    <row r="20" spans="1:5" ht="21.75" customHeight="1" thickBot="1" x14ac:dyDescent="0.3">
      <c r="A20" s="52" t="s">
        <v>15</v>
      </c>
      <c r="B20" s="41">
        <v>48700547.420000002</v>
      </c>
      <c r="C20" s="70">
        <f>49694000+50000</f>
        <v>49744000</v>
      </c>
      <c r="D20" s="85">
        <v>27511429.059999999</v>
      </c>
      <c r="E20" s="131">
        <f t="shared" si="3"/>
        <v>55.306024967835313</v>
      </c>
    </row>
    <row r="21" spans="1:5" ht="21.75" hidden="1" customHeight="1" thickBot="1" x14ac:dyDescent="0.3">
      <c r="A21" s="7" t="s">
        <v>96</v>
      </c>
      <c r="B21" s="27">
        <v>0</v>
      </c>
      <c r="C21" s="17">
        <v>0</v>
      </c>
      <c r="D21" s="88">
        <v>0</v>
      </c>
      <c r="E21" s="132">
        <v>0</v>
      </c>
    </row>
    <row r="22" spans="1:5" ht="43.5" customHeight="1" x14ac:dyDescent="0.25">
      <c r="A22" s="53" t="s">
        <v>16</v>
      </c>
      <c r="B22" s="24">
        <f>B23+B29+B30+B31+B34+B35</f>
        <v>223786285.03999999</v>
      </c>
      <c r="C22" s="24">
        <f>C23+C29+C30+C31+C34+C35</f>
        <v>188961114.55000001</v>
      </c>
      <c r="D22" s="89">
        <f>D23+D29+D30+D31+D34+D35</f>
        <v>137899288.28999999</v>
      </c>
      <c r="E22" s="128">
        <f t="shared" ref="E22:E38" si="5">D22/C22*100</f>
        <v>72.977601036276269</v>
      </c>
    </row>
    <row r="23" spans="1:5" ht="33.75" customHeight="1" x14ac:dyDescent="0.25">
      <c r="A23" s="52" t="s">
        <v>17</v>
      </c>
      <c r="B23" s="18">
        <f>B24+B25+B26+B27+B28</f>
        <v>148441236.66999999</v>
      </c>
      <c r="C23" s="18">
        <f>C24+C25+C26+C27+C28</f>
        <v>121371053</v>
      </c>
      <c r="D23" s="90">
        <f>D24+D25+D26+D27+D28</f>
        <v>89765227.310000002</v>
      </c>
      <c r="E23" s="129">
        <f t="shared" si="5"/>
        <v>73.959337989759391</v>
      </c>
    </row>
    <row r="24" spans="1:5" ht="50.25" customHeight="1" x14ac:dyDescent="0.25">
      <c r="A24" s="51" t="s">
        <v>18</v>
      </c>
      <c r="B24" s="25">
        <v>7284495.0800000001</v>
      </c>
      <c r="C24" s="21">
        <v>2864500</v>
      </c>
      <c r="D24" s="91">
        <v>11076759.470000001</v>
      </c>
      <c r="E24" s="130" t="s">
        <v>112</v>
      </c>
    </row>
    <row r="25" spans="1:5" ht="23.25" customHeight="1" x14ac:dyDescent="0.25">
      <c r="A25" s="51" t="s">
        <v>19</v>
      </c>
      <c r="B25" s="25">
        <v>114099703.36</v>
      </c>
      <c r="C25" s="21">
        <v>91270000</v>
      </c>
      <c r="D25" s="91">
        <v>58797448.82</v>
      </c>
      <c r="E25" s="130">
        <f t="shared" si="5"/>
        <v>64.42144058288595</v>
      </c>
    </row>
    <row r="26" spans="1:5" ht="20.25" customHeight="1" x14ac:dyDescent="0.25">
      <c r="A26" s="51" t="s">
        <v>20</v>
      </c>
      <c r="B26" s="25">
        <v>4477818.8899999997</v>
      </c>
      <c r="C26" s="21">
        <v>4212000</v>
      </c>
      <c r="D26" s="91">
        <v>2588219.36</v>
      </c>
      <c r="E26" s="130">
        <f t="shared" si="5"/>
        <v>61.448702754036091</v>
      </c>
    </row>
    <row r="27" spans="1:5" ht="37.5" hidden="1" customHeight="1" x14ac:dyDescent="0.25">
      <c r="A27" s="51" t="s">
        <v>21</v>
      </c>
      <c r="B27" s="25">
        <v>0</v>
      </c>
      <c r="C27" s="21"/>
      <c r="D27" s="91"/>
      <c r="E27" s="130">
        <v>0</v>
      </c>
    </row>
    <row r="28" spans="1:5" ht="31.5" x14ac:dyDescent="0.25">
      <c r="A28" s="51" t="s">
        <v>108</v>
      </c>
      <c r="B28" s="25">
        <v>22579219.34</v>
      </c>
      <c r="C28" s="21">
        <f>18000000+2024553+3000000</f>
        <v>23024553</v>
      </c>
      <c r="D28" s="91">
        <v>17302799.66</v>
      </c>
      <c r="E28" s="130">
        <f t="shared" si="5"/>
        <v>75.149340184801844</v>
      </c>
    </row>
    <row r="29" spans="1:5" ht="22.7" customHeight="1" x14ac:dyDescent="0.25">
      <c r="A29" s="52" t="s">
        <v>22</v>
      </c>
      <c r="B29" s="38">
        <v>19751420.879999999</v>
      </c>
      <c r="C29" s="69">
        <v>0</v>
      </c>
      <c r="D29" s="85">
        <v>0</v>
      </c>
      <c r="E29" s="129">
        <v>0</v>
      </c>
    </row>
    <row r="30" spans="1:5" ht="30.75" customHeight="1" x14ac:dyDescent="0.25">
      <c r="A30" s="52" t="s">
        <v>23</v>
      </c>
      <c r="B30" s="29">
        <v>4558806.58</v>
      </c>
      <c r="C30" s="69">
        <v>6629500</v>
      </c>
      <c r="D30" s="92">
        <v>5331661.5199999996</v>
      </c>
      <c r="E30" s="129">
        <f t="shared" si="5"/>
        <v>80.423282600497771</v>
      </c>
    </row>
    <row r="31" spans="1:5" ht="21" customHeight="1" x14ac:dyDescent="0.25">
      <c r="A31" s="52" t="s">
        <v>24</v>
      </c>
      <c r="B31" s="29">
        <f t="shared" ref="B31" si="6">B32+B33</f>
        <v>44338166.260000005</v>
      </c>
      <c r="C31" s="69">
        <f>C32+C33</f>
        <v>45240194.710000001</v>
      </c>
      <c r="D31" s="86">
        <f>D32+D33</f>
        <v>31708785.73</v>
      </c>
      <c r="E31" s="129">
        <f t="shared" si="5"/>
        <v>70.089852471371032</v>
      </c>
    </row>
    <row r="32" spans="1:5" ht="21.75" customHeight="1" x14ac:dyDescent="0.25">
      <c r="A32" s="51" t="s">
        <v>25</v>
      </c>
      <c r="B32" s="25">
        <v>5657663.2400000002</v>
      </c>
      <c r="C32" s="21">
        <v>25734323.210000001</v>
      </c>
      <c r="D32" s="91">
        <v>2734971.6</v>
      </c>
      <c r="E32" s="130">
        <f t="shared" si="5"/>
        <v>10.627719165885148</v>
      </c>
    </row>
    <row r="33" spans="1:5" ht="18.75" customHeight="1" x14ac:dyDescent="0.25">
      <c r="A33" s="51" t="s">
        <v>26</v>
      </c>
      <c r="B33" s="25">
        <v>38680503.020000003</v>
      </c>
      <c r="C33" s="21">
        <f>6163021.85+13342849.65</f>
        <v>19505871.5</v>
      </c>
      <c r="D33" s="91">
        <v>28973814.129999999</v>
      </c>
      <c r="E33" s="130">
        <f t="shared" si="5"/>
        <v>148.53893675040359</v>
      </c>
    </row>
    <row r="34" spans="1:5" ht="21.75" customHeight="1" x14ac:dyDescent="0.25">
      <c r="A34" s="52" t="s">
        <v>27</v>
      </c>
      <c r="B34" s="29">
        <v>4197686.7699999996</v>
      </c>
      <c r="C34" s="69">
        <v>6322500</v>
      </c>
      <c r="D34" s="92">
        <v>3270743.22</v>
      </c>
      <c r="E34" s="129">
        <f t="shared" si="5"/>
        <v>51.731802609727175</v>
      </c>
    </row>
    <row r="35" spans="1:5" ht="21.75" customHeight="1" x14ac:dyDescent="0.25">
      <c r="A35" s="52" t="s">
        <v>28</v>
      </c>
      <c r="B35" s="29">
        <f t="shared" ref="B35" si="7">B36+B37+B38</f>
        <v>2498967.8800000004</v>
      </c>
      <c r="C35" s="69">
        <f>C36+C37+C38</f>
        <v>9397866.8399999999</v>
      </c>
      <c r="D35" s="86">
        <f>D36+D37+D38</f>
        <v>7822870.5099999998</v>
      </c>
      <c r="E35" s="129">
        <f t="shared" si="5"/>
        <v>83.240916722757049</v>
      </c>
    </row>
    <row r="36" spans="1:5" ht="21.2" customHeight="1" x14ac:dyDescent="0.25">
      <c r="A36" s="51" t="s">
        <v>29</v>
      </c>
      <c r="B36" s="25">
        <v>27883.54</v>
      </c>
      <c r="C36" s="21">
        <v>0</v>
      </c>
      <c r="D36" s="91">
        <v>170274.76</v>
      </c>
      <c r="E36" s="130">
        <v>0</v>
      </c>
    </row>
    <row r="37" spans="1:5" ht="21.2" customHeight="1" x14ac:dyDescent="0.25">
      <c r="A37" s="51" t="s">
        <v>28</v>
      </c>
      <c r="B37" s="39">
        <v>98220.43</v>
      </c>
      <c r="C37" s="21">
        <v>0</v>
      </c>
      <c r="D37" s="87">
        <v>0</v>
      </c>
      <c r="E37" s="130">
        <v>0</v>
      </c>
    </row>
    <row r="38" spans="1:5" ht="24" customHeight="1" thickBot="1" x14ac:dyDescent="0.3">
      <c r="A38" s="54" t="s">
        <v>95</v>
      </c>
      <c r="B38" s="42">
        <v>2372863.91</v>
      </c>
      <c r="C38" s="71">
        <v>9397866.8399999999</v>
      </c>
      <c r="D38" s="93">
        <v>7652595.75</v>
      </c>
      <c r="E38" s="133">
        <f t="shared" si="5"/>
        <v>81.429071940329806</v>
      </c>
    </row>
    <row r="39" spans="1:5" ht="44.25" customHeight="1" x14ac:dyDescent="0.25">
      <c r="A39" s="53" t="s">
        <v>30</v>
      </c>
      <c r="B39" s="24">
        <f>B40+B41+B42+B43+B44+B45+B46</f>
        <v>3089889452.3899999</v>
      </c>
      <c r="C39" s="24">
        <f>C40+C41+C42+C43+C44+C45+C46</f>
        <v>2916192855.9700003</v>
      </c>
      <c r="D39" s="89">
        <f t="shared" ref="D39" si="8">D40+D41+D42+D43+D44+D45+D46</f>
        <v>1917073291.1100001</v>
      </c>
      <c r="E39" s="128">
        <f>D39/C39*100</f>
        <v>65.73890636846555</v>
      </c>
    </row>
    <row r="40" spans="1:5" ht="31.7" customHeight="1" x14ac:dyDescent="0.25">
      <c r="A40" s="51" t="s">
        <v>31</v>
      </c>
      <c r="B40" s="25">
        <v>52585400</v>
      </c>
      <c r="C40" s="21">
        <v>52248300</v>
      </c>
      <c r="D40" s="91">
        <v>30478000</v>
      </c>
      <c r="E40" s="130">
        <f>D40/C40*100</f>
        <v>58.332998394206129</v>
      </c>
    </row>
    <row r="41" spans="1:5" ht="17.25" customHeight="1" x14ac:dyDescent="0.25">
      <c r="A41" s="51" t="s">
        <v>101</v>
      </c>
      <c r="B41" s="25">
        <v>21587000</v>
      </c>
      <c r="C41" s="21">
        <v>29889000</v>
      </c>
      <c r="D41" s="91">
        <v>17435600</v>
      </c>
      <c r="E41" s="130">
        <f>D41/C41*100</f>
        <v>58.334504332697648</v>
      </c>
    </row>
    <row r="42" spans="1:5" ht="18.75" customHeight="1" x14ac:dyDescent="0.25">
      <c r="A42" s="51" t="s">
        <v>32</v>
      </c>
      <c r="B42" s="23">
        <v>2990118765.29</v>
      </c>
      <c r="C42" s="25">
        <v>2812978226.46</v>
      </c>
      <c r="D42" s="91">
        <v>1788592111.72</v>
      </c>
      <c r="E42" s="130">
        <f>D42/C42*100</f>
        <v>63.583574693034805</v>
      </c>
    </row>
    <row r="43" spans="1:5" ht="34.5" customHeight="1" x14ac:dyDescent="0.25">
      <c r="A43" s="55" t="s">
        <v>117</v>
      </c>
      <c r="B43" s="23">
        <v>0</v>
      </c>
      <c r="C43" s="25">
        <v>0</v>
      </c>
      <c r="D43" s="91">
        <v>610000</v>
      </c>
      <c r="E43" s="130">
        <v>0</v>
      </c>
    </row>
    <row r="44" spans="1:5" ht="19.5" customHeight="1" x14ac:dyDescent="0.25">
      <c r="A44" s="55" t="s">
        <v>106</v>
      </c>
      <c r="B44" s="23">
        <v>0</v>
      </c>
      <c r="C44" s="25">
        <v>0</v>
      </c>
      <c r="D44" s="91">
        <v>0</v>
      </c>
      <c r="E44" s="130">
        <v>0</v>
      </c>
    </row>
    <row r="45" spans="1:5" ht="47.25" customHeight="1" x14ac:dyDescent="0.25">
      <c r="A45" s="51" t="s">
        <v>33</v>
      </c>
      <c r="B45" s="25">
        <v>-15161314.560000001</v>
      </c>
      <c r="C45" s="25">
        <v>-2259131.64</v>
      </c>
      <c r="D45" s="91">
        <v>-2310903.2400000002</v>
      </c>
      <c r="E45" s="130">
        <f t="shared" ref="E45" si="9">D45/C45*100</f>
        <v>102.29165928551203</v>
      </c>
    </row>
    <row r="46" spans="1:5" ht="19.5" customHeight="1" thickBot="1" x14ac:dyDescent="0.3">
      <c r="A46" s="56" t="s">
        <v>103</v>
      </c>
      <c r="B46" s="26">
        <v>40759601.659999996</v>
      </c>
      <c r="C46" s="26">
        <f>2259131.64+21077329.51</f>
        <v>23336461.150000002</v>
      </c>
      <c r="D46" s="94">
        <v>82268482.629999995</v>
      </c>
      <c r="E46" s="130" t="s">
        <v>113</v>
      </c>
    </row>
    <row r="47" spans="1:5" ht="48" customHeight="1" thickBot="1" x14ac:dyDescent="0.3">
      <c r="A47" s="57" t="s">
        <v>34</v>
      </c>
      <c r="B47" s="43">
        <f>B6+B22+B39</f>
        <v>4437953738.1199999</v>
      </c>
      <c r="C47" s="30">
        <f>C6+C22+C39</f>
        <v>4277018470.5200005</v>
      </c>
      <c r="D47" s="95">
        <f>D6+D22+D39</f>
        <v>2662893512.8499999</v>
      </c>
      <c r="E47" s="134">
        <f>D47/C47*100</f>
        <v>62.26051000724916</v>
      </c>
    </row>
    <row r="48" spans="1:5" ht="39" customHeight="1" thickBot="1" x14ac:dyDescent="0.3">
      <c r="A48" s="47" t="s">
        <v>35</v>
      </c>
      <c r="B48" s="112"/>
      <c r="C48" s="113"/>
      <c r="D48" s="113"/>
      <c r="E48" s="114"/>
    </row>
    <row r="49" spans="1:5" ht="24" customHeight="1" x14ac:dyDescent="0.25">
      <c r="A49" s="58" t="s">
        <v>36</v>
      </c>
      <c r="B49" s="24">
        <f>B50+B51+B52+B53+B54+B55+B56+B57</f>
        <v>209921338.44999999</v>
      </c>
      <c r="C49" s="24">
        <f>C50+C51+C52+C53+C54+C55+C56+C57</f>
        <v>233822293.59999999</v>
      </c>
      <c r="D49" s="89">
        <f>D50+D51+D52+D53+D54+D55+D56+D57</f>
        <v>129621185.16</v>
      </c>
      <c r="E49" s="128">
        <f>D49/C49*100</f>
        <v>55.435768405275788</v>
      </c>
    </row>
    <row r="50" spans="1:5" ht="31.5" hidden="1" customHeight="1" x14ac:dyDescent="0.25">
      <c r="A50" s="59" t="s">
        <v>102</v>
      </c>
      <c r="B50" s="19">
        <v>0</v>
      </c>
      <c r="C50" s="19"/>
      <c r="D50" s="96"/>
      <c r="E50" s="129" t="e">
        <f t="shared" ref="E50:E57" si="10">D50/C50*100</f>
        <v>#DIV/0!</v>
      </c>
    </row>
    <row r="51" spans="1:5" ht="49.7" customHeight="1" x14ac:dyDescent="0.25">
      <c r="A51" s="59" t="s">
        <v>37</v>
      </c>
      <c r="B51" s="14">
        <v>7569717.2000000002</v>
      </c>
      <c r="C51" s="19">
        <v>8144300</v>
      </c>
      <c r="D51" s="96">
        <v>3263126.94</v>
      </c>
      <c r="E51" s="130">
        <f>D51/C51*100</f>
        <v>40.066389253833968</v>
      </c>
    </row>
    <row r="52" spans="1:5" ht="46.5" customHeight="1" x14ac:dyDescent="0.25">
      <c r="A52" s="59" t="s">
        <v>38</v>
      </c>
      <c r="B52" s="20">
        <v>89998672.519999996</v>
      </c>
      <c r="C52" s="20">
        <v>106335520.98999999</v>
      </c>
      <c r="D52" s="97">
        <v>60022066.090000004</v>
      </c>
      <c r="E52" s="130">
        <f t="shared" si="10"/>
        <v>56.445922802827667</v>
      </c>
    </row>
    <row r="53" spans="1:5" x14ac:dyDescent="0.25">
      <c r="A53" s="59" t="s">
        <v>39</v>
      </c>
      <c r="B53" s="14">
        <v>28900</v>
      </c>
      <c r="C53" s="19">
        <v>351600</v>
      </c>
      <c r="D53" s="96">
        <v>351600</v>
      </c>
      <c r="E53" s="130">
        <f t="shared" si="10"/>
        <v>100</v>
      </c>
    </row>
    <row r="54" spans="1:5" ht="30.2" customHeight="1" x14ac:dyDescent="0.25">
      <c r="A54" s="59" t="s">
        <v>40</v>
      </c>
      <c r="B54" s="14">
        <v>10042296.83</v>
      </c>
      <c r="C54" s="19">
        <v>10014400</v>
      </c>
      <c r="D54" s="96">
        <v>6354171.7199999997</v>
      </c>
      <c r="E54" s="130">
        <f t="shared" si="10"/>
        <v>63.450348697875057</v>
      </c>
    </row>
    <row r="55" spans="1:5" ht="19.5" hidden="1" customHeight="1" x14ac:dyDescent="0.25">
      <c r="A55" s="59" t="s">
        <v>41</v>
      </c>
      <c r="B55" s="14">
        <v>7686500</v>
      </c>
      <c r="C55" s="19">
        <v>0</v>
      </c>
      <c r="D55" s="96">
        <v>0</v>
      </c>
      <c r="E55" s="130">
        <v>0</v>
      </c>
    </row>
    <row r="56" spans="1:5" x14ac:dyDescent="0.25">
      <c r="A56" s="59" t="s">
        <v>42</v>
      </c>
      <c r="B56" s="14">
        <v>0</v>
      </c>
      <c r="C56" s="19">
        <v>2500000</v>
      </c>
      <c r="D56" s="96">
        <v>0</v>
      </c>
      <c r="E56" s="130">
        <f t="shared" si="10"/>
        <v>0</v>
      </c>
    </row>
    <row r="57" spans="1:5" x14ac:dyDescent="0.25">
      <c r="A57" s="59" t="s">
        <v>43</v>
      </c>
      <c r="B57" s="14">
        <v>94595251.900000006</v>
      </c>
      <c r="C57" s="19">
        <v>106476472.61</v>
      </c>
      <c r="D57" s="96">
        <v>59630220.409999996</v>
      </c>
      <c r="E57" s="130">
        <f t="shared" si="10"/>
        <v>56.003189200690784</v>
      </c>
    </row>
    <row r="58" spans="1:5" ht="23.25" customHeight="1" x14ac:dyDescent="0.25">
      <c r="A58" s="60" t="s">
        <v>44</v>
      </c>
      <c r="B58" s="18">
        <f>B59+B60+B61+B62</f>
        <v>31139904.690000001</v>
      </c>
      <c r="C58" s="18">
        <f>C59+C60+C61+C62</f>
        <v>83946712</v>
      </c>
      <c r="D58" s="90">
        <f>D59+D60+D61+D62</f>
        <v>19783503.130000003</v>
      </c>
      <c r="E58" s="129">
        <f t="shared" ref="E58:E113" si="11">D58/C58*100</f>
        <v>23.566739731271433</v>
      </c>
    </row>
    <row r="59" spans="1:5" x14ac:dyDescent="0.25">
      <c r="A59" s="59" t="s">
        <v>45</v>
      </c>
      <c r="B59" s="14">
        <v>7340300</v>
      </c>
      <c r="C59" s="19">
        <v>8702000</v>
      </c>
      <c r="D59" s="96">
        <v>4603700</v>
      </c>
      <c r="E59" s="130">
        <f t="shared" si="11"/>
        <v>52.903930131004358</v>
      </c>
    </row>
    <row r="60" spans="1:5" ht="18.75" customHeight="1" x14ac:dyDescent="0.25">
      <c r="A60" s="59" t="s">
        <v>90</v>
      </c>
      <c r="B60" s="14">
        <v>23370869.690000001</v>
      </c>
      <c r="C60" s="19">
        <v>74764100</v>
      </c>
      <c r="D60" s="96">
        <v>15179803.130000001</v>
      </c>
      <c r="E60" s="130">
        <f t="shared" si="11"/>
        <v>20.303599093682664</v>
      </c>
    </row>
    <row r="61" spans="1:5" ht="36" customHeight="1" x14ac:dyDescent="0.25">
      <c r="A61" s="61" t="s">
        <v>111</v>
      </c>
      <c r="B61" s="14">
        <v>329175</v>
      </c>
      <c r="C61" s="19">
        <v>480612</v>
      </c>
      <c r="D61" s="96">
        <v>0</v>
      </c>
      <c r="E61" s="130">
        <v>0</v>
      </c>
    </row>
    <row r="62" spans="1:5" ht="30.75" hidden="1" customHeight="1" x14ac:dyDescent="0.25">
      <c r="A62" s="59" t="s">
        <v>107</v>
      </c>
      <c r="B62" s="14">
        <v>99560</v>
      </c>
      <c r="C62" s="19">
        <v>0</v>
      </c>
      <c r="D62" s="96">
        <v>0</v>
      </c>
      <c r="E62" s="130">
        <v>0</v>
      </c>
    </row>
    <row r="63" spans="1:5" ht="18" customHeight="1" x14ac:dyDescent="0.25">
      <c r="A63" s="60" t="s">
        <v>46</v>
      </c>
      <c r="B63" s="18">
        <f>B64+B65+B66+B67</f>
        <v>251461239.97</v>
      </c>
      <c r="C63" s="18">
        <f t="shared" ref="C63:D63" si="12">C64+C65+C66+C67</f>
        <v>267462346.41000003</v>
      </c>
      <c r="D63" s="90">
        <f t="shared" si="12"/>
        <v>154142432.03</v>
      </c>
      <c r="E63" s="129">
        <f t="shared" si="11"/>
        <v>57.631451342205395</v>
      </c>
    </row>
    <row r="64" spans="1:5" x14ac:dyDescent="0.25">
      <c r="A64" s="59" t="s">
        <v>47</v>
      </c>
      <c r="B64" s="19">
        <v>872783.4</v>
      </c>
      <c r="C64" s="19">
        <v>966700</v>
      </c>
      <c r="D64" s="98">
        <v>183224</v>
      </c>
      <c r="E64" s="130">
        <f t="shared" si="11"/>
        <v>18.953553325747389</v>
      </c>
    </row>
    <row r="65" spans="1:11" hidden="1" x14ac:dyDescent="0.25">
      <c r="A65" s="59" t="s">
        <v>48</v>
      </c>
      <c r="B65" s="19">
        <v>0</v>
      </c>
      <c r="C65" s="19">
        <v>0</v>
      </c>
      <c r="D65" s="98">
        <v>0</v>
      </c>
      <c r="E65" s="130">
        <v>0</v>
      </c>
    </row>
    <row r="66" spans="1:11" x14ac:dyDescent="0.25">
      <c r="A66" s="59" t="s">
        <v>49</v>
      </c>
      <c r="B66" s="14">
        <v>249974264.56999999</v>
      </c>
      <c r="C66" s="21">
        <v>264136156.36000001</v>
      </c>
      <c r="D66" s="96">
        <v>153959208.03</v>
      </c>
      <c r="E66" s="130">
        <f t="shared" si="11"/>
        <v>58.287820248343372</v>
      </c>
    </row>
    <row r="67" spans="1:11" ht="20.25" customHeight="1" x14ac:dyDescent="0.25">
      <c r="A67" s="59" t="s">
        <v>50</v>
      </c>
      <c r="B67" s="21">
        <v>614192</v>
      </c>
      <c r="C67" s="19">
        <v>2359490.0499999998</v>
      </c>
      <c r="D67" s="99">
        <v>0</v>
      </c>
      <c r="E67" s="130">
        <f t="shared" si="11"/>
        <v>0</v>
      </c>
    </row>
    <row r="68" spans="1:11" ht="19.5" customHeight="1" x14ac:dyDescent="0.25">
      <c r="A68" s="60" t="s">
        <v>51</v>
      </c>
      <c r="B68" s="18">
        <f>B69+B70+B72+B71</f>
        <v>467249584.28999996</v>
      </c>
      <c r="C68" s="18">
        <f t="shared" ref="C68:D68" si="13">C69+C70+C72+C71</f>
        <v>624842507.01999998</v>
      </c>
      <c r="D68" s="90">
        <f t="shared" si="13"/>
        <v>114046027.08</v>
      </c>
      <c r="E68" s="129">
        <f t="shared" si="11"/>
        <v>18.251963622626846</v>
      </c>
    </row>
    <row r="69" spans="1:11" x14ac:dyDescent="0.25">
      <c r="A69" s="59" t="s">
        <v>52</v>
      </c>
      <c r="B69" s="21">
        <v>192807931.34999999</v>
      </c>
      <c r="C69" s="19">
        <v>199804199.91</v>
      </c>
      <c r="D69" s="99">
        <v>11807601.029999999</v>
      </c>
      <c r="E69" s="130">
        <f t="shared" si="11"/>
        <v>5.9095860023556197</v>
      </c>
    </row>
    <row r="70" spans="1:11" x14ac:dyDescent="0.25">
      <c r="A70" s="59" t="s">
        <v>53</v>
      </c>
      <c r="B70" s="14">
        <v>20304642.129999999</v>
      </c>
      <c r="C70" s="19">
        <v>1799875</v>
      </c>
      <c r="D70" s="96">
        <v>0</v>
      </c>
      <c r="E70" s="130">
        <f t="shared" si="11"/>
        <v>0</v>
      </c>
    </row>
    <row r="71" spans="1:11" x14ac:dyDescent="0.25">
      <c r="A71" s="59" t="s">
        <v>54</v>
      </c>
      <c r="B71" s="21">
        <v>239619110.81</v>
      </c>
      <c r="C71" s="19">
        <v>406041632.11000001</v>
      </c>
      <c r="D71" s="99">
        <v>91928051.049999997</v>
      </c>
      <c r="E71" s="130">
        <f t="shared" si="11"/>
        <v>22.640055546101227</v>
      </c>
    </row>
    <row r="72" spans="1:11" ht="17.45" customHeight="1" x14ac:dyDescent="0.25">
      <c r="A72" s="59" t="s">
        <v>55</v>
      </c>
      <c r="B72" s="21">
        <v>14517900</v>
      </c>
      <c r="C72" s="19">
        <v>17196800</v>
      </c>
      <c r="D72" s="99">
        <v>10310375</v>
      </c>
      <c r="E72" s="130">
        <f t="shared" si="11"/>
        <v>59.955195152586526</v>
      </c>
    </row>
    <row r="73" spans="1:11" ht="20.25" customHeight="1" x14ac:dyDescent="0.25">
      <c r="A73" s="60" t="s">
        <v>56</v>
      </c>
      <c r="B73" s="18">
        <f>B74+B75</f>
        <v>34796474.409999996</v>
      </c>
      <c r="C73" s="18">
        <f t="shared" ref="C73:D73" si="14">C74+C75</f>
        <v>21867910.34</v>
      </c>
      <c r="D73" s="90">
        <f t="shared" si="14"/>
        <v>15106702</v>
      </c>
      <c r="E73" s="129">
        <f t="shared" si="11"/>
        <v>69.081598402053814</v>
      </c>
    </row>
    <row r="74" spans="1:11" ht="20.25" customHeight="1" x14ac:dyDescent="0.25">
      <c r="A74" s="59" t="s">
        <v>57</v>
      </c>
      <c r="B74" s="14">
        <v>34796474.409999996</v>
      </c>
      <c r="C74" s="19">
        <v>21867910.34</v>
      </c>
      <c r="D74" s="96">
        <v>15106702</v>
      </c>
      <c r="E74" s="130">
        <f t="shared" si="11"/>
        <v>69.081598402053814</v>
      </c>
    </row>
    <row r="75" spans="1:11" ht="19.5" hidden="1" customHeight="1" x14ac:dyDescent="0.25">
      <c r="A75" s="59" t="s">
        <v>58</v>
      </c>
      <c r="B75" s="14">
        <v>0</v>
      </c>
      <c r="C75" s="19"/>
      <c r="D75" s="96"/>
      <c r="E75" s="130">
        <v>0</v>
      </c>
    </row>
    <row r="76" spans="1:11" ht="21.75" customHeight="1" x14ac:dyDescent="0.25">
      <c r="A76" s="60" t="s">
        <v>59</v>
      </c>
      <c r="B76" s="18">
        <f t="shared" ref="B76" si="15">B77+B78+B79+B80+B81+B82</f>
        <v>2767338398.4000001</v>
      </c>
      <c r="C76" s="18">
        <f t="shared" ref="C76:D76" si="16">C77+C78+C79+C80+C81+C82</f>
        <v>2706818297.2200003</v>
      </c>
      <c r="D76" s="90">
        <f t="shared" si="16"/>
        <v>1797053444.3999999</v>
      </c>
      <c r="E76" s="129">
        <f t="shared" si="11"/>
        <v>66.389880925721485</v>
      </c>
      <c r="G76" s="4"/>
      <c r="I76" s="3"/>
      <c r="K76" s="3"/>
    </row>
    <row r="77" spans="1:11" x14ac:dyDescent="0.25">
      <c r="A77" s="59" t="s">
        <v>60</v>
      </c>
      <c r="B77" s="14">
        <v>1026904910.14</v>
      </c>
      <c r="C77" s="19">
        <v>1145435853.4300001</v>
      </c>
      <c r="D77" s="96">
        <v>759478375.01999998</v>
      </c>
      <c r="E77" s="130">
        <f t="shared" si="11"/>
        <v>66.304749650165661</v>
      </c>
    </row>
    <row r="78" spans="1:11" x14ac:dyDescent="0.25">
      <c r="A78" s="59" t="s">
        <v>61</v>
      </c>
      <c r="B78" s="14">
        <v>1218556273.29</v>
      </c>
      <c r="C78" s="19">
        <v>1234382541.79</v>
      </c>
      <c r="D78" s="96">
        <v>848339497.17999995</v>
      </c>
      <c r="E78" s="135">
        <f t="shared" si="11"/>
        <v>68.725817844912797</v>
      </c>
    </row>
    <row r="79" spans="1:11" ht="15" customHeight="1" x14ac:dyDescent="0.25">
      <c r="A79" s="59" t="s">
        <v>62</v>
      </c>
      <c r="B79" s="14">
        <v>215708054.15000001</v>
      </c>
      <c r="C79" s="19">
        <v>242794050</v>
      </c>
      <c r="D79" s="96">
        <v>152372074</v>
      </c>
      <c r="E79" s="135">
        <f t="shared" si="11"/>
        <v>62.757746328627086</v>
      </c>
    </row>
    <row r="80" spans="1:11" ht="15" customHeight="1" x14ac:dyDescent="0.25">
      <c r="A80" s="59" t="s">
        <v>97</v>
      </c>
      <c r="B80" s="14">
        <v>101000</v>
      </c>
      <c r="C80" s="19">
        <v>155000</v>
      </c>
      <c r="D80" s="96">
        <v>48000</v>
      </c>
      <c r="E80" s="135">
        <f t="shared" si="11"/>
        <v>30.967741935483872</v>
      </c>
    </row>
    <row r="81" spans="1:7" x14ac:dyDescent="0.25">
      <c r="A81" s="59" t="s">
        <v>63</v>
      </c>
      <c r="B81" s="14">
        <v>248139723.30000001</v>
      </c>
      <c r="C81" s="19">
        <v>25569908</v>
      </c>
      <c r="D81" s="96">
        <v>10897412.039999999</v>
      </c>
      <c r="E81" s="135">
        <f t="shared" si="11"/>
        <v>42.618112040137177</v>
      </c>
    </row>
    <row r="82" spans="1:7" x14ac:dyDescent="0.25">
      <c r="A82" s="59" t="s">
        <v>64</v>
      </c>
      <c r="B82" s="14">
        <v>57928437.520000003</v>
      </c>
      <c r="C82" s="19">
        <v>58480944</v>
      </c>
      <c r="D82" s="96">
        <v>25918086.16</v>
      </c>
      <c r="E82" s="135">
        <f t="shared" si="11"/>
        <v>44.318857370017831</v>
      </c>
    </row>
    <row r="83" spans="1:7" ht="20.25" customHeight="1" x14ac:dyDescent="0.25">
      <c r="A83" s="60" t="s">
        <v>65</v>
      </c>
      <c r="B83" s="18">
        <f>B84</f>
        <v>169337236.69</v>
      </c>
      <c r="C83" s="18">
        <f t="shared" ref="C83:D83" si="17">C84</f>
        <v>179510388.08000001</v>
      </c>
      <c r="D83" s="90">
        <f t="shared" si="17"/>
        <v>90777240.260000005</v>
      </c>
      <c r="E83" s="136">
        <f t="shared" si="11"/>
        <v>50.569352131055787</v>
      </c>
      <c r="G83" s="4"/>
    </row>
    <row r="84" spans="1:7" x14ac:dyDescent="0.25">
      <c r="A84" s="59" t="s">
        <v>66</v>
      </c>
      <c r="B84" s="14">
        <v>169337236.69</v>
      </c>
      <c r="C84" s="19">
        <v>179510388.08000001</v>
      </c>
      <c r="D84" s="96">
        <v>90777240.260000005</v>
      </c>
      <c r="E84" s="135">
        <f t="shared" si="11"/>
        <v>50.569352131055787</v>
      </c>
    </row>
    <row r="85" spans="1:7" ht="20.25" customHeight="1" x14ac:dyDescent="0.25">
      <c r="A85" s="60" t="s">
        <v>67</v>
      </c>
      <c r="B85" s="18">
        <f>B86+B87+B88+B89</f>
        <v>397289306.17999995</v>
      </c>
      <c r="C85" s="18">
        <f t="shared" ref="C85:D85" si="18">C86+C87+C88+C89</f>
        <v>273689385.59000003</v>
      </c>
      <c r="D85" s="90">
        <f t="shared" si="18"/>
        <v>161452778.27000001</v>
      </c>
      <c r="E85" s="136">
        <f t="shared" si="11"/>
        <v>58.991245832187332</v>
      </c>
    </row>
    <row r="86" spans="1:7" x14ac:dyDescent="0.25">
      <c r="A86" s="59" t="s">
        <v>68</v>
      </c>
      <c r="B86" s="14">
        <v>2653997</v>
      </c>
      <c r="C86" s="19">
        <v>2626600</v>
      </c>
      <c r="D86" s="96">
        <v>2093314.22</v>
      </c>
      <c r="E86" s="135">
        <f t="shared" si="11"/>
        <v>79.696726566664125</v>
      </c>
    </row>
    <row r="87" spans="1:7" x14ac:dyDescent="0.25">
      <c r="A87" s="59" t="s">
        <v>69</v>
      </c>
      <c r="B87" s="14">
        <v>4367250.1500000004</v>
      </c>
      <c r="C87" s="19">
        <v>2493010.7999999998</v>
      </c>
      <c r="D87" s="96">
        <v>2103393.2999999998</v>
      </c>
      <c r="E87" s="135">
        <f t="shared" si="11"/>
        <v>84.371608017101252</v>
      </c>
    </row>
    <row r="88" spans="1:7" x14ac:dyDescent="0.25">
      <c r="A88" s="59" t="s">
        <v>70</v>
      </c>
      <c r="B88" s="14">
        <v>380762939.45999998</v>
      </c>
      <c r="C88" s="19">
        <v>257985999.78999999</v>
      </c>
      <c r="D88" s="96">
        <v>149860586.72999999</v>
      </c>
      <c r="E88" s="135">
        <f t="shared" si="11"/>
        <v>58.088650877174018</v>
      </c>
    </row>
    <row r="89" spans="1:7" ht="18.75" customHeight="1" x14ac:dyDescent="0.25">
      <c r="A89" s="59" t="s">
        <v>71</v>
      </c>
      <c r="B89" s="14">
        <v>9505119.5700000003</v>
      </c>
      <c r="C89" s="19">
        <v>10583775</v>
      </c>
      <c r="D89" s="96">
        <v>7395484.0199999996</v>
      </c>
      <c r="E89" s="135">
        <f t="shared" si="11"/>
        <v>69.875673093957488</v>
      </c>
    </row>
    <row r="90" spans="1:7" ht="21.75" customHeight="1" x14ac:dyDescent="0.25">
      <c r="A90" s="60" t="s">
        <v>72</v>
      </c>
      <c r="B90" s="18">
        <f>B91+B92+B93</f>
        <v>105127891.62</v>
      </c>
      <c r="C90" s="18">
        <f t="shared" ref="C90:D90" si="19">C91+C92+C93</f>
        <v>116820735.81999999</v>
      </c>
      <c r="D90" s="90">
        <f t="shared" si="19"/>
        <v>62016493.119999997</v>
      </c>
      <c r="E90" s="136">
        <f t="shared" si="11"/>
        <v>53.086887943897565</v>
      </c>
    </row>
    <row r="91" spans="1:7" x14ac:dyDescent="0.25">
      <c r="A91" s="59" t="s">
        <v>73</v>
      </c>
      <c r="B91" s="14">
        <v>99074012</v>
      </c>
      <c r="C91" s="19">
        <v>114810735.81999999</v>
      </c>
      <c r="D91" s="96">
        <v>60814722.82</v>
      </c>
      <c r="E91" s="135">
        <f t="shared" si="11"/>
        <v>52.969543645591813</v>
      </c>
    </row>
    <row r="92" spans="1:7" x14ac:dyDescent="0.25">
      <c r="A92" s="59" t="s">
        <v>74</v>
      </c>
      <c r="B92" s="14">
        <v>6053879.6200000001</v>
      </c>
      <c r="C92" s="19">
        <v>2010000</v>
      </c>
      <c r="D92" s="96">
        <v>1201770.3</v>
      </c>
      <c r="E92" s="135">
        <f>D92/C92*100</f>
        <v>59.789567164179104</v>
      </c>
    </row>
    <row r="93" spans="1:7" hidden="1" x14ac:dyDescent="0.25">
      <c r="A93" s="59" t="s">
        <v>75</v>
      </c>
      <c r="B93" s="14"/>
      <c r="C93" s="19"/>
      <c r="D93" s="96"/>
      <c r="E93" s="135" t="e">
        <f t="shared" si="11"/>
        <v>#DIV/0!</v>
      </c>
    </row>
    <row r="94" spans="1:7" ht="21" customHeight="1" x14ac:dyDescent="0.25">
      <c r="A94" s="60" t="s">
        <v>76</v>
      </c>
      <c r="B94" s="13">
        <f t="shared" ref="B94" si="20">B95+B96</f>
        <v>546380</v>
      </c>
      <c r="C94" s="13">
        <f t="shared" ref="C94:D94" si="21">C95+C96</f>
        <v>0</v>
      </c>
      <c r="D94" s="100">
        <f t="shared" si="21"/>
        <v>0</v>
      </c>
      <c r="E94" s="136">
        <v>0</v>
      </c>
    </row>
    <row r="95" spans="1:7" x14ac:dyDescent="0.25">
      <c r="A95" s="59" t="s">
        <v>77</v>
      </c>
      <c r="B95" s="14">
        <v>546380</v>
      </c>
      <c r="C95" s="19">
        <v>0</v>
      </c>
      <c r="D95" s="96">
        <v>0</v>
      </c>
      <c r="E95" s="135">
        <v>0</v>
      </c>
    </row>
    <row r="96" spans="1:7" hidden="1" x14ac:dyDescent="0.25">
      <c r="A96" s="62" t="s">
        <v>98</v>
      </c>
      <c r="B96" s="14">
        <v>0</v>
      </c>
      <c r="C96" s="19">
        <v>0</v>
      </c>
      <c r="D96" s="96">
        <v>0</v>
      </c>
      <c r="E96" s="135">
        <v>0</v>
      </c>
    </row>
    <row r="97" spans="1:7" ht="22.5" customHeight="1" thickBot="1" x14ac:dyDescent="0.3">
      <c r="A97" s="63" t="s">
        <v>78</v>
      </c>
      <c r="B97" s="45">
        <v>0</v>
      </c>
      <c r="C97" s="73">
        <v>6231082.1900000004</v>
      </c>
      <c r="D97" s="101">
        <v>0</v>
      </c>
      <c r="E97" s="137">
        <v>0</v>
      </c>
    </row>
    <row r="98" spans="1:7" ht="16.5" hidden="1" thickBot="1" x14ac:dyDescent="0.3">
      <c r="A98" s="64" t="s">
        <v>88</v>
      </c>
      <c r="B98" s="44"/>
      <c r="C98" s="74"/>
      <c r="D98" s="102"/>
      <c r="E98" s="138" t="e">
        <f t="shared" si="11"/>
        <v>#DIV/0!</v>
      </c>
    </row>
    <row r="99" spans="1:7" ht="43.5" customHeight="1" thickBot="1" x14ac:dyDescent="0.3">
      <c r="A99" s="65" t="s">
        <v>79</v>
      </c>
      <c r="B99" s="30">
        <f>B49+B58+B63+B68+B73+B76+B83+B85+B90+B94+B97+B98</f>
        <v>4434207754.6999998</v>
      </c>
      <c r="C99" s="75">
        <f>C49+C58+C63+C68+C73+C76+C83+C85+C90+C94+C97+C98</f>
        <v>4515011658.2699995</v>
      </c>
      <c r="D99" s="103">
        <f>D49+D58+D63+D68+D73+D76+D83+D85+D90+D94+D97+D98</f>
        <v>2543999805.4499998</v>
      </c>
      <c r="E99" s="139">
        <f t="shared" si="11"/>
        <v>56.345365150724213</v>
      </c>
      <c r="F99" s="4"/>
      <c r="G99" s="4"/>
    </row>
    <row r="100" spans="1:7" ht="9.75" hidden="1" customHeight="1" x14ac:dyDescent="0.25">
      <c r="A100" s="66"/>
      <c r="B100" s="33"/>
      <c r="C100" s="76"/>
      <c r="D100" s="104"/>
      <c r="E100" s="140" t="e">
        <f t="shared" si="11"/>
        <v>#DIV/0!</v>
      </c>
    </row>
    <row r="101" spans="1:7" ht="33.75" customHeight="1" thickBot="1" x14ac:dyDescent="0.3">
      <c r="A101" s="67" t="s">
        <v>80</v>
      </c>
      <c r="B101" s="32">
        <f>B47-B99</f>
        <v>3745983.4200000763</v>
      </c>
      <c r="C101" s="77">
        <f>C47-C99</f>
        <v>-237993187.74999905</v>
      </c>
      <c r="D101" s="105">
        <f>D47-D99</f>
        <v>118893707.4000001</v>
      </c>
      <c r="E101" s="141">
        <f t="shared" si="11"/>
        <v>-49.95676915126348</v>
      </c>
    </row>
    <row r="102" spans="1:7" x14ac:dyDescent="0.25">
      <c r="A102" s="68" t="s">
        <v>91</v>
      </c>
      <c r="B102" s="36"/>
      <c r="C102" s="78"/>
      <c r="D102" s="106"/>
      <c r="E102" s="142"/>
    </row>
    <row r="103" spans="1:7" x14ac:dyDescent="0.25">
      <c r="A103" s="59" t="s">
        <v>81</v>
      </c>
      <c r="B103" s="19">
        <f>B104+B105</f>
        <v>0</v>
      </c>
      <c r="C103" s="19">
        <v>75000000</v>
      </c>
      <c r="D103" s="98">
        <f>D104+D105</f>
        <v>0</v>
      </c>
      <c r="E103" s="135">
        <v>0</v>
      </c>
      <c r="G103" s="4"/>
    </row>
    <row r="104" spans="1:7" hidden="1" x14ac:dyDescent="0.25">
      <c r="A104" s="59" t="s">
        <v>82</v>
      </c>
      <c r="B104" s="14">
        <v>0</v>
      </c>
      <c r="C104" s="19">
        <v>150000000</v>
      </c>
      <c r="D104" s="96">
        <v>0</v>
      </c>
      <c r="E104" s="135">
        <v>0</v>
      </c>
    </row>
    <row r="105" spans="1:7" hidden="1" x14ac:dyDescent="0.25">
      <c r="A105" s="59" t="s">
        <v>83</v>
      </c>
      <c r="B105" s="14">
        <v>0</v>
      </c>
      <c r="C105" s="19">
        <v>-75000000</v>
      </c>
      <c r="D105" s="96">
        <v>0</v>
      </c>
      <c r="E105" s="135">
        <v>0</v>
      </c>
    </row>
    <row r="106" spans="1:7" ht="31.5" hidden="1" x14ac:dyDescent="0.25">
      <c r="A106" s="59" t="s">
        <v>84</v>
      </c>
      <c r="B106" s="14">
        <v>0</v>
      </c>
      <c r="C106" s="19"/>
      <c r="D106" s="96">
        <v>0</v>
      </c>
      <c r="E106" s="135" t="e">
        <f t="shared" si="11"/>
        <v>#DIV/0!</v>
      </c>
    </row>
    <row r="107" spans="1:7" ht="31.5" hidden="1" x14ac:dyDescent="0.25">
      <c r="A107" s="59" t="s">
        <v>85</v>
      </c>
      <c r="B107" s="14">
        <v>0</v>
      </c>
      <c r="C107" s="19"/>
      <c r="D107" s="96">
        <v>0</v>
      </c>
      <c r="E107" s="135" t="e">
        <f t="shared" si="11"/>
        <v>#DIV/0!</v>
      </c>
    </row>
    <row r="108" spans="1:7" ht="30.75" customHeight="1" thickBot="1" x14ac:dyDescent="0.3">
      <c r="A108" s="143" t="s">
        <v>86</v>
      </c>
      <c r="B108" s="37">
        <f>B109-B110</f>
        <v>-3745983.4199999869</v>
      </c>
      <c r="C108" s="37">
        <v>162993187.75</v>
      </c>
      <c r="D108" s="107">
        <v>-118893707.40000001</v>
      </c>
      <c r="E108" s="144">
        <f>D108/C108*100</f>
        <v>-72.943973328725818</v>
      </c>
      <c r="G108" s="4"/>
    </row>
    <row r="109" spans="1:7" ht="17.45" hidden="1" customHeight="1" x14ac:dyDescent="0.25">
      <c r="A109" s="122" t="s">
        <v>104</v>
      </c>
      <c r="B109" s="33">
        <v>159247204.33000001</v>
      </c>
      <c r="C109" s="123">
        <v>162993187.75</v>
      </c>
      <c r="D109" s="104">
        <v>162993187.75</v>
      </c>
      <c r="E109" s="124">
        <f t="shared" ref="E109" si="22">D109/C109*100</f>
        <v>100</v>
      </c>
    </row>
    <row r="110" spans="1:7" hidden="1" x14ac:dyDescent="0.25">
      <c r="A110" s="59" t="s">
        <v>105</v>
      </c>
      <c r="B110" s="14">
        <f>B111+B112</f>
        <v>162993187.75</v>
      </c>
      <c r="C110" s="14">
        <f t="shared" ref="C110:D110" si="23">C111+C112</f>
        <v>0</v>
      </c>
      <c r="D110" s="96">
        <f t="shared" si="23"/>
        <v>281886895.14999998</v>
      </c>
      <c r="E110" s="15">
        <v>0</v>
      </c>
    </row>
    <row r="111" spans="1:7" hidden="1" x14ac:dyDescent="0.25">
      <c r="A111" s="51" t="s">
        <v>92</v>
      </c>
      <c r="B111" s="14">
        <v>134505333.41999999</v>
      </c>
      <c r="C111" s="19"/>
      <c r="D111" s="96">
        <v>194889437.84999999</v>
      </c>
      <c r="E111" s="15">
        <v>0</v>
      </c>
    </row>
    <row r="112" spans="1:7" ht="16.5" hidden="1" thickBot="1" x14ac:dyDescent="0.3">
      <c r="A112" s="56" t="s">
        <v>93</v>
      </c>
      <c r="B112" s="37">
        <v>28487854.329999998</v>
      </c>
      <c r="C112" s="79"/>
      <c r="D112" s="107">
        <v>86997457.299999997</v>
      </c>
      <c r="E112" s="22">
        <v>0</v>
      </c>
    </row>
    <row r="113" spans="1:5" s="6" customFormat="1" ht="42" hidden="1" customHeight="1" thickBot="1" x14ac:dyDescent="0.3">
      <c r="A113" s="46" t="s">
        <v>94</v>
      </c>
      <c r="B113" s="34">
        <f>(B47-B45)-B99</f>
        <v>18907297.980000496</v>
      </c>
      <c r="C113" s="80">
        <f>C103+C108</f>
        <v>237993187.75</v>
      </c>
      <c r="D113" s="108">
        <f>(D47-D45)-D99</f>
        <v>121204610.63999987</v>
      </c>
      <c r="E113" s="35">
        <f t="shared" si="11"/>
        <v>50.927764691869783</v>
      </c>
    </row>
    <row r="114" spans="1:5" s="6" customFormat="1" ht="23.25" customHeight="1" x14ac:dyDescent="0.25">
      <c r="A114" s="5"/>
      <c r="B114" s="10"/>
      <c r="C114" s="10"/>
      <c r="D114" s="109"/>
      <c r="E114" s="16"/>
    </row>
    <row r="115" spans="1:5" x14ac:dyDescent="0.25">
      <c r="A115" s="1" t="s">
        <v>100</v>
      </c>
      <c r="B115" s="11"/>
      <c r="C115" s="11"/>
      <c r="D115" s="9"/>
      <c r="E115" s="2"/>
    </row>
    <row r="116" spans="1:5" ht="18" customHeight="1" x14ac:dyDescent="0.25">
      <c r="A116" s="1" t="s">
        <v>87</v>
      </c>
      <c r="B116" s="8"/>
      <c r="C116" s="145" t="s">
        <v>118</v>
      </c>
      <c r="D116" s="146"/>
      <c r="E116" s="2"/>
    </row>
  </sheetData>
  <mergeCells count="6">
    <mergeCell ref="C116:D116"/>
    <mergeCell ref="B48:E48"/>
    <mergeCell ref="A1:E1"/>
    <mergeCell ref="C3:E3"/>
    <mergeCell ref="A3:A4"/>
    <mergeCell ref="B3:B4"/>
  </mergeCells>
  <pageMargins left="0.98425196850393704" right="0" top="0.82677165354330717" bottom="0.11811023622047245" header="0.31496062992125984" footer="0.23622047244094491"/>
  <pageSetup paperSize="9" scale="65" fitToHeight="2" orientation="portrait" r:id="rId1"/>
  <rowBreaks count="1" manualBreakCount="1">
    <brk id="4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2026-08-13T05:16:30Z</dcterms:modified>
</cp:coreProperties>
</file>