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30" windowWidth="8535" windowHeight="7680"/>
  </bookViews>
  <sheets>
    <sheet name="расчет едв" sheetId="3" r:id="rId1"/>
  </sheets>
  <definedNames>
    <definedName name="_xlnm.Print_Area" localSheetId="0">'расчет едв'!$B$5:$K$26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P52" i="3"/>
  <c r="P20" i="3" l="1"/>
  <c r="P21" i="3" l="1"/>
  <c r="P14" i="3"/>
  <c r="P15" i="3" s="1"/>
  <c r="P16" i="3" l="1"/>
  <c r="P22" i="3" s="1"/>
  <c r="P25" i="3" l="1"/>
  <c r="J18" i="3"/>
  <c r="K18" i="3" s="1"/>
  <c r="P24" i="3" l="1"/>
  <c r="P40" i="3"/>
  <c r="J41" i="3"/>
  <c r="K41" i="3" s="1"/>
  <c r="E41" i="3"/>
  <c r="J40" i="3"/>
  <c r="K40" i="3" s="1"/>
  <c r="E40" i="3"/>
  <c r="F40" i="3" s="1"/>
  <c r="J39" i="3"/>
  <c r="K39" i="3" s="1"/>
  <c r="E39" i="3"/>
  <c r="J38" i="3"/>
  <c r="K38" i="3" s="1"/>
  <c r="E38" i="3"/>
  <c r="F38" i="3" s="1"/>
  <c r="J37" i="3"/>
  <c r="K37" i="3" s="1"/>
  <c r="E37" i="3"/>
  <c r="J36" i="3"/>
  <c r="K36" i="3" s="1"/>
  <c r="E36" i="3"/>
  <c r="F36" i="3" s="1"/>
  <c r="J35" i="3"/>
  <c r="K35" i="3" s="1"/>
  <c r="E35" i="3"/>
  <c r="J34" i="3"/>
  <c r="K34" i="3" s="1"/>
  <c r="E34" i="3"/>
  <c r="J33" i="3"/>
  <c r="K33" i="3" s="1"/>
  <c r="E33" i="3"/>
  <c r="J32" i="3"/>
  <c r="K32" i="3" s="1"/>
  <c r="E32" i="3"/>
  <c r="E30" i="3"/>
  <c r="F30" i="3" s="1"/>
  <c r="I30" i="3"/>
  <c r="J30" i="3" s="1"/>
  <c r="K30" i="3" s="1"/>
  <c r="E29" i="3"/>
  <c r="F29" i="3" s="1"/>
  <c r="I29" i="3"/>
  <c r="J29" i="3" s="1"/>
  <c r="E28" i="3"/>
  <c r="F28" i="3" s="1"/>
  <c r="I28" i="3"/>
  <c r="J28" i="3" s="1"/>
  <c r="K28" i="3" s="1"/>
  <c r="E26" i="3"/>
  <c r="F26" i="3" s="1"/>
  <c r="I26" i="3"/>
  <c r="J26" i="3" s="1"/>
  <c r="K26" i="3" s="1"/>
  <c r="E27" i="3"/>
  <c r="F27" i="3" s="1"/>
  <c r="I27" i="3"/>
  <c r="J27" i="3" s="1"/>
  <c r="K27" i="3" s="1"/>
  <c r="E20" i="3"/>
  <c r="F20" i="3" s="1"/>
  <c r="I20" i="3"/>
  <c r="E21" i="3"/>
  <c r="F21" i="3" s="1"/>
  <c r="I21" i="3"/>
  <c r="J21" i="3" s="1"/>
  <c r="K21" i="3" s="1"/>
  <c r="E24" i="3"/>
  <c r="F24" i="3" s="1"/>
  <c r="I24" i="3"/>
  <c r="E25" i="3"/>
  <c r="F25" i="3" s="1"/>
  <c r="I25" i="3"/>
  <c r="J25" i="3" s="1"/>
  <c r="K25" i="3" s="1"/>
  <c r="J19" i="3"/>
  <c r="K19" i="3" s="1"/>
  <c r="E19" i="3"/>
  <c r="K20" i="3" l="1"/>
  <c r="J24" i="3"/>
  <c r="K24" i="3" s="1"/>
  <c r="F19" i="3"/>
  <c r="F32" i="3"/>
  <c r="F34" i="3"/>
  <c r="F33" i="3"/>
  <c r="F35" i="3"/>
  <c r="F37" i="3"/>
  <c r="F39" i="3"/>
  <c r="F41" i="3"/>
  <c r="K29" i="3"/>
</calcChain>
</file>

<file path=xl/sharedStrings.xml><?xml version="1.0" encoding="utf-8"?>
<sst xmlns="http://schemas.openxmlformats.org/spreadsheetml/2006/main" count="53" uniqueCount="47">
  <si>
    <t>Таблица примеров расчета размера ЕДВ</t>
  </si>
  <si>
    <t>Калькулятор</t>
  </si>
  <si>
    <t>Состав семьи, чел.</t>
  </si>
  <si>
    <t>приобретенная квартира</t>
  </si>
  <si>
    <t>Расчет единовременной денежной выплаты (ЕДВ)</t>
  </si>
  <si>
    <t>Нормативные параметры, утвержденные Правилами</t>
  </si>
  <si>
    <t>показатель средней рыночной стоимости 1 кв. метра общей площади жилого помещения, утвержденный Минстроем РФ для Чувашской Республики на 2 квартал 2021 г., Ст, руб.</t>
  </si>
  <si>
    <t>норма общей площади жилого помещения на 1 чел., кв. м</t>
  </si>
  <si>
    <t>норма общей площади жилого помещения  на семью, Рж (гр. 1 х гр. 3), кв. м</t>
  </si>
  <si>
    <t>расчетная стоимость жилого помещения  Рс = Ст × Рж (гр. 2 х гр. 4),  руб.</t>
  </si>
  <si>
    <t>максимальный размер ЕДВ, составляет 20% от расчетной стоимости жилого помещения (гр. 5 х 0,2), руб.</t>
  </si>
  <si>
    <t>1.</t>
  </si>
  <si>
    <t>Цена 1 кв.метра по нормативу Минстря России, рублей</t>
  </si>
  <si>
    <t>2.</t>
  </si>
  <si>
    <t>Норма площади</t>
  </si>
  <si>
    <t>а)</t>
  </si>
  <si>
    <t>для одинокого гражданина, кв.м.</t>
  </si>
  <si>
    <t>б)</t>
  </si>
  <si>
    <t>для семьи из 2 человек, кв.м.</t>
  </si>
  <si>
    <t>в)</t>
  </si>
  <si>
    <t>для семьи из 3 и более человек (на каждого члена семьи), кв.м.</t>
  </si>
  <si>
    <t>Вводные параметры о лице, состоящем на учете в качестве нуждающегося</t>
  </si>
  <si>
    <t>3.</t>
  </si>
  <si>
    <r>
      <t xml:space="preserve">Текущая численность семьи (включая несовершеннолетних детей), чел. </t>
    </r>
    <r>
      <rPr>
        <sz val="11"/>
        <color rgb="FFFF0000"/>
        <rFont val="Calibri"/>
        <family val="2"/>
        <charset val="204"/>
        <scheme val="minor"/>
      </rPr>
      <t>*</t>
    </r>
  </si>
  <si>
    <t>4.</t>
  </si>
  <si>
    <t>Полагающаяся норма по площади, кв.м</t>
  </si>
  <si>
    <t>5.</t>
  </si>
  <si>
    <t>Стоимость нормативной площади (в соотв. с п.1), рублей</t>
  </si>
  <si>
    <t>6.</t>
  </si>
  <si>
    <t>Оценка возможного размера ЕДВ, рублей</t>
  </si>
  <si>
    <t>Данные о приобретаемом жилье</t>
  </si>
  <si>
    <t>7.</t>
  </si>
  <si>
    <r>
      <t xml:space="preserve">Площадь жилья, предполагаемая к приобретению, кв.м </t>
    </r>
    <r>
      <rPr>
        <sz val="11"/>
        <color rgb="FFFF0000"/>
        <rFont val="Calibri"/>
        <family val="2"/>
        <charset val="204"/>
        <scheme val="minor"/>
      </rPr>
      <t>*</t>
    </r>
  </si>
  <si>
    <t>8.</t>
  </si>
  <si>
    <r>
      <t xml:space="preserve">Стоимость 1 кв. метра, предложенная застройщиком, рублей </t>
    </r>
    <r>
      <rPr>
        <sz val="11"/>
        <color rgb="FFFF0000"/>
        <rFont val="Calibri"/>
        <family val="2"/>
        <charset val="204"/>
        <scheme val="minor"/>
      </rPr>
      <t>*</t>
    </r>
  </si>
  <si>
    <t>9.</t>
  </si>
  <si>
    <t>Расчет общей (рыночной) стоимости жилья, рублей</t>
  </si>
  <si>
    <t>10.</t>
  </si>
  <si>
    <t>11.</t>
  </si>
  <si>
    <r>
      <rPr>
        <b/>
        <sz val="14"/>
        <color theme="1"/>
        <rFont val="Calibri"/>
        <family val="2"/>
        <charset val="204"/>
        <scheme val="minor"/>
      </rPr>
      <t>Размер полагающейся ЕДВ</t>
    </r>
    <r>
      <rPr>
        <b/>
        <sz val="11"/>
        <color theme="1"/>
        <rFont val="Calibri"/>
        <family val="2"/>
        <charset val="204"/>
        <scheme val="minor"/>
      </rPr>
      <t xml:space="preserve"> (принимается меньшее из значений по строкам</t>
    </r>
    <r>
      <rPr>
        <b/>
        <sz val="11"/>
        <color rgb="FFFF0000"/>
        <rFont val="Calibri"/>
        <family val="2"/>
        <charset val="204"/>
        <scheme val="minor"/>
      </rPr>
      <t xml:space="preserve"> 6</t>
    </r>
    <r>
      <rPr>
        <b/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rgb="FFFF0000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), руб.</t>
    </r>
  </si>
  <si>
    <t>12.</t>
  </si>
  <si>
    <t xml:space="preserve">Справочно: </t>
  </si>
  <si>
    <t>соотношение ЕДВ к стоимости нормативной площади, %</t>
  </si>
  <si>
    <t>соотношение ЕДВ к рыночной стоимости,  %</t>
  </si>
  <si>
    <t>Примечание:</t>
  </si>
  <si>
    <t xml:space="preserve">Размер ЕДВ рассчитывается  на дату выдачи свидетельства и остается неизменным в течение всего срока его действия.
В случае если фактическая стоимость приобретаемого жилого помещения  превышает расчетную стоимость жилого помещения (гр. 5) , выплата производится в соответствии с расчетной стоимостью жилого помещения (равна значению, указанному в гр. 6).
В случае если фактическая стоимость жилого помещения меньше расчетной стоимости жилого помещения (гр. 5), размер выплаты составляет 20 % фактической стоимости жилого помещения.
Жилое помещение может быть приобретено только на первичном рынке по договору участия в долевом строительстве, договору уступки прав требования,  по договору купли-продажи с юридическим лицом (застройщиком).  
Требований к общей площади приобретаемого жилого помещения нет, но граждане после перечисления ЕДВ в счет оплаты жилого помещения будут сняты с учета нуждающихся в жилье в соответствии с пунктом 4 части 1 статьи 56 Жилищного кодекса Российской Федерации (получение  в установленном порядке от органа государственной власти или органа местного самоуправления бюджетных средств на приобретение или строительство жилого помещения). 
ЕДВ не может быть использована на погашение ранее взятого кредита.
</t>
  </si>
  <si>
    <r>
      <rPr>
        <b/>
        <sz val="14"/>
        <color rgb="FFFF0000"/>
        <rFont val="Calibri"/>
        <family val="2"/>
        <charset val="204"/>
        <scheme val="minor"/>
      </rPr>
      <t>*</t>
    </r>
    <r>
      <rPr>
        <b/>
        <sz val="14"/>
        <color theme="1"/>
        <rFont val="Calibri"/>
        <family val="2"/>
        <charset val="204"/>
        <scheme val="minor"/>
      </rPr>
      <t xml:space="preserve"> - заполняется только по строкам 3, 7, 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</si>
</sst>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5" fillId="0" borderId="0" xfId="0" applyFont="1" applyAlignment="1">
      <alignment vertical="top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4" fontId="6" fillId="2" borderId="1" xfId="0" applyNumberFormat="1" applyFont="1" applyFill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165" fontId="3" fillId="2" borderId="1" xfId="2" applyNumberFormat="1" applyFont="1" applyFill="1" applyBorder="1" applyAlignment="1">
      <alignment vertical="top" wrapText="1"/>
    </xf>
    <xf numFmtId="0" fontId="2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vertical="top" wrapText="1"/>
    </xf>
    <xf numFmtId="164" fontId="0" fillId="0" borderId="0" xfId="1" applyFont="1" applyAlignment="1">
      <alignment horizontal="center" vertical="top" wrapText="1"/>
    </xf>
    <xf numFmtId="164" fontId="0" fillId="0" borderId="0" xfId="1" applyFont="1" applyAlignment="1">
      <alignment vertical="top" wrapText="1"/>
    </xf>
    <xf numFmtId="0" fontId="7" fillId="0" borderId="0" xfId="0" applyFont="1"/>
    <xf numFmtId="4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4" fontId="3" fillId="2" borderId="1" xfId="0" applyNumberFormat="1" applyFont="1" applyFill="1" applyBorder="1" applyProtection="1"/>
    <xf numFmtId="4" fontId="6" fillId="2" borderId="1" xfId="0" applyNumberFormat="1" applyFont="1" applyFill="1" applyBorder="1" applyProtection="1"/>
    <xf numFmtId="0" fontId="2" fillId="5" borderId="1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4" fontId="9" fillId="5" borderId="1" xfId="0" applyNumberFormat="1" applyFont="1" applyFill="1" applyBorder="1" applyProtection="1"/>
    <xf numFmtId="0" fontId="9" fillId="0" borderId="0" xfId="0" applyFont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64" fontId="0" fillId="0" borderId="1" xfId="1" applyFon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164" fontId="0" fillId="0" borderId="11" xfId="1" applyFont="1" applyBorder="1" applyAlignment="1" applyProtection="1">
      <alignment vertical="top" wrapText="1"/>
      <protection locked="0"/>
    </xf>
    <xf numFmtId="164" fontId="0" fillId="0" borderId="12" xfId="1" applyFont="1" applyBorder="1" applyAlignment="1" applyProtection="1">
      <alignment vertical="top" wrapText="1"/>
      <protection locked="0"/>
    </xf>
    <xf numFmtId="164" fontId="0" fillId="0" borderId="10" xfId="1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164" fontId="0" fillId="0" borderId="3" xfId="1" applyFont="1" applyBorder="1" applyAlignment="1" applyProtection="1">
      <alignment vertical="top" wrapText="1"/>
      <protection locked="0"/>
    </xf>
    <xf numFmtId="164" fontId="0" fillId="0" borderId="2" xfId="1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164" fontId="0" fillId="0" borderId="5" xfId="1" applyFont="1" applyBorder="1" applyAlignment="1" applyProtection="1">
      <alignment vertical="top" wrapText="1"/>
      <protection locked="0"/>
    </xf>
    <xf numFmtId="164" fontId="0" fillId="0" borderId="6" xfId="1" applyFont="1" applyBorder="1" applyAlignment="1" applyProtection="1">
      <alignment vertical="top" wrapText="1"/>
      <protection locked="0"/>
    </xf>
    <xf numFmtId="164" fontId="0" fillId="0" borderId="4" xfId="1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</xf>
    <xf numFmtId="9" fontId="0" fillId="0" borderId="1" xfId="0" applyNumberFormat="1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top" wrapText="1"/>
    </xf>
    <xf numFmtId="164" fontId="0" fillId="0" borderId="1" xfId="1" applyFont="1" applyBorder="1" applyAlignment="1" applyProtection="1">
      <alignment vertical="top" wrapText="1"/>
    </xf>
    <xf numFmtId="0" fontId="2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" fontId="3" fillId="0" borderId="1" xfId="0" applyNumberFormat="1" applyFont="1" applyBorder="1" applyProtection="1"/>
    <xf numFmtId="0" fontId="0" fillId="0" borderId="1" xfId="0" applyBorder="1" applyProtection="1"/>
    <xf numFmtId="0" fontId="3" fillId="0" borderId="1" xfId="0" applyFont="1" applyBorder="1" applyProtection="1"/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</xf>
    <xf numFmtId="9" fontId="0" fillId="0" borderId="1" xfId="0" applyNumberFormat="1" applyBorder="1" applyAlignment="1" applyProtection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66FFFF"/>
      <color rgb="FF00FF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X59"/>
  <sheetViews>
    <sheetView tabSelected="1" zoomScale="70" zoomScaleNormal="70" workbookViewId="0">
      <selection activeCell="G21" sqref="G21"/>
    </sheetView>
  </sheetViews>
  <sheetFormatPr defaultRowHeight="15" x14ac:dyDescent="0.25"/>
  <cols>
    <col min="1" max="2" width="9.140625" style="1"/>
    <col min="3" max="3" width="0" style="1" hidden="1" customWidth="1"/>
    <col min="4" max="4" width="10.7109375" style="1" hidden="1" customWidth="1"/>
    <col min="5" max="5" width="13.28515625" style="1" hidden="1" customWidth="1"/>
    <col min="6" max="6" width="11.7109375" style="1" hidden="1" customWidth="1"/>
    <col min="7" max="7" width="20.42578125" style="1" customWidth="1"/>
    <col min="8" max="8" width="12" style="1" customWidth="1"/>
    <col min="9" max="9" width="12.28515625" style="1" customWidth="1"/>
    <col min="10" max="10" width="15" style="1" customWidth="1"/>
    <col min="11" max="11" width="15.5703125" style="1" customWidth="1"/>
    <col min="12" max="13" width="9.140625" style="1"/>
    <col min="14" max="14" width="4.140625" style="1" customWidth="1"/>
    <col min="15" max="15" width="59.42578125" style="1" customWidth="1"/>
    <col min="16" max="16" width="19.7109375" style="1" customWidth="1"/>
    <col min="17" max="17" width="12" style="1" customWidth="1"/>
    <col min="18" max="18" width="12.140625" style="1" customWidth="1"/>
    <col min="19" max="24" width="9.140625" style="4"/>
  </cols>
  <sheetData>
    <row r="3" spans="2:16" ht="28.5" x14ac:dyDescent="0.25"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8" t="s">
        <v>1</v>
      </c>
      <c r="O3" s="8"/>
      <c r="P3" s="8"/>
    </row>
    <row r="4" spans="2:16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6" ht="28.5" customHeight="1" x14ac:dyDescent="0.25">
      <c r="B5" s="69" t="s">
        <v>2</v>
      </c>
      <c r="C5" s="69" t="s">
        <v>3</v>
      </c>
      <c r="D5" s="69"/>
      <c r="E5" s="69"/>
      <c r="F5" s="69"/>
      <c r="G5" s="69" t="s">
        <v>4</v>
      </c>
      <c r="H5" s="69"/>
      <c r="I5" s="69"/>
      <c r="J5" s="69"/>
      <c r="K5" s="69"/>
      <c r="L5" s="33"/>
      <c r="M5" s="33"/>
      <c r="N5" s="58" t="s">
        <v>5</v>
      </c>
      <c r="O5" s="59"/>
      <c r="P5" s="59"/>
    </row>
    <row r="6" spans="2:16" ht="15" customHeight="1" x14ac:dyDescent="0.25">
      <c r="B6" s="69"/>
      <c r="C6" s="54"/>
      <c r="D6" s="54"/>
      <c r="E6" s="54"/>
      <c r="F6" s="54"/>
      <c r="G6" s="69" t="s">
        <v>6</v>
      </c>
      <c r="H6" s="69" t="s">
        <v>7</v>
      </c>
      <c r="I6" s="69" t="s">
        <v>8</v>
      </c>
      <c r="J6" s="69" t="s">
        <v>9</v>
      </c>
      <c r="K6" s="70" t="s">
        <v>10</v>
      </c>
      <c r="L6" s="66"/>
      <c r="M6" s="33"/>
      <c r="N6" s="60" t="s">
        <v>11</v>
      </c>
      <c r="O6" s="61" t="s">
        <v>12</v>
      </c>
      <c r="P6" s="63">
        <v>100263</v>
      </c>
    </row>
    <row r="7" spans="2:16" ht="15" customHeight="1" x14ac:dyDescent="0.25">
      <c r="B7" s="69"/>
      <c r="C7" s="54"/>
      <c r="D7" s="54"/>
      <c r="E7" s="54"/>
      <c r="F7" s="54"/>
      <c r="G7" s="69"/>
      <c r="H7" s="69"/>
      <c r="I7" s="69"/>
      <c r="J7" s="69"/>
      <c r="K7" s="70"/>
      <c r="L7" s="33"/>
      <c r="M7" s="33"/>
      <c r="N7" s="60" t="s">
        <v>13</v>
      </c>
      <c r="O7" s="62" t="s">
        <v>14</v>
      </c>
      <c r="P7" s="64"/>
    </row>
    <row r="8" spans="2:16" ht="15" customHeight="1" x14ac:dyDescent="0.25">
      <c r="B8" s="69"/>
      <c r="C8" s="54"/>
      <c r="D8" s="54"/>
      <c r="E8" s="54"/>
      <c r="F8" s="54"/>
      <c r="G8" s="69"/>
      <c r="H8" s="69"/>
      <c r="I8" s="69"/>
      <c r="J8" s="69"/>
      <c r="K8" s="70"/>
      <c r="L8" s="33"/>
      <c r="M8" s="33"/>
      <c r="N8" s="60" t="s">
        <v>15</v>
      </c>
      <c r="O8" s="62" t="s">
        <v>16</v>
      </c>
      <c r="P8" s="65">
        <v>33</v>
      </c>
    </row>
    <row r="9" spans="2:16" ht="15" customHeight="1" x14ac:dyDescent="0.25">
      <c r="B9" s="69"/>
      <c r="C9" s="54"/>
      <c r="D9" s="54"/>
      <c r="E9" s="54"/>
      <c r="F9" s="54"/>
      <c r="G9" s="69"/>
      <c r="H9" s="69"/>
      <c r="I9" s="69"/>
      <c r="J9" s="69"/>
      <c r="K9" s="70"/>
      <c r="L9" s="33"/>
      <c r="M9" s="33"/>
      <c r="N9" s="60" t="s">
        <v>17</v>
      </c>
      <c r="O9" s="62" t="s">
        <v>18</v>
      </c>
      <c r="P9" s="65">
        <v>42</v>
      </c>
    </row>
    <row r="10" spans="2:16" ht="15" customHeight="1" x14ac:dyDescent="0.25">
      <c r="B10" s="69"/>
      <c r="C10" s="54"/>
      <c r="D10" s="54"/>
      <c r="E10" s="54"/>
      <c r="F10" s="54"/>
      <c r="G10" s="69"/>
      <c r="H10" s="69"/>
      <c r="I10" s="69"/>
      <c r="J10" s="69"/>
      <c r="K10" s="70"/>
      <c r="L10" s="33"/>
      <c r="M10" s="33"/>
      <c r="N10" s="60" t="s">
        <v>19</v>
      </c>
      <c r="O10" s="36" t="s">
        <v>20</v>
      </c>
      <c r="P10" s="65">
        <v>18</v>
      </c>
    </row>
    <row r="11" spans="2:16" ht="15" customHeight="1" x14ac:dyDescent="0.25">
      <c r="B11" s="69"/>
      <c r="C11" s="54"/>
      <c r="D11" s="54"/>
      <c r="E11" s="54"/>
      <c r="F11" s="54"/>
      <c r="G11" s="69"/>
      <c r="H11" s="69"/>
      <c r="I11" s="69"/>
      <c r="J11" s="69"/>
      <c r="K11" s="70"/>
      <c r="L11" s="33"/>
      <c r="M11" s="33"/>
      <c r="N11" s="58" t="s">
        <v>21</v>
      </c>
      <c r="O11" s="59"/>
      <c r="P11" s="59"/>
    </row>
    <row r="12" spans="2:16" ht="30" customHeight="1" x14ac:dyDescent="0.25">
      <c r="B12" s="69"/>
      <c r="C12" s="54"/>
      <c r="D12" s="54"/>
      <c r="E12" s="54"/>
      <c r="F12" s="54"/>
      <c r="G12" s="69"/>
      <c r="H12" s="69"/>
      <c r="I12" s="69"/>
      <c r="J12" s="69"/>
      <c r="K12" s="70"/>
      <c r="L12" s="33"/>
      <c r="M12" s="33"/>
      <c r="N12" s="6" t="s">
        <v>22</v>
      </c>
      <c r="O12" s="2" t="s">
        <v>23</v>
      </c>
      <c r="P12" s="25">
        <v>2</v>
      </c>
    </row>
    <row r="13" spans="2:16" ht="15" customHeight="1" x14ac:dyDescent="0.25">
      <c r="B13" s="69"/>
      <c r="C13" s="54"/>
      <c r="D13" s="54"/>
      <c r="E13" s="54"/>
      <c r="F13" s="54"/>
      <c r="G13" s="69"/>
      <c r="H13" s="69"/>
      <c r="I13" s="69"/>
      <c r="J13" s="69"/>
      <c r="K13" s="70"/>
      <c r="L13" s="33"/>
      <c r="M13" s="33"/>
      <c r="N13" s="17" t="s">
        <v>4</v>
      </c>
      <c r="O13" s="18"/>
      <c r="P13" s="17"/>
    </row>
    <row r="14" spans="2:16" ht="15" customHeight="1" x14ac:dyDescent="0.25">
      <c r="B14" s="69"/>
      <c r="C14" s="54"/>
      <c r="D14" s="54"/>
      <c r="E14" s="54"/>
      <c r="F14" s="54"/>
      <c r="G14" s="69"/>
      <c r="H14" s="69"/>
      <c r="I14" s="69"/>
      <c r="J14" s="69"/>
      <c r="K14" s="70"/>
      <c r="L14" s="33"/>
      <c r="M14" s="33"/>
      <c r="N14" s="6" t="s">
        <v>24</v>
      </c>
      <c r="O14" s="2" t="s">
        <v>25</v>
      </c>
      <c r="P14" s="9">
        <f>IF(P12=1,33,IF(P12=2,42,P12*18))</f>
        <v>42</v>
      </c>
    </row>
    <row r="15" spans="2:16" ht="15" customHeight="1" x14ac:dyDescent="0.25">
      <c r="B15" s="69"/>
      <c r="C15" s="54"/>
      <c r="D15" s="54"/>
      <c r="E15" s="54"/>
      <c r="F15" s="54"/>
      <c r="G15" s="69"/>
      <c r="H15" s="69"/>
      <c r="I15" s="69"/>
      <c r="J15" s="69"/>
      <c r="K15" s="70"/>
      <c r="L15" s="33"/>
      <c r="M15" s="33"/>
      <c r="N15" s="6" t="s">
        <v>26</v>
      </c>
      <c r="O15" s="2" t="s">
        <v>27</v>
      </c>
      <c r="P15" s="10">
        <f>P14*P6</f>
        <v>4211046</v>
      </c>
    </row>
    <row r="16" spans="2:16" ht="15" customHeight="1" x14ac:dyDescent="0.25">
      <c r="B16" s="69"/>
      <c r="C16" s="54"/>
      <c r="D16" s="54"/>
      <c r="E16" s="54"/>
      <c r="F16" s="54"/>
      <c r="G16" s="69"/>
      <c r="H16" s="69"/>
      <c r="I16" s="69"/>
      <c r="J16" s="69"/>
      <c r="K16" s="70"/>
      <c r="L16" s="33"/>
      <c r="M16" s="33"/>
      <c r="N16" s="12" t="s">
        <v>28</v>
      </c>
      <c r="O16" s="13" t="s">
        <v>29</v>
      </c>
      <c r="P16" s="11">
        <f>ROUND(P15*0.2,2)</f>
        <v>842209.2</v>
      </c>
    </row>
    <row r="17" spans="1:24" s="3" customFormat="1" ht="16.5" customHeight="1" x14ac:dyDescent="0.25">
      <c r="A17" s="29"/>
      <c r="B17" s="54">
        <v>1</v>
      </c>
      <c r="C17" s="54"/>
      <c r="D17" s="54"/>
      <c r="E17" s="54"/>
      <c r="F17" s="55"/>
      <c r="G17" s="54">
        <v>2</v>
      </c>
      <c r="H17" s="54">
        <v>3</v>
      </c>
      <c r="I17" s="54">
        <v>4</v>
      </c>
      <c r="J17" s="54">
        <v>5</v>
      </c>
      <c r="K17" s="54">
        <v>6</v>
      </c>
      <c r="L17" s="35"/>
      <c r="M17" s="35"/>
      <c r="N17" s="17" t="s">
        <v>30</v>
      </c>
      <c r="O17" s="16"/>
      <c r="P17" s="17"/>
      <c r="Q17" s="21"/>
      <c r="R17" s="29"/>
      <c r="S17" s="5"/>
      <c r="T17" s="5"/>
      <c r="U17" s="5"/>
      <c r="V17" s="5"/>
      <c r="W17" s="5"/>
      <c r="X17" s="5"/>
    </row>
    <row r="18" spans="1:24" x14ac:dyDescent="0.25">
      <c r="B18" s="54">
        <v>1</v>
      </c>
      <c r="C18" s="56"/>
      <c r="D18" s="56"/>
      <c r="E18" s="56"/>
      <c r="F18" s="56"/>
      <c r="G18" s="37">
        <v>100263</v>
      </c>
      <c r="H18" s="34">
        <v>33</v>
      </c>
      <c r="I18" s="34">
        <v>33</v>
      </c>
      <c r="J18" s="37">
        <f>G18*I18</f>
        <v>3308679</v>
      </c>
      <c r="K18" s="37">
        <f>J18*0.2</f>
        <v>661735.80000000005</v>
      </c>
      <c r="L18" s="33"/>
      <c r="M18" s="33"/>
      <c r="N18" s="6" t="s">
        <v>31</v>
      </c>
      <c r="O18" s="2" t="s">
        <v>32</v>
      </c>
      <c r="P18" s="24">
        <v>40</v>
      </c>
    </row>
    <row r="19" spans="1:24" ht="17.25" customHeight="1" x14ac:dyDescent="0.25">
      <c r="B19" s="54">
        <v>2</v>
      </c>
      <c r="C19" s="56">
        <v>86</v>
      </c>
      <c r="D19" s="57">
        <v>45000</v>
      </c>
      <c r="E19" s="57">
        <f>C19*D19</f>
        <v>3870000</v>
      </c>
      <c r="F19" s="57">
        <f>E19*0.2</f>
        <v>774000</v>
      </c>
      <c r="G19" s="37">
        <v>100263</v>
      </c>
      <c r="H19" s="34"/>
      <c r="I19" s="34">
        <v>42</v>
      </c>
      <c r="J19" s="37">
        <f>G19*I19</f>
        <v>4211046</v>
      </c>
      <c r="K19" s="37">
        <f>J19*0.2</f>
        <v>842209.20000000007</v>
      </c>
      <c r="L19" s="33"/>
      <c r="M19" s="33"/>
      <c r="N19" s="6" t="s">
        <v>33</v>
      </c>
      <c r="O19" s="2" t="s">
        <v>34</v>
      </c>
      <c r="P19" s="24">
        <v>50000</v>
      </c>
    </row>
    <row r="20" spans="1:24" x14ac:dyDescent="0.25">
      <c r="B20" s="54">
        <v>3</v>
      </c>
      <c r="C20" s="56">
        <v>86</v>
      </c>
      <c r="D20" s="57">
        <v>35000</v>
      </c>
      <c r="E20" s="57">
        <f t="shared" ref="E20:E25" si="0">C20*D20</f>
        <v>3010000</v>
      </c>
      <c r="F20" s="57">
        <f t="shared" ref="F20:F30" si="1">E20*0.2</f>
        <v>602000</v>
      </c>
      <c r="G20" s="37">
        <v>100263</v>
      </c>
      <c r="H20" s="34">
        <v>18</v>
      </c>
      <c r="I20" s="34">
        <f t="shared" ref="I20:I25" si="2">B20*H20</f>
        <v>54</v>
      </c>
      <c r="J20" s="37">
        <f>G20*I20</f>
        <v>5414202</v>
      </c>
      <c r="K20" s="37">
        <f t="shared" ref="K20:K30" si="3">J20*0.2</f>
        <v>1082840.4000000001</v>
      </c>
      <c r="L20" s="33"/>
      <c r="M20" s="33"/>
      <c r="N20" s="6" t="s">
        <v>35</v>
      </c>
      <c r="O20" s="2" t="s">
        <v>36</v>
      </c>
      <c r="P20" s="26">
        <f>P19*P18</f>
        <v>2000000</v>
      </c>
      <c r="Q20" s="22"/>
    </row>
    <row r="21" spans="1:24" x14ac:dyDescent="0.25">
      <c r="B21" s="54">
        <v>4</v>
      </c>
      <c r="C21" s="56">
        <v>86</v>
      </c>
      <c r="D21" s="57">
        <v>30000</v>
      </c>
      <c r="E21" s="57">
        <f t="shared" si="0"/>
        <v>2580000</v>
      </c>
      <c r="F21" s="57">
        <f t="shared" si="1"/>
        <v>516000</v>
      </c>
      <c r="G21" s="37">
        <v>100263</v>
      </c>
      <c r="H21" s="34">
        <v>18</v>
      </c>
      <c r="I21" s="34">
        <f t="shared" si="2"/>
        <v>72</v>
      </c>
      <c r="J21" s="37">
        <f t="shared" ref="J21:J25" si="4">G21*I21</f>
        <v>7218936</v>
      </c>
      <c r="K21" s="37">
        <f t="shared" si="3"/>
        <v>1443787.2000000002</v>
      </c>
      <c r="L21" s="33"/>
      <c r="M21" s="33"/>
      <c r="N21" s="12" t="s">
        <v>37</v>
      </c>
      <c r="O21" s="13" t="s">
        <v>29</v>
      </c>
      <c r="P21" s="27">
        <f>ROUND(P20*0.2,2)</f>
        <v>400000</v>
      </c>
    </row>
    <row r="22" spans="1:24" ht="33.75" x14ac:dyDescent="0.3">
      <c r="B22" s="54"/>
      <c r="C22" s="56"/>
      <c r="D22" s="57"/>
      <c r="E22" s="57"/>
      <c r="F22" s="57"/>
      <c r="G22" s="37"/>
      <c r="H22" s="34"/>
      <c r="I22" s="34"/>
      <c r="J22" s="37"/>
      <c r="K22" s="37"/>
      <c r="L22" s="33"/>
      <c r="M22" s="33"/>
      <c r="N22" s="28" t="s">
        <v>38</v>
      </c>
      <c r="O22" s="28" t="s">
        <v>39</v>
      </c>
      <c r="P22" s="30">
        <f>IF(OR(P21&gt;P16),P16,P21)</f>
        <v>400000</v>
      </c>
    </row>
    <row r="23" spans="1:24" x14ac:dyDescent="0.25">
      <c r="B23" s="54"/>
      <c r="C23" s="56"/>
      <c r="D23" s="57"/>
      <c r="E23" s="57"/>
      <c r="F23" s="57"/>
      <c r="G23" s="37"/>
      <c r="H23" s="34"/>
      <c r="I23" s="34"/>
      <c r="J23" s="37"/>
      <c r="K23" s="37"/>
      <c r="L23" s="33"/>
      <c r="M23" s="33"/>
      <c r="N23" s="19" t="s">
        <v>40</v>
      </c>
      <c r="O23" s="20" t="s">
        <v>41</v>
      </c>
      <c r="P23" s="15"/>
    </row>
    <row r="24" spans="1:24" x14ac:dyDescent="0.25">
      <c r="B24" s="54">
        <v>5</v>
      </c>
      <c r="C24" s="56">
        <v>72</v>
      </c>
      <c r="D24" s="57">
        <v>45000</v>
      </c>
      <c r="E24" s="57">
        <f t="shared" si="0"/>
        <v>3240000</v>
      </c>
      <c r="F24" s="57">
        <f t="shared" si="1"/>
        <v>648000</v>
      </c>
      <c r="G24" s="37">
        <v>100263</v>
      </c>
      <c r="H24" s="34">
        <v>18</v>
      </c>
      <c r="I24" s="34">
        <f t="shared" si="2"/>
        <v>90</v>
      </c>
      <c r="J24" s="37">
        <f t="shared" si="4"/>
        <v>9023670</v>
      </c>
      <c r="K24" s="37">
        <f t="shared" si="3"/>
        <v>1804734</v>
      </c>
      <c r="L24" s="33"/>
      <c r="M24" s="33"/>
      <c r="N24" s="7" t="s">
        <v>15</v>
      </c>
      <c r="O24" s="2" t="s">
        <v>42</v>
      </c>
      <c r="P24" s="14">
        <f>P22/$P$15</f>
        <v>9.4988276072025812E-2</v>
      </c>
    </row>
    <row r="25" spans="1:24" x14ac:dyDescent="0.25">
      <c r="B25" s="54">
        <v>6</v>
      </c>
      <c r="C25" s="56">
        <v>72</v>
      </c>
      <c r="D25" s="57">
        <v>35000</v>
      </c>
      <c r="E25" s="57">
        <f t="shared" si="0"/>
        <v>2520000</v>
      </c>
      <c r="F25" s="57">
        <f t="shared" si="1"/>
        <v>504000</v>
      </c>
      <c r="G25" s="37">
        <v>100263</v>
      </c>
      <c r="H25" s="34">
        <v>18</v>
      </c>
      <c r="I25" s="34">
        <f t="shared" si="2"/>
        <v>108</v>
      </c>
      <c r="J25" s="37">
        <f t="shared" si="4"/>
        <v>10828404</v>
      </c>
      <c r="K25" s="37">
        <f t="shared" si="3"/>
        <v>2165680.8000000003</v>
      </c>
      <c r="L25" s="33"/>
      <c r="M25" s="33"/>
      <c r="N25" s="7" t="s">
        <v>17</v>
      </c>
      <c r="O25" s="2" t="s">
        <v>43</v>
      </c>
      <c r="P25" s="14">
        <f>P16/P20</f>
        <v>0.4211046</v>
      </c>
    </row>
    <row r="26" spans="1:24" x14ac:dyDescent="0.25">
      <c r="B26" s="54">
        <v>7</v>
      </c>
      <c r="C26" s="56">
        <v>60</v>
      </c>
      <c r="D26" s="57">
        <v>50000</v>
      </c>
      <c r="E26" s="57">
        <f t="shared" ref="E26:E27" si="5">C26*D26</f>
        <v>3000000</v>
      </c>
      <c r="F26" s="57">
        <f t="shared" si="1"/>
        <v>600000</v>
      </c>
      <c r="G26" s="37">
        <v>100263</v>
      </c>
      <c r="H26" s="34">
        <v>18</v>
      </c>
      <c r="I26" s="34">
        <f t="shared" ref="I26:I27" si="6">B26*H26</f>
        <v>126</v>
      </c>
      <c r="J26" s="37">
        <f t="shared" ref="J26:J27" si="7">G26*I26</f>
        <v>12633138</v>
      </c>
      <c r="K26" s="37">
        <f t="shared" si="3"/>
        <v>2526627.6</v>
      </c>
      <c r="L26" s="33"/>
      <c r="M26" s="33"/>
    </row>
    <row r="27" spans="1:24" ht="14.45" hidden="1" x14ac:dyDescent="0.3">
      <c r="B27" s="38">
        <v>4</v>
      </c>
      <c r="C27" s="39">
        <v>60</v>
      </c>
      <c r="D27" s="40">
        <v>45000</v>
      </c>
      <c r="E27" s="40">
        <f t="shared" si="5"/>
        <v>2700000</v>
      </c>
      <c r="F27" s="41">
        <f t="shared" si="1"/>
        <v>540000</v>
      </c>
      <c r="G27" s="42">
        <v>39061</v>
      </c>
      <c r="H27" s="43">
        <v>18</v>
      </c>
      <c r="I27" s="43">
        <f t="shared" si="6"/>
        <v>72</v>
      </c>
      <c r="J27" s="40">
        <f t="shared" si="7"/>
        <v>2812392</v>
      </c>
      <c r="K27" s="41">
        <f t="shared" si="3"/>
        <v>562478.4</v>
      </c>
      <c r="L27" s="33"/>
      <c r="M27" s="33"/>
    </row>
    <row r="28" spans="1:24" ht="14.45" hidden="1" x14ac:dyDescent="0.3">
      <c r="B28" s="44">
        <v>4</v>
      </c>
      <c r="C28" s="45">
        <v>60</v>
      </c>
      <c r="D28" s="37">
        <v>35000</v>
      </c>
      <c r="E28" s="37">
        <f t="shared" ref="E28" si="8">C28*D28</f>
        <v>2100000</v>
      </c>
      <c r="F28" s="46">
        <f t="shared" si="1"/>
        <v>420000</v>
      </c>
      <c r="G28" s="47">
        <v>39061</v>
      </c>
      <c r="H28" s="36">
        <v>18</v>
      </c>
      <c r="I28" s="36">
        <f t="shared" ref="I28" si="9">B28*H28</f>
        <v>72</v>
      </c>
      <c r="J28" s="37">
        <f t="shared" ref="J28" si="10">G28*I28</f>
        <v>2812392</v>
      </c>
      <c r="K28" s="46">
        <f t="shared" si="3"/>
        <v>562478.4</v>
      </c>
      <c r="L28" s="33"/>
      <c r="M28" s="33"/>
    </row>
    <row r="29" spans="1:24" ht="14.45" hidden="1" x14ac:dyDescent="0.3">
      <c r="B29" s="44">
        <v>4</v>
      </c>
      <c r="C29" s="45">
        <v>50</v>
      </c>
      <c r="D29" s="37">
        <v>35000</v>
      </c>
      <c r="E29" s="37">
        <f t="shared" ref="E29" si="11">C29*D29</f>
        <v>1750000</v>
      </c>
      <c r="F29" s="46">
        <f t="shared" si="1"/>
        <v>350000</v>
      </c>
      <c r="G29" s="47">
        <v>39061</v>
      </c>
      <c r="H29" s="36">
        <v>18</v>
      </c>
      <c r="I29" s="36">
        <f t="shared" ref="I29" si="12">B29*H29</f>
        <v>72</v>
      </c>
      <c r="J29" s="37">
        <f t="shared" ref="J29" si="13">G29*I29</f>
        <v>2812392</v>
      </c>
      <c r="K29" s="46">
        <f t="shared" si="3"/>
        <v>562478.4</v>
      </c>
      <c r="L29" s="33"/>
      <c r="M29" s="33"/>
    </row>
    <row r="30" spans="1:24" hidden="1" thickBot="1" x14ac:dyDescent="0.35">
      <c r="B30" s="48">
        <v>4</v>
      </c>
      <c r="C30" s="49">
        <v>32</v>
      </c>
      <c r="D30" s="37">
        <v>35000</v>
      </c>
      <c r="E30" s="50">
        <f t="shared" ref="E30" si="14">C30*D30</f>
        <v>1120000</v>
      </c>
      <c r="F30" s="51">
        <f t="shared" si="1"/>
        <v>224000</v>
      </c>
      <c r="G30" s="52">
        <v>39061</v>
      </c>
      <c r="H30" s="53">
        <v>18</v>
      </c>
      <c r="I30" s="53">
        <f t="shared" ref="I30" si="15">B30*H30</f>
        <v>72</v>
      </c>
      <c r="J30" s="50">
        <f t="shared" ref="J30" si="16">G30*I30</f>
        <v>2812392</v>
      </c>
      <c r="K30" s="51">
        <f t="shared" si="3"/>
        <v>562478.4</v>
      </c>
      <c r="L30" s="33"/>
      <c r="M30" s="33"/>
    </row>
    <row r="31" spans="1:24" ht="14.45" hidden="1" x14ac:dyDescent="0.3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24" ht="14.45" hidden="1" x14ac:dyDescent="0.3">
      <c r="B32" s="44">
        <v>1</v>
      </c>
      <c r="C32" s="45">
        <v>50</v>
      </c>
      <c r="D32" s="37">
        <v>45000</v>
      </c>
      <c r="E32" s="37">
        <f>C32*D32</f>
        <v>2250000</v>
      </c>
      <c r="F32" s="46">
        <f>E32*0.2</f>
        <v>450000</v>
      </c>
      <c r="G32" s="47">
        <v>39061</v>
      </c>
      <c r="H32" s="36">
        <v>33</v>
      </c>
      <c r="I32" s="36">
        <v>33</v>
      </c>
      <c r="J32" s="37">
        <f>G32*I32</f>
        <v>1289013</v>
      </c>
      <c r="K32" s="46">
        <f>J32*0.2</f>
        <v>257802.6</v>
      </c>
      <c r="L32" s="33"/>
      <c r="M32" s="33"/>
    </row>
    <row r="33" spans="2:16" ht="14.45" hidden="1" x14ac:dyDescent="0.3">
      <c r="B33" s="44">
        <v>1</v>
      </c>
      <c r="C33" s="45">
        <v>50</v>
      </c>
      <c r="D33" s="37">
        <v>35000</v>
      </c>
      <c r="E33" s="37">
        <f t="shared" ref="E33:E41" si="17">C33*D33</f>
        <v>1750000</v>
      </c>
      <c r="F33" s="46">
        <f t="shared" ref="F33:F41" si="18">E33*0.2</f>
        <v>350000</v>
      </c>
      <c r="G33" s="47">
        <v>39061</v>
      </c>
      <c r="H33" s="36">
        <v>33</v>
      </c>
      <c r="I33" s="36">
        <v>33</v>
      </c>
      <c r="J33" s="37">
        <f t="shared" ref="J33:J41" si="19">G33*I33</f>
        <v>1289013</v>
      </c>
      <c r="K33" s="46">
        <f t="shared" ref="K33:K41" si="20">J33*0.2</f>
        <v>257802.6</v>
      </c>
      <c r="L33" s="33"/>
      <c r="M33" s="33"/>
    </row>
    <row r="34" spans="2:16" ht="14.45" hidden="1" x14ac:dyDescent="0.3">
      <c r="B34" s="44">
        <v>1</v>
      </c>
      <c r="C34" s="45">
        <v>50</v>
      </c>
      <c r="D34" s="37">
        <v>30000</v>
      </c>
      <c r="E34" s="37">
        <f t="shared" si="17"/>
        <v>1500000</v>
      </c>
      <c r="F34" s="46">
        <f t="shared" si="18"/>
        <v>300000</v>
      </c>
      <c r="G34" s="47">
        <v>39061</v>
      </c>
      <c r="H34" s="36">
        <v>33</v>
      </c>
      <c r="I34" s="36">
        <v>33</v>
      </c>
      <c r="J34" s="37">
        <f t="shared" si="19"/>
        <v>1289013</v>
      </c>
      <c r="K34" s="46">
        <f t="shared" si="20"/>
        <v>257802.6</v>
      </c>
      <c r="L34" s="33"/>
      <c r="M34" s="33"/>
    </row>
    <row r="35" spans="2:16" ht="14.45" hidden="1" x14ac:dyDescent="0.3">
      <c r="B35" s="44">
        <v>1</v>
      </c>
      <c r="C35" s="45">
        <v>33</v>
      </c>
      <c r="D35" s="37">
        <v>45000</v>
      </c>
      <c r="E35" s="37">
        <f t="shared" si="17"/>
        <v>1485000</v>
      </c>
      <c r="F35" s="46">
        <f t="shared" si="18"/>
        <v>297000</v>
      </c>
      <c r="G35" s="47">
        <v>39061</v>
      </c>
      <c r="H35" s="36">
        <v>33</v>
      </c>
      <c r="I35" s="36">
        <v>33</v>
      </c>
      <c r="J35" s="37">
        <f t="shared" si="19"/>
        <v>1289013</v>
      </c>
      <c r="K35" s="46">
        <f t="shared" si="20"/>
        <v>257802.6</v>
      </c>
      <c r="L35" s="33"/>
      <c r="M35" s="33"/>
    </row>
    <row r="36" spans="2:16" ht="14.45" hidden="1" x14ac:dyDescent="0.3">
      <c r="B36" s="44">
        <v>1</v>
      </c>
      <c r="C36" s="45">
        <v>33</v>
      </c>
      <c r="D36" s="37">
        <v>35000</v>
      </c>
      <c r="E36" s="37">
        <f t="shared" si="17"/>
        <v>1155000</v>
      </c>
      <c r="F36" s="46">
        <f t="shared" si="18"/>
        <v>231000</v>
      </c>
      <c r="G36" s="47">
        <v>39061</v>
      </c>
      <c r="H36" s="36">
        <v>33</v>
      </c>
      <c r="I36" s="36">
        <v>33</v>
      </c>
      <c r="J36" s="37">
        <f t="shared" si="19"/>
        <v>1289013</v>
      </c>
      <c r="K36" s="46">
        <f t="shared" si="20"/>
        <v>257802.6</v>
      </c>
      <c r="L36" s="33"/>
      <c r="M36" s="33"/>
    </row>
    <row r="37" spans="2:16" ht="14.45" hidden="1" x14ac:dyDescent="0.3">
      <c r="B37" s="44">
        <v>1</v>
      </c>
      <c r="C37" s="45">
        <v>30</v>
      </c>
      <c r="D37" s="37">
        <v>50000</v>
      </c>
      <c r="E37" s="37">
        <f t="shared" si="17"/>
        <v>1500000</v>
      </c>
      <c r="F37" s="46">
        <f t="shared" si="18"/>
        <v>300000</v>
      </c>
      <c r="G37" s="47">
        <v>39061</v>
      </c>
      <c r="H37" s="36">
        <v>33</v>
      </c>
      <c r="I37" s="36">
        <v>33</v>
      </c>
      <c r="J37" s="37">
        <f t="shared" si="19"/>
        <v>1289013</v>
      </c>
      <c r="K37" s="46">
        <f t="shared" si="20"/>
        <v>257802.6</v>
      </c>
      <c r="L37" s="33"/>
      <c r="M37" s="33"/>
    </row>
    <row r="38" spans="2:16" ht="14.45" hidden="1" x14ac:dyDescent="0.3">
      <c r="B38" s="44">
        <v>1</v>
      </c>
      <c r="C38" s="45">
        <v>30</v>
      </c>
      <c r="D38" s="37">
        <v>45000</v>
      </c>
      <c r="E38" s="37">
        <f t="shared" si="17"/>
        <v>1350000</v>
      </c>
      <c r="F38" s="46">
        <f t="shared" si="18"/>
        <v>270000</v>
      </c>
      <c r="G38" s="47">
        <v>39061</v>
      </c>
      <c r="H38" s="36">
        <v>33</v>
      </c>
      <c r="I38" s="36">
        <v>33</v>
      </c>
      <c r="J38" s="37">
        <f t="shared" si="19"/>
        <v>1289013</v>
      </c>
      <c r="K38" s="46">
        <f t="shared" si="20"/>
        <v>257802.6</v>
      </c>
      <c r="L38" s="33"/>
      <c r="M38" s="33"/>
    </row>
    <row r="39" spans="2:16" ht="14.45" hidden="1" x14ac:dyDescent="0.3">
      <c r="B39" s="44">
        <v>1</v>
      </c>
      <c r="C39" s="45">
        <v>30</v>
      </c>
      <c r="D39" s="37">
        <v>35000</v>
      </c>
      <c r="E39" s="37">
        <f t="shared" si="17"/>
        <v>1050000</v>
      </c>
      <c r="F39" s="46">
        <f t="shared" si="18"/>
        <v>210000</v>
      </c>
      <c r="G39" s="47">
        <v>39061</v>
      </c>
      <c r="H39" s="36">
        <v>33</v>
      </c>
      <c r="I39" s="36">
        <v>33</v>
      </c>
      <c r="J39" s="37">
        <f t="shared" si="19"/>
        <v>1289013</v>
      </c>
      <c r="K39" s="46">
        <f t="shared" si="20"/>
        <v>257802.6</v>
      </c>
      <c r="L39" s="33"/>
      <c r="M39" s="33"/>
    </row>
    <row r="40" spans="2:16" ht="14.45" hidden="1" x14ac:dyDescent="0.3">
      <c r="B40" s="44">
        <v>1</v>
      </c>
      <c r="C40" s="45">
        <v>28</v>
      </c>
      <c r="D40" s="37">
        <v>35000</v>
      </c>
      <c r="E40" s="37">
        <f t="shared" si="17"/>
        <v>980000</v>
      </c>
      <c r="F40" s="46">
        <f t="shared" si="18"/>
        <v>196000</v>
      </c>
      <c r="G40" s="47">
        <v>39061</v>
      </c>
      <c r="H40" s="36">
        <v>33</v>
      </c>
      <c r="I40" s="36">
        <v>33</v>
      </c>
      <c r="J40" s="37">
        <f t="shared" si="19"/>
        <v>1289013</v>
      </c>
      <c r="K40" s="46">
        <f t="shared" si="20"/>
        <v>257802.6</v>
      </c>
      <c r="L40" s="33"/>
      <c r="M40" s="33"/>
      <c r="N40" s="7" t="s">
        <v>17</v>
      </c>
      <c r="O40" s="2" t="s">
        <v>43</v>
      </c>
      <c r="P40" s="14">
        <f>P22/$P$20</f>
        <v>0.2</v>
      </c>
    </row>
    <row r="41" spans="2:16" hidden="1" thickBot="1" x14ac:dyDescent="0.35">
      <c r="B41" s="44">
        <v>1</v>
      </c>
      <c r="C41" s="49">
        <v>25</v>
      </c>
      <c r="D41" s="37">
        <v>35000</v>
      </c>
      <c r="E41" s="50">
        <f t="shared" si="17"/>
        <v>875000</v>
      </c>
      <c r="F41" s="51">
        <f t="shared" si="18"/>
        <v>175000</v>
      </c>
      <c r="G41" s="52">
        <v>39061</v>
      </c>
      <c r="H41" s="36">
        <v>33</v>
      </c>
      <c r="I41" s="36">
        <v>33</v>
      </c>
      <c r="J41" s="50">
        <f t="shared" si="19"/>
        <v>1289013</v>
      </c>
      <c r="K41" s="51">
        <f t="shared" si="20"/>
        <v>257802.6</v>
      </c>
      <c r="L41" s="33"/>
      <c r="M41" s="33"/>
    </row>
    <row r="42" spans="2:16" ht="18.75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O42" s="31" t="s">
        <v>44</v>
      </c>
    </row>
    <row r="43" spans="2:16" ht="21" customHeight="1" x14ac:dyDescent="0.25">
      <c r="B43" s="67" t="s">
        <v>45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O43" s="31" t="s">
        <v>46</v>
      </c>
    </row>
    <row r="44" spans="2:16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2:16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2:16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2:16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2:16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2:17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2:17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2:17" x14ac:dyDescent="0.2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P51" s="1">
        <v>8500000</v>
      </c>
      <c r="Q51" s="1">
        <v>100</v>
      </c>
    </row>
    <row r="52" spans="2:17" x14ac:dyDescent="0.2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P52" s="1">
        <f>P51*Q52/100</f>
        <v>1700000</v>
      </c>
      <c r="Q52" s="1">
        <v>20</v>
      </c>
    </row>
    <row r="53" spans="2:17" x14ac:dyDescent="0.2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2:17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2:17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2:17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2:17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2:17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O58" s="23"/>
    </row>
    <row r="59" spans="2:17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O59" s="23"/>
    </row>
  </sheetData>
  <sheetProtection sheet="1" objects="1" scenarios="1" selectLockedCells="1"/>
  <mergeCells count="9">
    <mergeCell ref="B43:M59"/>
    <mergeCell ref="B5:B16"/>
    <mergeCell ref="C5:F5"/>
    <mergeCell ref="G5:K5"/>
    <mergeCell ref="G6:G16"/>
    <mergeCell ref="H6:H16"/>
    <mergeCell ref="I6:I16"/>
    <mergeCell ref="J6:J16"/>
    <mergeCell ref="K6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едв</vt:lpstr>
      <vt:lpstr>'расчет едв'!Область_печати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construc34@cap.ru</cp:lastModifiedBy>
  <cp:revision/>
  <dcterms:created xsi:type="dcterms:W3CDTF">2020-12-06T08:06:08Z</dcterms:created>
  <dcterms:modified xsi:type="dcterms:W3CDTF">2025-04-03T11:49:11Z</dcterms:modified>
</cp:coreProperties>
</file>