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2235" windowWidth="15360" windowHeight="52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оперативка!$A$2:$Y$230</definedName>
  </definedNames>
  <calcPr calcId="145621"/>
</workbook>
</file>

<file path=xl/calcChain.xml><?xml version="1.0" encoding="utf-8"?>
<calcChain xmlns="http://schemas.openxmlformats.org/spreadsheetml/2006/main">
  <c r="D39" i="1" l="1"/>
  <c r="D41" i="1"/>
  <c r="D43" i="1"/>
  <c r="D38" i="1"/>
  <c r="Q62" i="1" l="1"/>
  <c r="E86" i="1" l="1"/>
  <c r="B44" i="1" l="1"/>
  <c r="K86" i="1" l="1"/>
  <c r="F86" i="1"/>
  <c r="G86" i="1"/>
  <c r="H86" i="1"/>
  <c r="I86" i="1"/>
  <c r="J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7" i="1" l="1"/>
  <c r="D30" i="1" l="1"/>
  <c r="D31" i="1"/>
  <c r="D32" i="1"/>
  <c r="D15" i="1"/>
  <c r="D16" i="1"/>
  <c r="D17" i="1"/>
  <c r="D18" i="1"/>
  <c r="D19" i="1"/>
  <c r="D27" i="1"/>
  <c r="D37" i="1"/>
  <c r="C10" i="1"/>
  <c r="C8" i="1"/>
  <c r="I62" i="1" l="1"/>
  <c r="J62" i="1"/>
  <c r="L62" i="1"/>
  <c r="M62" i="1"/>
  <c r="P62" i="1"/>
  <c r="R62" i="1"/>
  <c r="S62" i="1"/>
  <c r="W62" i="1"/>
  <c r="X62" i="1"/>
  <c r="Y62" i="1"/>
  <c r="H62" i="1"/>
  <c r="G62" i="1"/>
  <c r="C68" i="1"/>
  <c r="C67" i="1"/>
  <c r="C41" i="1" l="1"/>
  <c r="S26" i="1" l="1"/>
  <c r="F62" i="1" l="1"/>
  <c r="C62" i="1" s="1"/>
  <c r="B26" i="1" l="1"/>
  <c r="V26" i="1" l="1"/>
  <c r="N26" i="1"/>
  <c r="L26" i="1"/>
  <c r="I26" i="1"/>
  <c r="C42" i="1" l="1"/>
  <c r="C44" i="1" s="1"/>
  <c r="D11" i="1" l="1"/>
  <c r="B22" i="1" l="1"/>
  <c r="C25" i="1"/>
  <c r="D25" i="1" s="1"/>
  <c r="F11" i="1"/>
  <c r="E11" i="1" l="1"/>
  <c r="F227" i="1" l="1"/>
  <c r="C224" i="1"/>
  <c r="E130" i="1" l="1"/>
  <c r="C184" i="1" l="1"/>
  <c r="C183" i="1"/>
  <c r="J164" i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C148" i="1" l="1"/>
  <c r="C147" i="1"/>
  <c r="Q176" i="1" l="1"/>
  <c r="I176" i="1" l="1"/>
  <c r="B105" i="1" l="1"/>
  <c r="C161" i="1" l="1"/>
  <c r="C162" i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C111" i="1" l="1"/>
  <c r="C102" i="1"/>
  <c r="O148" i="1" l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C99" i="1" l="1"/>
  <c r="V103" i="1"/>
  <c r="K141" i="1" l="1"/>
  <c r="F190" i="1" l="1"/>
  <c r="Y196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E156" i="1" s="1"/>
  <c r="Q141" i="1"/>
  <c r="E141" i="1"/>
  <c r="E103" i="1"/>
  <c r="E105" i="1" s="1"/>
  <c r="C95" i="1"/>
  <c r="C112" i="1" l="1"/>
  <c r="C104" i="1"/>
  <c r="W138" i="1"/>
  <c r="W141" i="1" s="1"/>
  <c r="C136" i="1"/>
  <c r="C139" i="1"/>
  <c r="C101" i="1"/>
  <c r="D101" i="1" l="1"/>
  <c r="C163" i="1"/>
  <c r="C100" i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F167" i="1" s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X164" i="1" l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P167" i="1" s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7" i="1" l="1"/>
  <c r="R190" i="1"/>
  <c r="C153" i="1" l="1"/>
  <c r="C150" i="1"/>
  <c r="Y155" i="1"/>
  <c r="T131" i="1" l="1"/>
  <c r="U185" i="1" l="1"/>
  <c r="X182" i="1"/>
  <c r="L185" i="1"/>
  <c r="R130" i="1" l="1"/>
  <c r="B130" i="1" l="1"/>
  <c r="B131" i="1" l="1"/>
  <c r="D117" i="1"/>
  <c r="R176" i="1" l="1"/>
  <c r="M131" i="1" l="1"/>
  <c r="G131" i="1"/>
  <c r="C125" i="1"/>
  <c r="D125" i="1" s="1"/>
  <c r="C118" i="1"/>
  <c r="C110" i="1"/>
  <c r="C131" i="1" l="1"/>
  <c r="D131" i="1" s="1"/>
  <c r="D118" i="1"/>
  <c r="S131" i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19" i="1" l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C206" i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D192" i="1"/>
  <c r="D194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C105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75" i="1" l="1"/>
  <c r="D175" i="1" s="1"/>
  <c r="C174" i="1"/>
  <c r="D174" i="1" l="1"/>
  <c r="C176" i="1"/>
  <c r="D176" i="1" s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J227" i="1" l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C133" i="1" l="1"/>
  <c r="D133" i="1" s="1"/>
  <c r="F170" i="1" l="1"/>
  <c r="I128" i="1" l="1"/>
  <c r="R145" i="1"/>
  <c r="J173" i="1" l="1"/>
  <c r="B165" i="1" l="1"/>
  <c r="B166" i="1" l="1"/>
  <c r="W170" i="1"/>
  <c r="W155" i="1"/>
  <c r="Q128" i="1"/>
  <c r="X170" i="1" l="1"/>
  <c r="H190" i="1" l="1"/>
  <c r="C189" i="1"/>
  <c r="C188" i="1"/>
  <c r="C190" i="1" l="1"/>
  <c r="J145" i="1"/>
  <c r="J170" i="1"/>
  <c r="B170" i="1" l="1"/>
  <c r="F173" i="1" l="1"/>
  <c r="P170" i="1" l="1"/>
  <c r="R173" i="1"/>
  <c r="P155" i="1"/>
  <c r="X127" i="1"/>
  <c r="B219" i="1" l="1"/>
  <c r="B223" i="1"/>
  <c r="B227" i="1"/>
  <c r="C132" i="1" l="1"/>
  <c r="D132" i="1" s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P196" i="1" l="1"/>
  <c r="P195" i="1" s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96" i="1" l="1"/>
  <c r="T195" i="1" s="1"/>
  <c r="T155" i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D135" i="1" s="1"/>
  <c r="F138" i="1"/>
  <c r="F141" i="1" s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S140" i="1" l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D136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I129" i="1"/>
  <c r="U129" i="1"/>
  <c r="X129" i="1"/>
  <c r="Y129" i="1"/>
  <c r="O127" i="1"/>
  <c r="O126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D115" i="1" s="1"/>
  <c r="C123" i="1"/>
  <c r="D123" i="1" s="1"/>
  <c r="I126" i="1"/>
  <c r="C129" i="1" l="1"/>
  <c r="J127" i="1"/>
  <c r="J126" i="1"/>
  <c r="G195" i="1" l="1"/>
  <c r="G196" i="1"/>
  <c r="L196" i="1"/>
  <c r="L195" i="1" s="1"/>
  <c r="L193" i="1"/>
  <c r="C193" i="1" s="1"/>
  <c r="D193" i="1" s="1"/>
  <c r="L191" i="1"/>
  <c r="S196" i="1"/>
  <c r="S195" i="1" s="1"/>
  <c r="S191" i="1"/>
  <c r="C191" i="1" l="1"/>
  <c r="C196" i="1"/>
  <c r="D196" i="1" s="1"/>
  <c r="N127" i="1"/>
  <c r="N126" i="1"/>
  <c r="C195" i="1" l="1"/>
  <c r="D195" i="1" s="1"/>
  <c r="D191" i="1"/>
  <c r="W127" i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5" i="1"/>
  <c r="K126" i="1"/>
  <c r="R126" i="1"/>
  <c r="B126" i="1" l="1"/>
  <c r="P126" i="1" l="1"/>
  <c r="Q126" i="1" l="1"/>
  <c r="D102" i="1" l="1"/>
  <c r="P229" i="1" l="1"/>
  <c r="D152" i="1" l="1"/>
  <c r="M155" i="1" l="1"/>
  <c r="Q223" i="1" l="1"/>
  <c r="C212" i="1" l="1"/>
  <c r="D212" i="1" s="1"/>
  <c r="R59" i="1" l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E218" i="1"/>
  <c r="E219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6" i="1"/>
  <c r="D226" i="1" s="1"/>
  <c r="Y223" i="1"/>
  <c r="X223" i="1"/>
  <c r="W223" i="1"/>
  <c r="V223" i="1"/>
  <c r="U223" i="1"/>
  <c r="T223" i="1"/>
  <c r="S223" i="1"/>
  <c r="R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B222" i="1"/>
  <c r="C221" i="1"/>
  <c r="D221" i="1" s="1"/>
  <c r="C220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B218" i="1"/>
  <c r="C217" i="1"/>
  <c r="D217" i="1" s="1"/>
  <c r="C216" i="1"/>
  <c r="C218" i="1" s="1"/>
  <c r="C213" i="1"/>
  <c r="D213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B211" i="1"/>
  <c r="C210" i="1"/>
  <c r="D210" i="1" s="1"/>
  <c r="C209" i="1"/>
  <c r="D209" i="1" s="1"/>
  <c r="C208" i="1"/>
  <c r="D207" i="1"/>
  <c r="D206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C202" i="1"/>
  <c r="D202" i="1" s="1"/>
  <c r="C200" i="1"/>
  <c r="C186" i="1"/>
  <c r="D186" i="1" s="1"/>
  <c r="X185" i="1"/>
  <c r="D184" i="1"/>
  <c r="D183" i="1"/>
  <c r="U182" i="1"/>
  <c r="B182" i="1"/>
  <c r="C181" i="1"/>
  <c r="D181" i="1" s="1"/>
  <c r="C180" i="1"/>
  <c r="D180" i="1" s="1"/>
  <c r="B179" i="1"/>
  <c r="C178" i="1"/>
  <c r="D178" i="1" s="1"/>
  <c r="C177" i="1"/>
  <c r="D177" i="1" s="1"/>
  <c r="I173" i="1"/>
  <c r="C172" i="1"/>
  <c r="C171" i="1"/>
  <c r="D171" i="1" s="1"/>
  <c r="C169" i="1"/>
  <c r="C168" i="1"/>
  <c r="G159" i="1"/>
  <c r="B159" i="1"/>
  <c r="C158" i="1"/>
  <c r="D158" i="1" s="1"/>
  <c r="C157" i="1"/>
  <c r="D157" i="1" s="1"/>
  <c r="Y154" i="1"/>
  <c r="X154" i="1"/>
  <c r="W154" i="1"/>
  <c r="U154" i="1"/>
  <c r="T154" i="1"/>
  <c r="S154" i="1"/>
  <c r="R154" i="1"/>
  <c r="O154" i="1"/>
  <c r="M154" i="1"/>
  <c r="B154" i="1"/>
  <c r="M151" i="1"/>
  <c r="D150" i="1"/>
  <c r="C146" i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C144" i="1" s="1"/>
  <c r="D142" i="1"/>
  <c r="C137" i="1"/>
  <c r="C138" i="1" s="1"/>
  <c r="C141" i="1" s="1"/>
  <c r="C134" i="1"/>
  <c r="D134" i="1" s="1"/>
  <c r="B128" i="1"/>
  <c r="C124" i="1"/>
  <c r="D124" i="1" s="1"/>
  <c r="C122" i="1"/>
  <c r="D122" i="1" s="1"/>
  <c r="C121" i="1"/>
  <c r="D121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D116" i="1" s="1"/>
  <c r="C114" i="1"/>
  <c r="D114" i="1" s="1"/>
  <c r="C113" i="1"/>
  <c r="E112" i="1"/>
  <c r="B112" i="1"/>
  <c r="C109" i="1"/>
  <c r="C108" i="1"/>
  <c r="D108" i="1" s="1"/>
  <c r="C107" i="1"/>
  <c r="D107" i="1" s="1"/>
  <c r="C106" i="1"/>
  <c r="D106" i="1" s="1"/>
  <c r="B104" i="1"/>
  <c r="D91" i="1"/>
  <c r="C90" i="1"/>
  <c r="D90" i="1" s="1"/>
  <c r="D88" i="1"/>
  <c r="C83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6" i="1"/>
  <c r="C65" i="1"/>
  <c r="C64" i="1"/>
  <c r="C61" i="1"/>
  <c r="C60" i="1"/>
  <c r="Y59" i="1"/>
  <c r="X59" i="1"/>
  <c r="W59" i="1"/>
  <c r="T59" i="1"/>
  <c r="S59" i="1"/>
  <c r="P59" i="1"/>
  <c r="O59" i="1"/>
  <c r="N59" i="1"/>
  <c r="M59" i="1"/>
  <c r="L59" i="1"/>
  <c r="K59" i="1"/>
  <c r="J59" i="1"/>
  <c r="I59" i="1"/>
  <c r="G59" i="1"/>
  <c r="F59" i="1"/>
  <c r="E59" i="1"/>
  <c r="B59" i="1"/>
  <c r="C58" i="1"/>
  <c r="C57" i="1"/>
  <c r="C56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B55" i="1"/>
  <c r="C54" i="1"/>
  <c r="C53" i="1"/>
  <c r="C52" i="1"/>
  <c r="C51" i="1"/>
  <c r="C50" i="1"/>
  <c r="C49" i="1"/>
  <c r="C48" i="1"/>
  <c r="C47" i="1"/>
  <c r="C46" i="1"/>
  <c r="C45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C37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C30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C18" i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C15" i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C164" i="1" l="1"/>
  <c r="D164" i="1" s="1"/>
  <c r="C86" i="1"/>
  <c r="C26" i="1"/>
  <c r="D26" i="1" s="1"/>
  <c r="C22" i="1"/>
  <c r="D22" i="1" s="1"/>
  <c r="C165" i="1"/>
  <c r="D139" i="1"/>
  <c r="C173" i="1"/>
  <c r="D173" i="1" s="1"/>
  <c r="D169" i="1"/>
  <c r="C130" i="1"/>
  <c r="D130" i="1" s="1"/>
  <c r="C179" i="1"/>
  <c r="D179" i="1" s="1"/>
  <c r="C155" i="1"/>
  <c r="D155" i="1" s="1"/>
  <c r="C126" i="1"/>
  <c r="D126" i="1" s="1"/>
  <c r="D172" i="1"/>
  <c r="D168" i="1"/>
  <c r="C205" i="1"/>
  <c r="D205" i="1" s="1"/>
  <c r="D204" i="1"/>
  <c r="C149" i="1"/>
  <c r="D113" i="1"/>
  <c r="C127" i="1"/>
  <c r="D127" i="1" s="1"/>
  <c r="D105" i="1"/>
  <c r="D104" i="1"/>
  <c r="C120" i="1"/>
  <c r="D120" i="1" s="1"/>
  <c r="D119" i="1"/>
  <c r="D112" i="1"/>
  <c r="D111" i="1"/>
  <c r="D153" i="1"/>
  <c r="C201" i="1"/>
  <c r="D201" i="1" s="1"/>
  <c r="D200" i="1"/>
  <c r="D214" i="1"/>
  <c r="C17" i="1"/>
  <c r="C9" i="1"/>
  <c r="D9" i="1" s="1"/>
  <c r="C24" i="1"/>
  <c r="D24" i="1" s="1"/>
  <c r="C29" i="1"/>
  <c r="D29" i="1" s="1"/>
  <c r="C182" i="1"/>
  <c r="D182" i="1" s="1"/>
  <c r="D7" i="1"/>
  <c r="C13" i="1"/>
  <c r="D13" i="1" s="1"/>
  <c r="C32" i="1"/>
  <c r="C36" i="1"/>
  <c r="D36" i="1" s="1"/>
  <c r="C34" i="1"/>
  <c r="D34" i="1" s="1"/>
  <c r="C59" i="1"/>
  <c r="D143" i="1"/>
  <c r="C159" i="1"/>
  <c r="D159" i="1" s="1"/>
  <c r="D230" i="1"/>
  <c r="C39" i="1"/>
  <c r="C185" i="1"/>
  <c r="D185" i="1" s="1"/>
  <c r="C223" i="1"/>
  <c r="D223" i="1" s="1"/>
  <c r="D228" i="1"/>
  <c r="D231" i="1"/>
  <c r="B233" i="1"/>
  <c r="C145" i="1"/>
  <c r="D145" i="1" s="1"/>
  <c r="C170" i="1"/>
  <c r="D170" i="1" s="1"/>
  <c r="C128" i="1"/>
  <c r="D128" i="1" s="1"/>
  <c r="C154" i="1"/>
  <c r="D154" i="1" s="1"/>
  <c r="C63" i="1"/>
  <c r="C55" i="1"/>
  <c r="D224" i="1"/>
  <c r="C227" i="1"/>
  <c r="D227" i="1" s="1"/>
  <c r="C219" i="1"/>
  <c r="D219" i="1" s="1"/>
  <c r="D220" i="1"/>
  <c r="C222" i="1"/>
  <c r="D222" i="1" s="1"/>
  <c r="C211" i="1"/>
  <c r="D211" i="1" s="1"/>
  <c r="D216" i="1"/>
  <c r="D218" i="1"/>
  <c r="C166" i="1" l="1"/>
  <c r="D166" i="1" s="1"/>
  <c r="D165" i="1"/>
  <c r="C151" i="1"/>
  <c r="D151" i="1" s="1"/>
  <c r="D138" i="1"/>
  <c r="C140" i="1"/>
  <c r="D140" i="1" s="1"/>
  <c r="C92" i="1"/>
  <c r="C93" i="1" s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<sst xmlns="http://schemas.openxmlformats.org/spreadsheetml/2006/main" count="275" uniqueCount="219">
  <si>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</si>
  <si>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</si>
  <si>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</si>
  <si>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</si>
  <si>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</si>
  <si>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</si>
  <si>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</si>
  <si>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</si>
  <si>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</si>
  <si>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</si>
  <si>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</si>
  <si>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</si>
  <si>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</si>
  <si>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</si>
  <si>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</si>
  <si>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</si>
  <si>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</si>
  <si>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</si>
  <si>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</si>
  <si>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</si>
  <si>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</si>
  <si>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</si>
  <si>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</si>
  <si>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</si>
  <si>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</si>
  <si>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</si>
  <si>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</si>
  <si>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</si>
  <si>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</si>
  <si>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</si>
  <si>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</si>
  <si>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</si>
  <si>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</si>
  <si>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</si>
  <si>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</si>
  <si>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</si>
  <si>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</si>
  <si>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</si>
  <si>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</si>
  <si>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</si>
  <si>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</si>
  <si>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</si>
  <si>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</si>
  <si>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</si>
  <si>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</si>
  <si>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</si>
  <si>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</si>
  <si>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</si>
  <si>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</si>
  <si>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</si>
  <si>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</si>
  <si>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</si>
  <si>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</si>
  <si>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</si>
  <si>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</si>
  <si>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</si>
  <si>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</si>
  <si>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</si>
  <si>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</si>
  <si>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</si>
  <si>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</si>
  <si>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</si>
  <si>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</si>
  <si>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</si>
  <si>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</si>
  <si>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</si>
  <si>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</si>
  <si>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</si>
  <si>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</si>
  <si>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</si>
  <si>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</si>
  <si>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</si>
  <si>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</si>
  <si>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</si>
  <si>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</si>
  <si>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</si>
  <si>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</si>
  <si>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</si>
  <si>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</si>
  <si>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</si>
  <si>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</si>
  <si>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</si>
  <si>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</si>
  <si>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</si>
  <si>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</si>
  <si>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</si>
  <si>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</si>
  <si>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</si>
  <si>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</si>
  <si>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</si>
  <si>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</si>
  <si>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</si>
  <si>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</si>
  <si>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</si>
  <si>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</si>
  <si>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</si>
  <si>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</si>
  <si>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</si>
  <si>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</si>
  <si>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</si>
  <si>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</si>
  <si>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</si>
  <si>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</si>
  <si>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</si>
  <si>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</si>
  <si>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</si>
  <si>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</si>
  <si>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</si>
  <si>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</si>
  <si>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</si>
  <si>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</si>
  <si>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</si>
  <si>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</si>
  <si>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</si>
  <si>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</si>
  <si>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</si>
  <si>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</si>
  <si>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</si>
  <si>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</si>
  <si>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</si>
  <si>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</si>
  <si>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</si>
  <si>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</si>
  <si>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</si>
  <si>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</si>
  <si>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</si>
  <si>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</si>
  <si>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</si>
  <si>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</si>
  <si>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</si>
  <si>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</si>
  <si>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</si>
  <si>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</si>
  <si>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</si>
  <si>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</si>
  <si>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</si>
  <si>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</si>
  <si>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</si>
  <si>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</si>
  <si>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</si>
  <si>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</si>
  <si>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</si>
  <si>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</si>
  <si>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</si>
  <si>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</si>
  <si>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</si>
  <si>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</si>
  <si>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</si>
  <si>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</si>
  <si>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</si>
  <si>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</si>
  <si>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</si>
  <si>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</si>
  <si>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</si>
  <si>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</si>
  <si>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</si>
  <si>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</si>
  <si>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</si>
  <si>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</si>
  <si>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</si>
  <si>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</si>
  <si>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</si>
  <si>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</si>
  <si>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</si>
  <si>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</si>
  <si>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</si>
  <si>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</si>
  <si>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</si>
  <si>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</si>
  <si>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</si>
  <si>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</si>
  <si>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</si>
  <si>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</si>
  <si>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</si>
  <si>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</si>
  <si>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</si>
  <si>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</si>
  <si>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</si>
  <si>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</si>
  <si>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</si>
  <si>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</si>
  <si>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</si>
  <si>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</si>
  <si>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</si>
  <si>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</si>
  <si>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</si>
  <si>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</si>
  <si>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</si>
  <si>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</si>
  <si>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</si>
  <si>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</si>
  <si>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</si>
  <si>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</si>
  <si>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</si>
  <si>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</si>
  <si>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</si>
  <si>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</si>
  <si>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</si>
  <si>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</si>
  <si>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</si>
  <si>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</si>
  <si>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</si>
  <si>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</si>
  <si>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</si>
  <si>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</si>
  <si>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</si>
  <si>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</si>
  <si>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</si>
  <si>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</si>
  <si>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</si>
  <si>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</si>
  <si>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</si>
  <si>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</si>
  <si>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</si>
  <si>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</si>
  <si>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</si>
  <si>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</si>
  <si>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</si>
  <si>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Информация о сельскохозяйственных работах по состоянию на 3 мая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</si>
</sst>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13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3" fontId="20" fillId="2" borderId="2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D8" activePane="bottomRight" state="frozen"/>
      <selection activeCell="A2" sqref="A2"/>
      <selection pane="topRight" activeCell="F2" sqref="F2"/>
      <selection pane="bottomLeft" activeCell="A7" sqref="A7"/>
      <selection pane="bottomRight" activeCell="L49" sqref="L49"/>
    </sheetView>
  </sheetViews>
  <sheetFormatPr defaultColWidth="9.140625" defaultRowHeight="16.5" outlineLevelRow="1" x14ac:dyDescent="0.25"/>
  <cols>
    <col min="1" max="1" width="103" style="72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1" customWidth="1"/>
    <col min="9" max="9" width="14" style="94" customWidth="1"/>
    <col min="10" max="13" width="13.7109375" style="1" customWidth="1"/>
    <col min="14" max="14" width="15.42578125" style="1" customWidth="1"/>
    <col min="15" max="15" width="13.7109375" style="1" customWidth="1"/>
    <col min="16" max="16" width="13.7109375" style="94" customWidth="1"/>
    <col min="17" max="17" width="13.5703125" style="110" customWidth="1"/>
    <col min="18" max="22" width="13.7109375" style="1" customWidth="1"/>
    <col min="23" max="23" width="13.7109375" style="110" customWidth="1"/>
    <col min="24" max="24" width="13.7109375" style="94" customWidth="1"/>
    <col min="25" max="25" width="13.7109375" style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3"/>
    </row>
    <row r="2" spans="1:26" s="4" customFormat="1" ht="29.25" customHeight="1" thickBot="1" x14ac:dyDescent="0.3">
      <c r="A2" s="203" t="s">
        <v>218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</row>
    <row r="3" spans="1:26" s="4" customFormat="1" ht="3.75" hidden="1" customHeight="1" thickBot="1" x14ac:dyDescent="0.3">
      <c r="A3" s="5"/>
      <c r="B3" s="5"/>
      <c r="C3" s="5"/>
      <c r="D3" s="5"/>
      <c r="E3" s="5"/>
      <c r="F3" s="5"/>
      <c r="G3" s="5" t="s">
        <v>1</v>
      </c>
      <c r="H3" s="5"/>
      <c r="I3" s="95"/>
      <c r="J3" s="5"/>
      <c r="K3" s="5"/>
      <c r="L3" s="5"/>
      <c r="M3" s="5"/>
      <c r="N3" s="5"/>
      <c r="O3" s="5"/>
      <c r="P3" s="95"/>
      <c r="Q3" s="111"/>
      <c r="R3" s="5"/>
      <c r="S3" s="5"/>
      <c r="T3" s="5"/>
      <c r="U3" s="5"/>
      <c r="V3" s="5"/>
      <c r="W3" s="111"/>
      <c r="X3" s="157" t="s">
        <v>2</v>
      </c>
      <c r="Y3" s="6"/>
    </row>
    <row r="4" spans="1:26" s="2" customFormat="1" ht="17.25" customHeight="1" thickBot="1" x14ac:dyDescent="0.35">
      <c r="A4" s="204" t="s">
        <v>3</v>
      </c>
      <c r="B4" s="207" t="s">
        <v>214</v>
      </c>
      <c r="C4" s="200" t="s">
        <v>215</v>
      </c>
      <c r="D4" s="200" t="s">
        <v>216</v>
      </c>
      <c r="E4" s="210" t="s">
        <v>4</v>
      </c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2"/>
      <c r="Z4" s="2" t="s">
        <v>0</v>
      </c>
    </row>
    <row r="5" spans="1:26" s="2" customFormat="1" ht="87" customHeight="1" x14ac:dyDescent="0.25">
      <c r="A5" s="205"/>
      <c r="B5" s="208"/>
      <c r="C5" s="201"/>
      <c r="D5" s="201"/>
      <c r="E5" s="198" t="s">
        <v>5</v>
      </c>
      <c r="F5" s="198" t="s">
        <v>6</v>
      </c>
      <c r="G5" s="198" t="s">
        <v>7</v>
      </c>
      <c r="H5" s="198" t="s">
        <v>8</v>
      </c>
      <c r="I5" s="198" t="s">
        <v>9</v>
      </c>
      <c r="J5" s="198" t="s">
        <v>10</v>
      </c>
      <c r="K5" s="198" t="s">
        <v>11</v>
      </c>
      <c r="L5" s="198" t="s">
        <v>12</v>
      </c>
      <c r="M5" s="198" t="s">
        <v>13</v>
      </c>
      <c r="N5" s="198" t="s">
        <v>14</v>
      </c>
      <c r="O5" s="198" t="s">
        <v>15</v>
      </c>
      <c r="P5" s="198" t="s">
        <v>16</v>
      </c>
      <c r="Q5" s="198" t="s">
        <v>17</v>
      </c>
      <c r="R5" s="198" t="s">
        <v>18</v>
      </c>
      <c r="S5" s="198" t="s">
        <v>19</v>
      </c>
      <c r="T5" s="198" t="s">
        <v>20</v>
      </c>
      <c r="U5" s="198" t="s">
        <v>21</v>
      </c>
      <c r="V5" s="198" t="s">
        <v>22</v>
      </c>
      <c r="W5" s="198" t="s">
        <v>23</v>
      </c>
      <c r="X5" s="198" t="s">
        <v>24</v>
      </c>
      <c r="Y5" s="198" t="s">
        <v>25</v>
      </c>
    </row>
    <row r="6" spans="1:26" s="2" customFormat="1" ht="69.75" customHeight="1" thickBot="1" x14ac:dyDescent="0.3">
      <c r="A6" s="206"/>
      <c r="B6" s="209"/>
      <c r="C6" s="202"/>
      <c r="D6" s="202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</row>
    <row r="7" spans="1:26" s="2" customFormat="1" ht="30" customHeight="1" x14ac:dyDescent="0.25">
      <c r="A7" s="7" t="s">
        <v>26</v>
      </c>
      <c r="B7" s="8">
        <v>48111</v>
      </c>
      <c r="C7" s="8">
        <f>SUM(E7:Y7)</f>
        <v>48111</v>
      </c>
      <c r="D7" s="15">
        <f t="shared" ref="D7:D44" si="0">C7/B7</f>
        <v>1</v>
      </c>
      <c r="E7" s="112">
        <v>2068</v>
      </c>
      <c r="F7" s="112">
        <v>1426</v>
      </c>
      <c r="G7" s="112">
        <v>3311</v>
      </c>
      <c r="H7" s="112">
        <v>3013</v>
      </c>
      <c r="I7" s="112">
        <v>1381</v>
      </c>
      <c r="J7" s="112">
        <v>3235</v>
      </c>
      <c r="K7" s="112">
        <v>2215</v>
      </c>
      <c r="L7" s="112">
        <v>2793</v>
      </c>
      <c r="M7" s="112">
        <v>2281</v>
      </c>
      <c r="N7" s="112">
        <v>692</v>
      </c>
      <c r="O7" s="112">
        <v>1579</v>
      </c>
      <c r="P7" s="112">
        <v>1997</v>
      </c>
      <c r="Q7" s="112">
        <v>2796</v>
      </c>
      <c r="R7" s="112">
        <v>3011</v>
      </c>
      <c r="S7" s="112">
        <v>3199</v>
      </c>
      <c r="T7" s="112">
        <v>2334</v>
      </c>
      <c r="U7" s="112">
        <v>2066</v>
      </c>
      <c r="V7" s="112">
        <v>685</v>
      </c>
      <c r="W7" s="112">
        <v>1885</v>
      </c>
      <c r="X7" s="112">
        <v>3999</v>
      </c>
      <c r="Y7" s="112">
        <v>2145</v>
      </c>
    </row>
    <row r="8" spans="1:26" s="12" customFormat="1" ht="30" customHeight="1" x14ac:dyDescent="0.2">
      <c r="A8" s="11" t="s">
        <v>27</v>
      </c>
      <c r="B8" s="8">
        <v>49534</v>
      </c>
      <c r="C8" s="8">
        <f>SUM(E8:Y8)</f>
        <v>54734.5</v>
      </c>
      <c r="D8" s="15">
        <f t="shared" si="0"/>
        <v>1.1049884927524529</v>
      </c>
      <c r="E8" s="112">
        <v>3726</v>
      </c>
      <c r="F8" s="112">
        <v>1536</v>
      </c>
      <c r="G8" s="112">
        <v>3338</v>
      </c>
      <c r="H8" s="112">
        <v>3013</v>
      </c>
      <c r="I8" s="112">
        <v>1381</v>
      </c>
      <c r="J8" s="112">
        <v>3791</v>
      </c>
      <c r="K8" s="112">
        <v>2220</v>
      </c>
      <c r="L8" s="112">
        <v>2813.5</v>
      </c>
      <c r="M8" s="112">
        <v>3160</v>
      </c>
      <c r="N8" s="112">
        <v>830</v>
      </c>
      <c r="O8" s="112">
        <v>1728</v>
      </c>
      <c r="P8" s="112">
        <v>1997</v>
      </c>
      <c r="Q8" s="112">
        <v>4261</v>
      </c>
      <c r="R8" s="112">
        <v>3011</v>
      </c>
      <c r="S8" s="112">
        <v>3310</v>
      </c>
      <c r="T8" s="112">
        <v>2315</v>
      </c>
      <c r="U8" s="112">
        <v>2066</v>
      </c>
      <c r="V8" s="112">
        <v>685</v>
      </c>
      <c r="W8" s="112">
        <v>2207</v>
      </c>
      <c r="X8" s="112">
        <v>4285</v>
      </c>
      <c r="Y8" s="112">
        <v>3061</v>
      </c>
    </row>
    <row r="9" spans="1:26" s="12" customFormat="1" ht="30" customHeight="1" x14ac:dyDescent="0.2">
      <c r="A9" s="13" t="s">
        <v>28</v>
      </c>
      <c r="B9" s="14">
        <f t="shared" ref="B9:Y9" si="1">B8/B7</f>
        <v>1.029577435513708</v>
      </c>
      <c r="C9" s="14">
        <f t="shared" si="1"/>
        <v>1.1376712186402278</v>
      </c>
      <c r="D9" s="15">
        <f t="shared" si="0"/>
        <v>1.1049884927524527</v>
      </c>
      <c r="E9" s="139">
        <f t="shared" si="1"/>
        <v>1.8017408123791103</v>
      </c>
      <c r="F9" s="139">
        <f t="shared" si="1"/>
        <v>1.0771388499298737</v>
      </c>
      <c r="G9" s="139">
        <f t="shared" si="1"/>
        <v>1.0081546360616127</v>
      </c>
      <c r="H9" s="139">
        <f t="shared" si="1"/>
        <v>1</v>
      </c>
      <c r="I9" s="139">
        <f t="shared" si="1"/>
        <v>1</v>
      </c>
      <c r="J9" s="139">
        <f t="shared" si="1"/>
        <v>1.1718701700154559</v>
      </c>
      <c r="K9" s="139">
        <f t="shared" si="1"/>
        <v>1.0022573363431151</v>
      </c>
      <c r="L9" s="139">
        <f t="shared" si="1"/>
        <v>1.0073397780164697</v>
      </c>
      <c r="M9" s="139">
        <f t="shared" si="1"/>
        <v>1.3853572994300745</v>
      </c>
      <c r="N9" s="139">
        <f t="shared" si="1"/>
        <v>1.199421965317919</v>
      </c>
      <c r="O9" s="139">
        <f t="shared" si="1"/>
        <v>1.0943635212159595</v>
      </c>
      <c r="P9" s="139">
        <f t="shared" si="1"/>
        <v>1</v>
      </c>
      <c r="Q9" s="139">
        <f t="shared" si="1"/>
        <v>1.5239628040057225</v>
      </c>
      <c r="R9" s="139">
        <f t="shared" si="1"/>
        <v>1</v>
      </c>
      <c r="S9" s="139">
        <f t="shared" si="1"/>
        <v>1.0346983432322601</v>
      </c>
      <c r="T9" s="139">
        <f t="shared" si="1"/>
        <v>0.99185946872322195</v>
      </c>
      <c r="U9" s="139">
        <f t="shared" si="1"/>
        <v>1</v>
      </c>
      <c r="V9" s="139">
        <f t="shared" si="1"/>
        <v>1</v>
      </c>
      <c r="W9" s="139">
        <f t="shared" si="1"/>
        <v>1.1708222811671087</v>
      </c>
      <c r="X9" s="139">
        <f t="shared" si="1"/>
        <v>1.0715178794698674</v>
      </c>
      <c r="Y9" s="139">
        <f t="shared" si="1"/>
        <v>1.4270396270396271</v>
      </c>
    </row>
    <row r="10" spans="1:26" s="12" customFormat="1" ht="30" customHeight="1" x14ac:dyDescent="0.2">
      <c r="A10" s="11" t="s">
        <v>29</v>
      </c>
      <c r="B10" s="8">
        <v>46772</v>
      </c>
      <c r="C10" s="8">
        <f>SUM(E10:Y10)</f>
        <v>53686.400000000001</v>
      </c>
      <c r="D10" s="15">
        <f t="shared" si="0"/>
        <v>1.1478320362610108</v>
      </c>
      <c r="E10" s="112">
        <v>3726</v>
      </c>
      <c r="F10" s="112">
        <v>1472</v>
      </c>
      <c r="G10" s="112">
        <v>3338</v>
      </c>
      <c r="H10" s="112">
        <v>2862</v>
      </c>
      <c r="I10" s="112">
        <v>1381</v>
      </c>
      <c r="J10" s="112">
        <v>3791</v>
      </c>
      <c r="K10" s="112">
        <v>2139</v>
      </c>
      <c r="L10" s="112">
        <v>2671</v>
      </c>
      <c r="M10" s="112">
        <v>3160</v>
      </c>
      <c r="N10" s="112">
        <v>810</v>
      </c>
      <c r="O10" s="112">
        <v>1688</v>
      </c>
      <c r="P10" s="112">
        <v>1997</v>
      </c>
      <c r="Q10" s="112">
        <v>4251</v>
      </c>
      <c r="R10" s="112">
        <v>3011</v>
      </c>
      <c r="S10" s="112">
        <v>3310.4</v>
      </c>
      <c r="T10" s="112">
        <v>2081</v>
      </c>
      <c r="U10" s="112">
        <v>2005</v>
      </c>
      <c r="V10" s="112">
        <v>440</v>
      </c>
      <c r="W10" s="112">
        <v>2207</v>
      </c>
      <c r="X10" s="112">
        <v>4285</v>
      </c>
      <c r="Y10" s="112">
        <v>3061</v>
      </c>
    </row>
    <row r="11" spans="1:26" s="12" customFormat="1" ht="30" customHeight="1" x14ac:dyDescent="0.2">
      <c r="A11" s="11" t="s">
        <v>30</v>
      </c>
      <c r="B11" s="14">
        <v>0.95</v>
      </c>
      <c r="C11" s="15">
        <v>0.99</v>
      </c>
      <c r="D11" s="15">
        <f t="shared" si="0"/>
        <v>1.0421052631578949</v>
      </c>
      <c r="E11" s="139">
        <f>E10/E8</f>
        <v>1</v>
      </c>
      <c r="F11" s="139">
        <f>F10/F8</f>
        <v>0.95833333333333337</v>
      </c>
      <c r="G11" s="139">
        <f t="shared" ref="G11:Y11" si="2">G10/G8</f>
        <v>1</v>
      </c>
      <c r="H11" s="139">
        <v>0.99</v>
      </c>
      <c r="I11" s="139">
        <f t="shared" si="2"/>
        <v>1</v>
      </c>
      <c r="J11" s="139">
        <f t="shared" si="2"/>
        <v>1</v>
      </c>
      <c r="K11" s="139">
        <v>1</v>
      </c>
      <c r="L11" s="139">
        <v>0.99</v>
      </c>
      <c r="M11" s="139">
        <f t="shared" si="2"/>
        <v>1</v>
      </c>
      <c r="N11" s="139">
        <f t="shared" si="2"/>
        <v>0.97590361445783136</v>
      </c>
      <c r="O11" s="139">
        <v>0.98</v>
      </c>
      <c r="P11" s="139">
        <f t="shared" si="2"/>
        <v>1</v>
      </c>
      <c r="Q11" s="139">
        <v>0.998</v>
      </c>
      <c r="R11" s="139">
        <f t="shared" si="2"/>
        <v>1</v>
      </c>
      <c r="S11" s="139">
        <f t="shared" si="2"/>
        <v>1.0001208459214501</v>
      </c>
      <c r="T11" s="139">
        <v>0.93</v>
      </c>
      <c r="U11" s="139">
        <v>1</v>
      </c>
      <c r="V11" s="139">
        <v>1</v>
      </c>
      <c r="W11" s="139">
        <f t="shared" si="2"/>
        <v>1</v>
      </c>
      <c r="X11" s="139">
        <f t="shared" si="2"/>
        <v>1</v>
      </c>
      <c r="Y11" s="139">
        <f t="shared" si="2"/>
        <v>1</v>
      </c>
    </row>
    <row r="12" spans="1:26" s="12" customFormat="1" ht="30" customHeight="1" x14ac:dyDescent="0.2">
      <c r="A12" s="13" t="s">
        <v>31</v>
      </c>
      <c r="B12" s="8">
        <v>11649</v>
      </c>
      <c r="C12" s="8">
        <f>SUM(E12:Y12)</f>
        <v>27592</v>
      </c>
      <c r="D12" s="15">
        <f t="shared" si="0"/>
        <v>2.3686153317881362</v>
      </c>
      <c r="E12" s="140">
        <v>110</v>
      </c>
      <c r="F12" s="140">
        <v>830</v>
      </c>
      <c r="G12" s="140">
        <v>3010</v>
      </c>
      <c r="H12" s="140">
        <v>2395</v>
      </c>
      <c r="I12" s="140">
        <v>873</v>
      </c>
      <c r="J12" s="140">
        <v>3250</v>
      </c>
      <c r="K12" s="140">
        <v>780</v>
      </c>
      <c r="L12" s="140">
        <v>681</v>
      </c>
      <c r="M12" s="140">
        <v>725</v>
      </c>
      <c r="N12" s="140">
        <v>525</v>
      </c>
      <c r="O12" s="140">
        <v>860</v>
      </c>
      <c r="P12" s="140">
        <v>920</v>
      </c>
      <c r="Q12" s="140">
        <v>1513</v>
      </c>
      <c r="R12" s="140"/>
      <c r="S12" s="140">
        <v>1662</v>
      </c>
      <c r="T12" s="140">
        <v>675</v>
      </c>
      <c r="U12" s="140">
        <v>1620</v>
      </c>
      <c r="V12" s="140">
        <v>534</v>
      </c>
      <c r="W12" s="140">
        <v>1349</v>
      </c>
      <c r="X12" s="140">
        <v>4370</v>
      </c>
      <c r="Y12" s="140">
        <v>910</v>
      </c>
    </row>
    <row r="13" spans="1:26" s="12" customFormat="1" ht="30" hidden="1" customHeight="1" x14ac:dyDescent="0.2">
      <c r="A13" s="13" t="s">
        <v>32</v>
      </c>
      <c r="B13" s="15">
        <f>B12/B8</f>
        <v>0.23517180118706343</v>
      </c>
      <c r="C13" s="15">
        <f>C12/C8</f>
        <v>0.50410618531273699</v>
      </c>
      <c r="D13" s="15">
        <f t="shared" si="0"/>
        <v>2.1435656093468207</v>
      </c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</row>
    <row r="14" spans="1:26" s="12" customFormat="1" ht="30" customHeight="1" x14ac:dyDescent="0.2">
      <c r="A14" s="18" t="s">
        <v>33</v>
      </c>
      <c r="B14" s="8">
        <v>5763</v>
      </c>
      <c r="C14" s="23">
        <f t="shared" ref="C14:C19" si="3">SUM(E14:Y14)</f>
        <v>4491</v>
      </c>
      <c r="D14" s="15">
        <f t="shared" si="0"/>
        <v>0.77928162415408642</v>
      </c>
      <c r="E14" s="112">
        <v>75</v>
      </c>
      <c r="F14" s="112">
        <v>186</v>
      </c>
      <c r="G14" s="112">
        <v>2030</v>
      </c>
      <c r="H14" s="112"/>
      <c r="I14" s="112"/>
      <c r="J14" s="112">
        <v>120</v>
      </c>
      <c r="K14" s="112"/>
      <c r="L14" s="112"/>
      <c r="M14" s="112">
        <v>420</v>
      </c>
      <c r="N14" s="112">
        <v>20</v>
      </c>
      <c r="O14" s="112">
        <v>120</v>
      </c>
      <c r="P14" s="112">
        <v>665</v>
      </c>
      <c r="Q14" s="112"/>
      <c r="R14" s="112">
        <v>100</v>
      </c>
      <c r="S14" s="112"/>
      <c r="T14" s="112"/>
      <c r="U14" s="112">
        <v>190</v>
      </c>
      <c r="V14" s="112">
        <v>25</v>
      </c>
      <c r="W14" s="112"/>
      <c r="X14" s="112">
        <v>540</v>
      </c>
      <c r="Y14" s="112"/>
    </row>
    <row r="15" spans="1:26" s="12" customFormat="1" ht="30" hidden="1" customHeight="1" x14ac:dyDescent="0.2">
      <c r="A15" s="11" t="s">
        <v>34</v>
      </c>
      <c r="B15" s="8">
        <v>20000.3</v>
      </c>
      <c r="C15" s="23">
        <f t="shared" si="3"/>
        <v>19999.399999999998</v>
      </c>
      <c r="D15" s="15">
        <f t="shared" si="0"/>
        <v>0.99995500067498977</v>
      </c>
      <c r="E15" s="112">
        <v>1214</v>
      </c>
      <c r="F15" s="112">
        <v>599</v>
      </c>
      <c r="G15" s="112">
        <v>1456</v>
      </c>
      <c r="H15" s="112">
        <v>1166.4000000000001</v>
      </c>
      <c r="I15" s="112">
        <v>648</v>
      </c>
      <c r="J15" s="112">
        <v>1046</v>
      </c>
      <c r="K15" s="112">
        <v>965.7</v>
      </c>
      <c r="L15" s="112">
        <v>1272</v>
      </c>
      <c r="M15" s="112">
        <v>779.2</v>
      </c>
      <c r="N15" s="112">
        <v>418</v>
      </c>
      <c r="O15" s="112">
        <v>542</v>
      </c>
      <c r="P15" s="112">
        <v>1129</v>
      </c>
      <c r="Q15" s="112">
        <v>1318</v>
      </c>
      <c r="R15" s="112">
        <v>1036</v>
      </c>
      <c r="S15" s="112">
        <v>1268.5</v>
      </c>
      <c r="T15" s="112">
        <v>857</v>
      </c>
      <c r="U15" s="112">
        <v>661</v>
      </c>
      <c r="V15" s="112">
        <v>187.6</v>
      </c>
      <c r="W15" s="112">
        <v>1099</v>
      </c>
      <c r="X15" s="112">
        <v>1550</v>
      </c>
      <c r="Y15" s="112">
        <v>787</v>
      </c>
    </row>
    <row r="16" spans="1:26" s="2" customFormat="1" ht="30" hidden="1" customHeight="1" x14ac:dyDescent="0.25">
      <c r="A16" s="11" t="s">
        <v>35</v>
      </c>
      <c r="B16" s="19">
        <v>11053</v>
      </c>
      <c r="C16" s="23">
        <f t="shared" si="3"/>
        <v>11553.500000000002</v>
      </c>
      <c r="D16" s="15">
        <f t="shared" si="0"/>
        <v>1.0452818239392021</v>
      </c>
      <c r="E16" s="141">
        <v>268.39999999999998</v>
      </c>
      <c r="F16" s="141">
        <v>181.8</v>
      </c>
      <c r="G16" s="141">
        <v>597.6</v>
      </c>
      <c r="H16" s="141">
        <v>1396.4</v>
      </c>
      <c r="I16" s="141">
        <v>363.2</v>
      </c>
      <c r="J16" s="141">
        <v>496.3</v>
      </c>
      <c r="K16" s="141">
        <v>781</v>
      </c>
      <c r="L16" s="141">
        <v>850.5</v>
      </c>
      <c r="M16" s="141">
        <v>782.1</v>
      </c>
      <c r="N16" s="141">
        <v>210</v>
      </c>
      <c r="O16" s="141">
        <v>484.8</v>
      </c>
      <c r="P16" s="141">
        <v>248.3</v>
      </c>
      <c r="Q16" s="141">
        <v>516.20000000000005</v>
      </c>
      <c r="R16" s="141">
        <v>356</v>
      </c>
      <c r="S16" s="141">
        <v>868</v>
      </c>
      <c r="T16" s="141">
        <v>561.20000000000005</v>
      </c>
      <c r="U16" s="141">
        <v>219.8</v>
      </c>
      <c r="V16" s="141">
        <v>145.1</v>
      </c>
      <c r="W16" s="141">
        <v>605.70000000000005</v>
      </c>
      <c r="X16" s="141">
        <v>1368.7</v>
      </c>
      <c r="Y16" s="141">
        <v>252.4</v>
      </c>
      <c r="Z16" s="20"/>
    </row>
    <row r="17" spans="1:26" s="2" customFormat="1" ht="30" hidden="1" customHeight="1" x14ac:dyDescent="0.25">
      <c r="A17" s="18" t="s">
        <v>36</v>
      </c>
      <c r="B17" s="15">
        <f>B16/B15</f>
        <v>0.5526417103743444</v>
      </c>
      <c r="C17" s="23">
        <f t="shared" si="3"/>
        <v>12.044296902083078</v>
      </c>
      <c r="D17" s="15">
        <f t="shared" si="0"/>
        <v>21.794042461841325</v>
      </c>
      <c r="E17" s="113">
        <f t="shared" ref="E17:W17" si="4">E16/E15</f>
        <v>0.22108731466227347</v>
      </c>
      <c r="F17" s="113">
        <f t="shared" si="4"/>
        <v>0.30350584307178635</v>
      </c>
      <c r="G17" s="113">
        <f t="shared" si="4"/>
        <v>0.41043956043956048</v>
      </c>
      <c r="H17" s="113">
        <f t="shared" si="4"/>
        <v>1.19718792866941</v>
      </c>
      <c r="I17" s="113">
        <f t="shared" si="4"/>
        <v>0.56049382716049378</v>
      </c>
      <c r="J17" s="113">
        <f t="shared" si="4"/>
        <v>0.47447418738049713</v>
      </c>
      <c r="K17" s="113">
        <f t="shared" si="4"/>
        <v>0.8087397742570156</v>
      </c>
      <c r="L17" s="113">
        <f t="shared" si="4"/>
        <v>0.66863207547169812</v>
      </c>
      <c r="M17" s="113">
        <f t="shared" si="4"/>
        <v>1.0037217659137576</v>
      </c>
      <c r="N17" s="113">
        <f t="shared" si="4"/>
        <v>0.50239234449760761</v>
      </c>
      <c r="O17" s="113">
        <f t="shared" si="4"/>
        <v>0.89446494464944648</v>
      </c>
      <c r="P17" s="113">
        <f t="shared" si="4"/>
        <v>0.21992914083259524</v>
      </c>
      <c r="Q17" s="113">
        <f t="shared" si="4"/>
        <v>0.39165402124430959</v>
      </c>
      <c r="R17" s="113">
        <f t="shared" si="4"/>
        <v>0.34362934362934361</v>
      </c>
      <c r="S17" s="113">
        <f t="shared" si="4"/>
        <v>0.68427276310603069</v>
      </c>
      <c r="T17" s="113">
        <f t="shared" si="4"/>
        <v>0.65484247374562432</v>
      </c>
      <c r="U17" s="113">
        <f t="shared" si="4"/>
        <v>0.33252647503782151</v>
      </c>
      <c r="V17" s="113">
        <f t="shared" si="4"/>
        <v>0.77345415778251603</v>
      </c>
      <c r="W17" s="113">
        <f t="shared" si="4"/>
        <v>0.55113739763421299</v>
      </c>
      <c r="X17" s="113">
        <v>0.72699999999999998</v>
      </c>
      <c r="Y17" s="113">
        <f>Y16/Y15</f>
        <v>0.32071156289707753</v>
      </c>
      <c r="Z17" s="21"/>
    </row>
    <row r="18" spans="1:26" s="2" customFormat="1" ht="30" hidden="1" customHeight="1" x14ac:dyDescent="0.25">
      <c r="A18" s="11" t="s">
        <v>37</v>
      </c>
      <c r="B18" s="15">
        <v>0.86799999999999999</v>
      </c>
      <c r="C18" s="23">
        <f t="shared" si="3"/>
        <v>18.514999999999997</v>
      </c>
      <c r="D18" s="15">
        <f t="shared" si="0"/>
        <v>21.33064516129032</v>
      </c>
      <c r="E18" s="113">
        <v>0.46400000000000002</v>
      </c>
      <c r="F18" s="113">
        <v>0.46700000000000003</v>
      </c>
      <c r="G18" s="113">
        <v>0.84199999999999997</v>
      </c>
      <c r="H18" s="113">
        <v>0.81100000000000005</v>
      </c>
      <c r="I18" s="113">
        <v>1.038</v>
      </c>
      <c r="J18" s="113">
        <v>1.083</v>
      </c>
      <c r="K18" s="113">
        <v>2.1429999999999998</v>
      </c>
      <c r="L18" s="113">
        <v>1.0509999999999999</v>
      </c>
      <c r="M18" s="113">
        <v>0.63500000000000001</v>
      </c>
      <c r="N18" s="113">
        <v>1.077</v>
      </c>
      <c r="O18" s="113">
        <v>0.67700000000000005</v>
      </c>
      <c r="P18" s="113">
        <v>0.59299999999999997</v>
      </c>
      <c r="Q18" s="113">
        <v>0.6</v>
      </c>
      <c r="R18" s="113">
        <v>0.85699999999999998</v>
      </c>
      <c r="S18" s="113">
        <v>0.88300000000000001</v>
      </c>
      <c r="T18" s="113">
        <v>0.30599999999999999</v>
      </c>
      <c r="U18" s="113">
        <v>0.8</v>
      </c>
      <c r="V18" s="113">
        <v>0.69299999999999995</v>
      </c>
      <c r="W18" s="113">
        <v>0.75</v>
      </c>
      <c r="X18" s="113">
        <v>1.319</v>
      </c>
      <c r="Y18" s="113">
        <v>1.4259999999999999</v>
      </c>
      <c r="Z18" s="21"/>
    </row>
    <row r="19" spans="1:26" s="2" customFormat="1" ht="30" hidden="1" customHeight="1" x14ac:dyDescent="0.25">
      <c r="A19" s="11" t="s">
        <v>38</v>
      </c>
      <c r="B19" s="15">
        <v>0.65500000000000003</v>
      </c>
      <c r="C19" s="23">
        <f t="shared" si="3"/>
        <v>16.073999999999998</v>
      </c>
      <c r="D19" s="15">
        <f t="shared" si="0"/>
        <v>24.54045801526717</v>
      </c>
      <c r="E19" s="113">
        <v>0.95099999999999996</v>
      </c>
      <c r="F19" s="113">
        <v>0.26700000000000002</v>
      </c>
      <c r="G19" s="113">
        <v>1.1719999999999999</v>
      </c>
      <c r="H19" s="113">
        <v>0.52600000000000002</v>
      </c>
      <c r="I19" s="113">
        <v>0.625</v>
      </c>
      <c r="J19" s="113">
        <v>1.1180000000000001</v>
      </c>
      <c r="K19" s="113">
        <v>3.464</v>
      </c>
      <c r="L19" s="113">
        <v>0.377</v>
      </c>
      <c r="M19" s="113">
        <v>0.4</v>
      </c>
      <c r="N19" s="113">
        <v>1.548</v>
      </c>
      <c r="O19" s="113">
        <v>0.63300000000000001</v>
      </c>
      <c r="P19" s="113">
        <v>5.6000000000000001E-2</v>
      </c>
      <c r="Q19" s="113">
        <v>0.42199999999999999</v>
      </c>
      <c r="R19" s="113">
        <v>8.6999999999999994E-2</v>
      </c>
      <c r="S19" s="113">
        <v>0.97899999999999998</v>
      </c>
      <c r="T19" s="113">
        <v>0.313</v>
      </c>
      <c r="U19" s="113">
        <v>0</v>
      </c>
      <c r="V19" s="113">
        <v>1.6830000000000001</v>
      </c>
      <c r="W19" s="113">
        <v>0.752</v>
      </c>
      <c r="X19" s="113">
        <v>0.54900000000000004</v>
      </c>
      <c r="Y19" s="113">
        <v>0.152</v>
      </c>
      <c r="Z19" s="21"/>
    </row>
    <row r="20" spans="1:26" s="12" customFormat="1" ht="30" customHeight="1" x14ac:dyDescent="0.2">
      <c r="A20" s="22" t="s">
        <v>39</v>
      </c>
      <c r="B20" s="23">
        <v>89241</v>
      </c>
      <c r="C20" s="23">
        <f>SUM(E20:Y20)</f>
        <v>81785.5</v>
      </c>
      <c r="D20" s="15">
        <f t="shared" si="0"/>
        <v>0.9164565614459721</v>
      </c>
      <c r="E20" s="114">
        <v>7600</v>
      </c>
      <c r="F20" s="114">
        <v>1982</v>
      </c>
      <c r="G20" s="114">
        <v>4437</v>
      </c>
      <c r="H20" s="114">
        <v>4816</v>
      </c>
      <c r="I20" s="114">
        <v>3156</v>
      </c>
      <c r="J20" s="114">
        <v>5900</v>
      </c>
      <c r="K20" s="114">
        <v>2436</v>
      </c>
      <c r="L20" s="114">
        <v>2915</v>
      </c>
      <c r="M20" s="114">
        <v>4229</v>
      </c>
      <c r="N20" s="114">
        <v>1458.5</v>
      </c>
      <c r="O20" s="114">
        <v>2125</v>
      </c>
      <c r="P20" s="114">
        <v>5235</v>
      </c>
      <c r="Q20" s="114">
        <v>3645</v>
      </c>
      <c r="R20" s="114">
        <v>5112</v>
      </c>
      <c r="S20" s="114">
        <v>6843</v>
      </c>
      <c r="T20" s="114">
        <v>3550</v>
      </c>
      <c r="U20" s="114">
        <v>1693</v>
      </c>
      <c r="V20" s="114">
        <v>691</v>
      </c>
      <c r="W20" s="114">
        <v>6400</v>
      </c>
      <c r="X20" s="114">
        <v>5492</v>
      </c>
      <c r="Y20" s="114">
        <v>2070</v>
      </c>
    </row>
    <row r="21" spans="1:26" s="12" customFormat="1" ht="30" hidden="1" customHeight="1" x14ac:dyDescent="0.2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</row>
    <row r="22" spans="1:26" s="12" customFormat="1" ht="30" hidden="1" customHeight="1" x14ac:dyDescent="0.2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115">
        <f t="shared" ref="E22:Y22" si="5">E21/E20</f>
        <v>0</v>
      </c>
      <c r="F22" s="115">
        <f t="shared" si="5"/>
        <v>0</v>
      </c>
      <c r="G22" s="115">
        <f t="shared" si="5"/>
        <v>0</v>
      </c>
      <c r="H22" s="115">
        <f t="shared" si="5"/>
        <v>0</v>
      </c>
      <c r="I22" s="115">
        <f t="shared" si="5"/>
        <v>0</v>
      </c>
      <c r="J22" s="115">
        <f t="shared" si="5"/>
        <v>0</v>
      </c>
      <c r="K22" s="115">
        <f t="shared" si="5"/>
        <v>0</v>
      </c>
      <c r="L22" s="115">
        <f t="shared" si="5"/>
        <v>0</v>
      </c>
      <c r="M22" s="115">
        <f t="shared" si="5"/>
        <v>0</v>
      </c>
      <c r="N22" s="115">
        <f t="shared" si="5"/>
        <v>0</v>
      </c>
      <c r="O22" s="115">
        <f t="shared" si="5"/>
        <v>0</v>
      </c>
      <c r="P22" s="115">
        <f t="shared" si="5"/>
        <v>0</v>
      </c>
      <c r="Q22" s="115">
        <f t="shared" si="5"/>
        <v>0</v>
      </c>
      <c r="R22" s="115">
        <f t="shared" si="5"/>
        <v>0</v>
      </c>
      <c r="S22" s="115">
        <f t="shared" si="5"/>
        <v>0</v>
      </c>
      <c r="T22" s="115">
        <f t="shared" si="5"/>
        <v>0</v>
      </c>
      <c r="U22" s="115">
        <f t="shared" si="5"/>
        <v>0</v>
      </c>
      <c r="V22" s="115">
        <f t="shared" si="5"/>
        <v>0</v>
      </c>
      <c r="W22" s="115">
        <f t="shared" si="5"/>
        <v>0</v>
      </c>
      <c r="X22" s="115">
        <f t="shared" si="5"/>
        <v>0</v>
      </c>
      <c r="Y22" s="115">
        <f t="shared" si="5"/>
        <v>0</v>
      </c>
    </row>
    <row r="23" spans="1:26" s="12" customFormat="1" ht="30" hidden="1" customHeight="1" x14ac:dyDescent="0.2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</row>
    <row r="24" spans="1:26" s="12" customFormat="1" ht="30" hidden="1" customHeight="1" x14ac:dyDescent="0.2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13" t="e">
        <f>E23/E21</f>
        <v>#DIV/0!</v>
      </c>
      <c r="F24" s="113" t="e">
        <f t="shared" ref="F24:Y24" si="6">F23/F21</f>
        <v>#DIV/0!</v>
      </c>
      <c r="G24" s="113" t="e">
        <f t="shared" si="6"/>
        <v>#DIV/0!</v>
      </c>
      <c r="H24" s="113" t="e">
        <f t="shared" si="6"/>
        <v>#DIV/0!</v>
      </c>
      <c r="I24" s="113" t="e">
        <f t="shared" si="6"/>
        <v>#DIV/0!</v>
      </c>
      <c r="J24" s="113" t="e">
        <f t="shared" si="6"/>
        <v>#DIV/0!</v>
      </c>
      <c r="K24" s="113" t="e">
        <f t="shared" si="6"/>
        <v>#DIV/0!</v>
      </c>
      <c r="L24" s="113" t="e">
        <f t="shared" si="6"/>
        <v>#DIV/0!</v>
      </c>
      <c r="M24" s="113" t="e">
        <f t="shared" si="6"/>
        <v>#DIV/0!</v>
      </c>
      <c r="N24" s="113" t="e">
        <f t="shared" si="6"/>
        <v>#DIV/0!</v>
      </c>
      <c r="O24" s="113" t="e">
        <f t="shared" si="6"/>
        <v>#DIV/0!</v>
      </c>
      <c r="P24" s="113" t="e">
        <f t="shared" si="6"/>
        <v>#DIV/0!</v>
      </c>
      <c r="Q24" s="113" t="e">
        <f t="shared" si="6"/>
        <v>#DIV/0!</v>
      </c>
      <c r="R24" s="113" t="e">
        <f t="shared" si="6"/>
        <v>#DIV/0!</v>
      </c>
      <c r="S24" s="113" t="e">
        <f t="shared" si="6"/>
        <v>#DIV/0!</v>
      </c>
      <c r="T24" s="113" t="e">
        <f t="shared" si="6"/>
        <v>#DIV/0!</v>
      </c>
      <c r="U24" s="113" t="e">
        <f t="shared" si="6"/>
        <v>#DIV/0!</v>
      </c>
      <c r="V24" s="113" t="e">
        <f t="shared" si="6"/>
        <v>#DIV/0!</v>
      </c>
      <c r="W24" s="113" t="e">
        <f t="shared" si="6"/>
        <v>#DIV/0!</v>
      </c>
      <c r="X24" s="113" t="e">
        <f t="shared" si="6"/>
        <v>#DIV/0!</v>
      </c>
      <c r="Y24" s="113" t="e">
        <f t="shared" si="6"/>
        <v>#DIV/0!</v>
      </c>
    </row>
    <row r="25" spans="1:26" s="12" customFormat="1" ht="30" customHeight="1" x14ac:dyDescent="0.2">
      <c r="A25" s="13" t="s">
        <v>44</v>
      </c>
      <c r="B25" s="23">
        <v>33024</v>
      </c>
      <c r="C25" s="23">
        <f>SUM(E25:Y25)</f>
        <v>79751</v>
      </c>
      <c r="D25" s="15">
        <f t="shared" si="0"/>
        <v>2.414940649224806</v>
      </c>
      <c r="E25" s="93">
        <v>7600</v>
      </c>
      <c r="F25" s="93">
        <v>1982</v>
      </c>
      <c r="G25" s="93">
        <v>4437</v>
      </c>
      <c r="H25" s="93">
        <v>4223</v>
      </c>
      <c r="I25" s="93">
        <v>2946</v>
      </c>
      <c r="J25" s="93">
        <v>5900</v>
      </c>
      <c r="K25" s="93">
        <v>2426</v>
      </c>
      <c r="L25" s="93">
        <v>2915</v>
      </c>
      <c r="M25" s="93">
        <v>4010</v>
      </c>
      <c r="N25" s="93">
        <v>1459</v>
      </c>
      <c r="O25" s="93">
        <v>1807</v>
      </c>
      <c r="P25" s="93">
        <v>5069</v>
      </c>
      <c r="Q25" s="93">
        <v>3126</v>
      </c>
      <c r="R25" s="93">
        <v>5112</v>
      </c>
      <c r="S25" s="93">
        <v>6843</v>
      </c>
      <c r="T25" s="93">
        <v>3550</v>
      </c>
      <c r="U25" s="93">
        <v>1693</v>
      </c>
      <c r="V25" s="93">
        <v>691</v>
      </c>
      <c r="W25" s="93">
        <v>6400</v>
      </c>
      <c r="X25" s="93">
        <v>5492</v>
      </c>
      <c r="Y25" s="93">
        <v>2070</v>
      </c>
    </row>
    <row r="26" spans="1:26" s="12" customFormat="1" ht="30" customHeight="1" x14ac:dyDescent="0.2">
      <c r="A26" s="18" t="s">
        <v>45</v>
      </c>
      <c r="B26" s="28">
        <f>B25/B20</f>
        <v>0.37005412310485092</v>
      </c>
      <c r="C26" s="28">
        <f>C25/C20</f>
        <v>0.97512395228983129</v>
      </c>
      <c r="D26" s="15">
        <f t="shared" si="0"/>
        <v>2.6350846846625737</v>
      </c>
      <c r="E26" s="116">
        <f t="shared" ref="E26:Y26" si="7">E25/E20</f>
        <v>1</v>
      </c>
      <c r="F26" s="116">
        <f t="shared" si="7"/>
        <v>1</v>
      </c>
      <c r="G26" s="116">
        <f t="shared" si="7"/>
        <v>1</v>
      </c>
      <c r="H26" s="116">
        <f t="shared" si="7"/>
        <v>0.87686877076411962</v>
      </c>
      <c r="I26" s="116">
        <f t="shared" si="7"/>
        <v>0.93346007604562742</v>
      </c>
      <c r="J26" s="116">
        <f t="shared" si="7"/>
        <v>1</v>
      </c>
      <c r="K26" s="116">
        <f t="shared" si="7"/>
        <v>0.99589490968801309</v>
      </c>
      <c r="L26" s="116">
        <f t="shared" si="7"/>
        <v>1</v>
      </c>
      <c r="M26" s="116">
        <f t="shared" si="7"/>
        <v>0.94821470796878693</v>
      </c>
      <c r="N26" s="116">
        <f t="shared" si="7"/>
        <v>1.0003428179636613</v>
      </c>
      <c r="O26" s="116">
        <f t="shared" si="7"/>
        <v>0.85035294117647053</v>
      </c>
      <c r="P26" s="116">
        <f t="shared" si="7"/>
        <v>0.96829035339063996</v>
      </c>
      <c r="Q26" s="116">
        <f t="shared" si="7"/>
        <v>0.85761316872427984</v>
      </c>
      <c r="R26" s="116">
        <f t="shared" si="7"/>
        <v>1</v>
      </c>
      <c r="S26" s="116">
        <f t="shared" si="7"/>
        <v>1</v>
      </c>
      <c r="T26" s="116">
        <f t="shared" si="7"/>
        <v>1</v>
      </c>
      <c r="U26" s="116">
        <f t="shared" si="7"/>
        <v>1</v>
      </c>
      <c r="V26" s="116">
        <f t="shared" si="7"/>
        <v>1</v>
      </c>
      <c r="W26" s="116">
        <f t="shared" si="7"/>
        <v>1</v>
      </c>
      <c r="X26" s="116">
        <f t="shared" si="7"/>
        <v>1</v>
      </c>
      <c r="Y26" s="116">
        <f t="shared" si="7"/>
        <v>1</v>
      </c>
    </row>
    <row r="27" spans="1:26" s="90" customFormat="1" ht="30" hidden="1" customHeight="1" x14ac:dyDescent="0.2">
      <c r="A27" s="88" t="s">
        <v>187</v>
      </c>
      <c r="B27" s="89">
        <v>10</v>
      </c>
      <c r="C27" s="23">
        <f t="shared" ref="C27:C33" si="8">SUM(E27:Y27)</f>
        <v>6</v>
      </c>
      <c r="D27" s="15">
        <f t="shared" si="0"/>
        <v>0.6</v>
      </c>
      <c r="E27" s="109"/>
      <c r="F27" s="109"/>
      <c r="G27" s="109"/>
      <c r="H27" s="109">
        <v>4</v>
      </c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>
        <v>1</v>
      </c>
      <c r="T27" s="109"/>
      <c r="U27" s="109"/>
      <c r="V27" s="109"/>
      <c r="W27" s="109"/>
      <c r="X27" s="109">
        <v>1</v>
      </c>
      <c r="Y27" s="109"/>
    </row>
    <row r="28" spans="1:26" s="12" customFormat="1" ht="30" customHeight="1" x14ac:dyDescent="0.2">
      <c r="A28" s="25" t="s">
        <v>46</v>
      </c>
      <c r="B28" s="23">
        <v>9562</v>
      </c>
      <c r="C28" s="23">
        <f t="shared" si="8"/>
        <v>66395</v>
      </c>
      <c r="D28" s="15">
        <f t="shared" si="0"/>
        <v>6.9436310395314784</v>
      </c>
      <c r="E28" s="93">
        <v>7600</v>
      </c>
      <c r="F28" s="93">
        <v>1430</v>
      </c>
      <c r="G28" s="93">
        <v>4437</v>
      </c>
      <c r="H28" s="93">
        <v>978</v>
      </c>
      <c r="I28" s="93">
        <v>2946</v>
      </c>
      <c r="J28" s="93">
        <v>5126</v>
      </c>
      <c r="K28" s="93">
        <v>2426</v>
      </c>
      <c r="L28" s="93">
        <v>2915</v>
      </c>
      <c r="M28" s="93">
        <v>478</v>
      </c>
      <c r="N28" s="93">
        <v>1459</v>
      </c>
      <c r="O28" s="93">
        <v>2000</v>
      </c>
      <c r="P28" s="93">
        <v>5069</v>
      </c>
      <c r="Q28" s="93">
        <v>3495</v>
      </c>
      <c r="R28" s="93"/>
      <c r="S28" s="93">
        <v>6843</v>
      </c>
      <c r="T28" s="93">
        <v>3550</v>
      </c>
      <c r="U28" s="93">
        <v>1000</v>
      </c>
      <c r="V28" s="93">
        <v>681</v>
      </c>
      <c r="W28" s="93">
        <v>6400</v>
      </c>
      <c r="X28" s="93">
        <v>5492</v>
      </c>
      <c r="Y28" s="93">
        <v>2070</v>
      </c>
    </row>
    <row r="29" spans="1:26" s="12" customFormat="1" ht="30" hidden="1" customHeight="1" x14ac:dyDescent="0.2">
      <c r="A29" s="18" t="s">
        <v>45</v>
      </c>
      <c r="B29" s="9">
        <f t="shared" ref="B29:Y29" si="9">B28/B20</f>
        <v>0.10714805974832196</v>
      </c>
      <c r="C29" s="23">
        <f t="shared" si="8"/>
        <v>17.280617213377816</v>
      </c>
      <c r="D29" s="15">
        <f t="shared" si="0"/>
        <v>161.27792938078326</v>
      </c>
      <c r="E29" s="115">
        <f t="shared" si="9"/>
        <v>1</v>
      </c>
      <c r="F29" s="115">
        <f t="shared" si="9"/>
        <v>0.72149344096871848</v>
      </c>
      <c r="G29" s="115">
        <f t="shared" si="9"/>
        <v>1</v>
      </c>
      <c r="H29" s="115">
        <f t="shared" si="9"/>
        <v>0.20307308970099669</v>
      </c>
      <c r="I29" s="115">
        <f t="shared" si="9"/>
        <v>0.93346007604562742</v>
      </c>
      <c r="J29" s="115">
        <f t="shared" si="9"/>
        <v>0.86881355932203386</v>
      </c>
      <c r="K29" s="115">
        <f t="shared" si="9"/>
        <v>0.99589490968801309</v>
      </c>
      <c r="L29" s="115">
        <f t="shared" si="9"/>
        <v>1</v>
      </c>
      <c r="M29" s="115">
        <f t="shared" si="9"/>
        <v>0.11302908489004493</v>
      </c>
      <c r="N29" s="115">
        <f t="shared" si="9"/>
        <v>1.0003428179636613</v>
      </c>
      <c r="O29" s="115">
        <f t="shared" si="9"/>
        <v>0.94117647058823528</v>
      </c>
      <c r="P29" s="115">
        <f t="shared" si="9"/>
        <v>0.96829035339063996</v>
      </c>
      <c r="Q29" s="115">
        <f t="shared" si="9"/>
        <v>0.95884773662551437</v>
      </c>
      <c r="R29" s="115">
        <f t="shared" si="9"/>
        <v>0</v>
      </c>
      <c r="S29" s="115">
        <f t="shared" si="9"/>
        <v>1</v>
      </c>
      <c r="T29" s="115">
        <f t="shared" si="9"/>
        <v>1</v>
      </c>
      <c r="U29" s="115">
        <f t="shared" si="9"/>
        <v>0.59066745422327227</v>
      </c>
      <c r="V29" s="115">
        <f t="shared" si="9"/>
        <v>0.98552821997105644</v>
      </c>
      <c r="W29" s="115">
        <f t="shared" si="9"/>
        <v>1</v>
      </c>
      <c r="X29" s="115">
        <f t="shared" si="9"/>
        <v>1</v>
      </c>
      <c r="Y29" s="115">
        <f t="shared" si="9"/>
        <v>1</v>
      </c>
    </row>
    <row r="30" spans="1:26" s="12" customFormat="1" ht="30" hidden="1" customHeight="1" x14ac:dyDescent="0.2">
      <c r="A30" s="11" t="s">
        <v>217</v>
      </c>
      <c r="B30" s="23">
        <v>102447</v>
      </c>
      <c r="C30" s="23">
        <f t="shared" si="8"/>
        <v>111691</v>
      </c>
      <c r="D30" s="15">
        <f t="shared" si="0"/>
        <v>1.0902320224115885</v>
      </c>
      <c r="E30" s="134">
        <v>1313</v>
      </c>
      <c r="F30" s="134">
        <v>2654</v>
      </c>
      <c r="G30" s="134">
        <v>12055</v>
      </c>
      <c r="H30" s="134">
        <v>7721</v>
      </c>
      <c r="I30" s="134">
        <v>7872</v>
      </c>
      <c r="J30" s="134">
        <v>5664</v>
      </c>
      <c r="K30" s="134">
        <v>3828</v>
      </c>
      <c r="L30" s="134">
        <v>4764</v>
      </c>
      <c r="M30" s="134">
        <v>3224</v>
      </c>
      <c r="N30" s="134">
        <v>4170</v>
      </c>
      <c r="O30" s="134">
        <v>4426</v>
      </c>
      <c r="P30" s="134">
        <v>5536</v>
      </c>
      <c r="Q30" s="134">
        <v>6072</v>
      </c>
      <c r="R30" s="134">
        <v>3878</v>
      </c>
      <c r="S30" s="134">
        <v>5992</v>
      </c>
      <c r="T30" s="134">
        <v>5365</v>
      </c>
      <c r="U30" s="134">
        <v>1827</v>
      </c>
      <c r="V30" s="134">
        <v>2003</v>
      </c>
      <c r="W30" s="134">
        <v>8497</v>
      </c>
      <c r="X30" s="134">
        <v>8348</v>
      </c>
      <c r="Y30" s="134">
        <v>6482</v>
      </c>
    </row>
    <row r="31" spans="1:26" s="12" customFormat="1" ht="30" hidden="1" customHeight="1" x14ac:dyDescent="0.2">
      <c r="A31" s="13" t="s">
        <v>47</v>
      </c>
      <c r="B31" s="23"/>
      <c r="C31" s="23">
        <f t="shared" si="8"/>
        <v>0</v>
      </c>
      <c r="D31" s="15" t="e">
        <f t="shared" si="0"/>
        <v>#DIV/0!</v>
      </c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</row>
    <row r="32" spans="1:26" s="12" customFormat="1" ht="30" hidden="1" customHeight="1" x14ac:dyDescent="0.2">
      <c r="A32" s="18" t="s">
        <v>41</v>
      </c>
      <c r="B32" s="91">
        <f>B31/B30</f>
        <v>0</v>
      </c>
      <c r="C32" s="23">
        <f t="shared" si="8"/>
        <v>0</v>
      </c>
      <c r="D32" s="15" t="e">
        <f t="shared" si="0"/>
        <v>#DIV/0!</v>
      </c>
      <c r="E32" s="115">
        <f>E31/E30</f>
        <v>0</v>
      </c>
      <c r="F32" s="115">
        <f t="shared" ref="F32:Y32" si="10">F31/F30</f>
        <v>0</v>
      </c>
      <c r="G32" s="115">
        <f t="shared" si="10"/>
        <v>0</v>
      </c>
      <c r="H32" s="115">
        <f t="shared" si="10"/>
        <v>0</v>
      </c>
      <c r="I32" s="115">
        <f t="shared" si="10"/>
        <v>0</v>
      </c>
      <c r="J32" s="115">
        <f t="shared" si="10"/>
        <v>0</v>
      </c>
      <c r="K32" s="115">
        <f t="shared" si="10"/>
        <v>0</v>
      </c>
      <c r="L32" s="115">
        <f t="shared" si="10"/>
        <v>0</v>
      </c>
      <c r="M32" s="115">
        <f t="shared" si="10"/>
        <v>0</v>
      </c>
      <c r="N32" s="115">
        <f t="shared" si="10"/>
        <v>0</v>
      </c>
      <c r="O32" s="115">
        <f t="shared" si="10"/>
        <v>0</v>
      </c>
      <c r="P32" s="115">
        <f>P31/Q30</f>
        <v>0</v>
      </c>
      <c r="Q32" s="115">
        <f>Q31/R30</f>
        <v>0</v>
      </c>
      <c r="R32" s="115">
        <f>R31/S30</f>
        <v>0</v>
      </c>
      <c r="S32" s="115">
        <f>S31/T30</f>
        <v>0</v>
      </c>
      <c r="T32" s="115">
        <f t="shared" si="10"/>
        <v>0</v>
      </c>
      <c r="U32" s="115">
        <f t="shared" si="10"/>
        <v>0</v>
      </c>
      <c r="V32" s="115">
        <f t="shared" si="10"/>
        <v>0</v>
      </c>
      <c r="W32" s="115">
        <f t="shared" si="10"/>
        <v>0</v>
      </c>
      <c r="X32" s="115">
        <f t="shared" si="10"/>
        <v>0</v>
      </c>
      <c r="Y32" s="115">
        <f t="shared" si="10"/>
        <v>0</v>
      </c>
    </row>
    <row r="33" spans="1:29" s="12" customFormat="1" ht="30" customHeight="1" x14ac:dyDescent="0.2">
      <c r="A33" s="13" t="s">
        <v>48</v>
      </c>
      <c r="B33" s="23">
        <v>12981</v>
      </c>
      <c r="C33" s="23">
        <f t="shared" si="8"/>
        <v>39441</v>
      </c>
      <c r="D33" s="15">
        <f t="shared" si="0"/>
        <v>3.0383637624220015</v>
      </c>
      <c r="E33" s="93">
        <v>300</v>
      </c>
      <c r="F33" s="93">
        <v>550</v>
      </c>
      <c r="G33" s="93">
        <v>8920</v>
      </c>
      <c r="H33" s="93">
        <v>1026</v>
      </c>
      <c r="I33" s="93">
        <v>720</v>
      </c>
      <c r="J33" s="93">
        <v>3300</v>
      </c>
      <c r="K33" s="93">
        <v>1986</v>
      </c>
      <c r="L33" s="93">
        <v>3921</v>
      </c>
      <c r="M33" s="93">
        <v>535</v>
      </c>
      <c r="N33" s="93">
        <v>1186</v>
      </c>
      <c r="O33" s="93">
        <v>961</v>
      </c>
      <c r="P33" s="93">
        <v>1328</v>
      </c>
      <c r="Q33" s="93"/>
      <c r="R33" s="93">
        <v>559</v>
      </c>
      <c r="S33" s="93">
        <v>2210</v>
      </c>
      <c r="T33" s="93">
        <v>4214</v>
      </c>
      <c r="U33" s="93">
        <v>1000</v>
      </c>
      <c r="V33" s="93">
        <v>481</v>
      </c>
      <c r="W33" s="93">
        <v>843</v>
      </c>
      <c r="X33" s="93">
        <v>4631</v>
      </c>
      <c r="Y33" s="93">
        <v>770</v>
      </c>
    </row>
    <row r="34" spans="1:29" s="12" customFormat="1" ht="30" hidden="1" customHeight="1" x14ac:dyDescent="0.2">
      <c r="A34" s="13" t="s">
        <v>45</v>
      </c>
      <c r="B34" s="28"/>
      <c r="C34" s="28">
        <f t="shared" ref="C34:Y34" si="11">C33/C30</f>
        <v>0.35312603522217545</v>
      </c>
      <c r="D34" s="15" t="e">
        <f t="shared" si="0"/>
        <v>#DIV/0!</v>
      </c>
      <c r="E34" s="116">
        <f t="shared" si="11"/>
        <v>0.22848438690022849</v>
      </c>
      <c r="F34" s="116">
        <f t="shared" si="11"/>
        <v>0.20723436322532027</v>
      </c>
      <c r="G34" s="116">
        <f t="shared" si="11"/>
        <v>0.7399419328079635</v>
      </c>
      <c r="H34" s="116">
        <f t="shared" si="11"/>
        <v>0.13288434140655356</v>
      </c>
      <c r="I34" s="116">
        <f t="shared" si="11"/>
        <v>9.1463414634146339E-2</v>
      </c>
      <c r="J34" s="116">
        <f t="shared" si="11"/>
        <v>0.5826271186440678</v>
      </c>
      <c r="K34" s="116">
        <f t="shared" si="11"/>
        <v>0.51880877742946707</v>
      </c>
      <c r="L34" s="116">
        <f t="shared" si="11"/>
        <v>0.82304785894206545</v>
      </c>
      <c r="M34" s="116">
        <f t="shared" si="11"/>
        <v>0.16594292803970223</v>
      </c>
      <c r="N34" s="116">
        <f t="shared" si="11"/>
        <v>0.28441247002398079</v>
      </c>
      <c r="O34" s="116">
        <f t="shared" si="11"/>
        <v>0.21712607320379576</v>
      </c>
      <c r="P34" s="116">
        <f>P33/Q30</f>
        <v>0.21870882740447958</v>
      </c>
      <c r="Q34" s="116">
        <f>Q33/R30</f>
        <v>0</v>
      </c>
      <c r="R34" s="116">
        <f>R33/S30</f>
        <v>9.3291054739652865E-2</v>
      </c>
      <c r="S34" s="116">
        <f>S33/T30</f>
        <v>0.41192917054986022</v>
      </c>
      <c r="T34" s="116">
        <f t="shared" si="11"/>
        <v>0.78546132339235786</v>
      </c>
      <c r="U34" s="116">
        <f t="shared" si="11"/>
        <v>0.54734537493158186</v>
      </c>
      <c r="V34" s="116">
        <f t="shared" si="11"/>
        <v>0.2401397903145282</v>
      </c>
      <c r="W34" s="116">
        <f t="shared" si="11"/>
        <v>9.921148640696717E-2</v>
      </c>
      <c r="X34" s="116">
        <f t="shared" si="11"/>
        <v>0.55474365117393387</v>
      </c>
      <c r="Y34" s="116">
        <f t="shared" si="11"/>
        <v>0.11879049676025918</v>
      </c>
    </row>
    <row r="35" spans="1:29" s="12" customFormat="1" ht="30" customHeight="1" x14ac:dyDescent="0.2">
      <c r="A35" s="25" t="s">
        <v>49</v>
      </c>
      <c r="B35" s="23">
        <v>22690</v>
      </c>
      <c r="C35" s="23">
        <f>SUM(E35:Y35)</f>
        <v>78690.3</v>
      </c>
      <c r="D35" s="15">
        <f t="shared" si="0"/>
        <v>3.4680608197443807</v>
      </c>
      <c r="E35" s="93">
        <v>450</v>
      </c>
      <c r="F35" s="93">
        <v>1896</v>
      </c>
      <c r="G35" s="93">
        <v>10210</v>
      </c>
      <c r="H35" s="93">
        <v>3146</v>
      </c>
      <c r="I35" s="93">
        <v>2120</v>
      </c>
      <c r="J35" s="93">
        <v>4568</v>
      </c>
      <c r="K35" s="93">
        <v>3344</v>
      </c>
      <c r="L35" s="93">
        <v>3921</v>
      </c>
      <c r="M35" s="93">
        <v>1208</v>
      </c>
      <c r="N35" s="93">
        <v>3133</v>
      </c>
      <c r="O35" s="93">
        <v>3136</v>
      </c>
      <c r="P35" s="93">
        <v>3763</v>
      </c>
      <c r="Q35" s="93">
        <v>4408</v>
      </c>
      <c r="R35" s="93">
        <v>3137.3</v>
      </c>
      <c r="S35" s="93">
        <v>3571</v>
      </c>
      <c r="T35" s="93">
        <v>4214</v>
      </c>
      <c r="U35" s="93">
        <v>1080</v>
      </c>
      <c r="V35" s="93">
        <v>531</v>
      </c>
      <c r="W35" s="93">
        <v>6149</v>
      </c>
      <c r="X35" s="93">
        <v>8305</v>
      </c>
      <c r="Y35" s="93">
        <v>6400</v>
      </c>
    </row>
    <row r="36" spans="1:29" s="12" customFormat="1" ht="30" hidden="1" customHeight="1" x14ac:dyDescent="0.2">
      <c r="A36" s="18" t="s">
        <v>45</v>
      </c>
      <c r="B36" s="9"/>
      <c r="C36" s="9">
        <f t="shared" ref="C36:Y36" si="12">C35/C30</f>
        <v>0.70453572803538334</v>
      </c>
      <c r="D36" s="15" t="e">
        <f t="shared" si="0"/>
        <v>#DIV/0!</v>
      </c>
      <c r="E36" s="115">
        <f t="shared" si="12"/>
        <v>0.3427265803503427</v>
      </c>
      <c r="F36" s="115">
        <f t="shared" si="12"/>
        <v>0.71439336850037682</v>
      </c>
      <c r="G36" s="115">
        <f t="shared" si="12"/>
        <v>0.84695147241808377</v>
      </c>
      <c r="H36" s="115">
        <f t="shared" si="12"/>
        <v>0.40746017355264863</v>
      </c>
      <c r="I36" s="115">
        <f t="shared" si="12"/>
        <v>0.26930894308943087</v>
      </c>
      <c r="J36" s="115">
        <f t="shared" si="12"/>
        <v>0.80649717514124297</v>
      </c>
      <c r="K36" s="115">
        <f t="shared" si="12"/>
        <v>0.87356321839080464</v>
      </c>
      <c r="L36" s="115">
        <f t="shared" si="12"/>
        <v>0.82304785894206545</v>
      </c>
      <c r="M36" s="115">
        <f t="shared" si="12"/>
        <v>0.37468982630272951</v>
      </c>
      <c r="N36" s="115">
        <f t="shared" si="12"/>
        <v>0.75131894484412465</v>
      </c>
      <c r="O36" s="115">
        <f t="shared" si="12"/>
        <v>0.70854044283777673</v>
      </c>
      <c r="P36" s="115">
        <f>P35/Q30</f>
        <v>0.61972990777338599</v>
      </c>
      <c r="Q36" s="115">
        <f>Q35/R30</f>
        <v>1.1366683857658586</v>
      </c>
      <c r="R36" s="115">
        <f>R35/S30</f>
        <v>0.5235814419225634</v>
      </c>
      <c r="S36" s="115">
        <f>S35/T30</f>
        <v>0.66561043802423114</v>
      </c>
      <c r="T36" s="115">
        <f t="shared" si="12"/>
        <v>0.78546132339235786</v>
      </c>
      <c r="U36" s="115">
        <f t="shared" si="12"/>
        <v>0.59113300492610843</v>
      </c>
      <c r="V36" s="115">
        <f t="shared" si="12"/>
        <v>0.26510234648027958</v>
      </c>
      <c r="W36" s="115">
        <f t="shared" si="12"/>
        <v>0.72366717665058256</v>
      </c>
      <c r="X36" s="115">
        <f t="shared" si="12"/>
        <v>0.99484906564446574</v>
      </c>
      <c r="Y36" s="115">
        <f t="shared" si="12"/>
        <v>0.9873495834618945</v>
      </c>
      <c r="Z36" s="91"/>
      <c r="AA36" s="91"/>
      <c r="AB36" s="91"/>
      <c r="AC36" s="91"/>
    </row>
    <row r="37" spans="1:29" s="12" customFormat="1" ht="30" hidden="1" customHeight="1" x14ac:dyDescent="0.2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</row>
    <row r="38" spans="1:29" s="12" customFormat="1" ht="30" customHeight="1" x14ac:dyDescent="0.2">
      <c r="A38" s="25" t="s">
        <v>51</v>
      </c>
      <c r="B38" s="23">
        <v>24690</v>
      </c>
      <c r="C38" s="23">
        <f>SUM(E38:Y38)</f>
        <v>189947.5</v>
      </c>
      <c r="D38" s="15">
        <f t="shared" si="0"/>
        <v>7.6932968813284734</v>
      </c>
      <c r="E38" s="93">
        <v>9500</v>
      </c>
      <c r="F38" s="93">
        <v>4900</v>
      </c>
      <c r="G38" s="93">
        <v>19010</v>
      </c>
      <c r="H38" s="93">
        <v>9294</v>
      </c>
      <c r="I38" s="93">
        <v>5275</v>
      </c>
      <c r="J38" s="93">
        <v>22000</v>
      </c>
      <c r="K38" s="93">
        <v>7845</v>
      </c>
      <c r="L38" s="93">
        <v>11072</v>
      </c>
      <c r="M38" s="93">
        <v>5772</v>
      </c>
      <c r="N38" s="93">
        <v>4335</v>
      </c>
      <c r="O38" s="93">
        <v>4627</v>
      </c>
      <c r="P38" s="93">
        <v>3815</v>
      </c>
      <c r="Q38" s="93">
        <v>12016</v>
      </c>
      <c r="R38" s="93">
        <v>7809.5</v>
      </c>
      <c r="S38" s="93">
        <v>11748</v>
      </c>
      <c r="T38" s="93">
        <v>4163</v>
      </c>
      <c r="U38" s="93">
        <v>9420</v>
      </c>
      <c r="V38" s="93">
        <v>2966</v>
      </c>
      <c r="W38" s="93">
        <v>4200</v>
      </c>
      <c r="X38" s="93">
        <v>24760</v>
      </c>
      <c r="Y38" s="93">
        <v>5420</v>
      </c>
    </row>
    <row r="39" spans="1:29" s="12" customFormat="1" ht="30" hidden="1" customHeight="1" x14ac:dyDescent="0.2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5" t="e">
        <f>E38/E37</f>
        <v>#DIV/0!</v>
      </c>
      <c r="F39" s="115" t="e">
        <f t="shared" ref="F39:Y39" si="13">F38/F37</f>
        <v>#DIV/0!</v>
      </c>
      <c r="G39" s="115" t="e">
        <f t="shared" si="13"/>
        <v>#DIV/0!</v>
      </c>
      <c r="H39" s="115" t="e">
        <f t="shared" si="13"/>
        <v>#DIV/0!</v>
      </c>
      <c r="I39" s="115" t="e">
        <f t="shared" si="13"/>
        <v>#DIV/0!</v>
      </c>
      <c r="J39" s="115" t="e">
        <f t="shared" si="13"/>
        <v>#DIV/0!</v>
      </c>
      <c r="K39" s="115" t="e">
        <f t="shared" si="13"/>
        <v>#DIV/0!</v>
      </c>
      <c r="L39" s="115" t="e">
        <f t="shared" si="13"/>
        <v>#DIV/0!</v>
      </c>
      <c r="M39" s="115" t="e">
        <f t="shared" si="13"/>
        <v>#DIV/0!</v>
      </c>
      <c r="N39" s="115" t="e">
        <f t="shared" si="13"/>
        <v>#DIV/0!</v>
      </c>
      <c r="O39" s="115" t="e">
        <f t="shared" si="13"/>
        <v>#DIV/0!</v>
      </c>
      <c r="P39" s="115" t="e">
        <f t="shared" si="13"/>
        <v>#DIV/0!</v>
      </c>
      <c r="Q39" s="115" t="e">
        <f t="shared" si="13"/>
        <v>#DIV/0!</v>
      </c>
      <c r="R39" s="115" t="e">
        <f t="shared" si="13"/>
        <v>#DIV/0!</v>
      </c>
      <c r="S39" s="115" t="e">
        <f t="shared" si="13"/>
        <v>#DIV/0!</v>
      </c>
      <c r="T39" s="115" t="e">
        <f t="shared" si="13"/>
        <v>#DIV/0!</v>
      </c>
      <c r="U39" s="115" t="e">
        <f t="shared" si="13"/>
        <v>#DIV/0!</v>
      </c>
      <c r="V39" s="115" t="e">
        <f t="shared" si="13"/>
        <v>#DIV/0!</v>
      </c>
      <c r="W39" s="115" t="e">
        <f t="shared" si="13"/>
        <v>#DIV/0!</v>
      </c>
      <c r="X39" s="115" t="e">
        <f t="shared" si="13"/>
        <v>#DIV/0!</v>
      </c>
      <c r="Y39" s="115" t="e">
        <f t="shared" si="13"/>
        <v>#DIV/0!</v>
      </c>
    </row>
    <row r="40" spans="1:29" s="12" customFormat="1" ht="30" customHeight="1" x14ac:dyDescent="0.2">
      <c r="A40" s="73" t="s">
        <v>53</v>
      </c>
      <c r="B40" s="23">
        <v>7867</v>
      </c>
      <c r="C40" s="23">
        <f>SUM(E40:Y40)</f>
        <v>174978</v>
      </c>
      <c r="D40" s="15"/>
      <c r="E40" s="93">
        <v>15200</v>
      </c>
      <c r="F40" s="93">
        <v>4800</v>
      </c>
      <c r="G40" s="93">
        <v>18360</v>
      </c>
      <c r="H40" s="93"/>
      <c r="I40" s="93">
        <v>5900</v>
      </c>
      <c r="J40" s="93">
        <v>19800</v>
      </c>
      <c r="K40" s="93">
        <v>4454</v>
      </c>
      <c r="L40" s="93">
        <v>11072</v>
      </c>
      <c r="M40" s="93">
        <v>5931</v>
      </c>
      <c r="N40" s="93">
        <v>4265</v>
      </c>
      <c r="O40" s="93">
        <v>1701</v>
      </c>
      <c r="P40" s="93">
        <v>9060</v>
      </c>
      <c r="Q40" s="93">
        <v>11172</v>
      </c>
      <c r="R40" s="93">
        <v>8617</v>
      </c>
      <c r="S40" s="93">
        <v>8908</v>
      </c>
      <c r="T40" s="93">
        <v>928</v>
      </c>
      <c r="U40" s="93">
        <v>7520</v>
      </c>
      <c r="V40" s="93">
        <v>2943</v>
      </c>
      <c r="W40" s="93">
        <v>5974</v>
      </c>
      <c r="X40" s="93">
        <v>22953</v>
      </c>
      <c r="Y40" s="93">
        <v>5420</v>
      </c>
    </row>
    <row r="41" spans="1:29" s="193" customFormat="1" ht="30" hidden="1" customHeight="1" x14ac:dyDescent="0.25">
      <c r="A41" s="190" t="s">
        <v>160</v>
      </c>
      <c r="B41" s="191">
        <v>200224</v>
      </c>
      <c r="C41" s="191">
        <f>SUM(E41:Y41)</f>
        <v>224906</v>
      </c>
      <c r="D41" s="15">
        <f t="shared" si="0"/>
        <v>1.1232719354323157</v>
      </c>
      <c r="E41" s="112">
        <v>16100</v>
      </c>
      <c r="F41" s="194">
        <v>7260</v>
      </c>
      <c r="G41" s="194">
        <v>15601</v>
      </c>
      <c r="H41" s="194">
        <v>13502</v>
      </c>
      <c r="I41" s="194">
        <v>6300</v>
      </c>
      <c r="J41" s="194">
        <v>15698</v>
      </c>
      <c r="K41" s="194">
        <v>10855</v>
      </c>
      <c r="L41" s="194">
        <v>10800</v>
      </c>
      <c r="M41" s="194">
        <v>10219</v>
      </c>
      <c r="N41" s="194">
        <v>3773</v>
      </c>
      <c r="O41" s="194">
        <v>6989</v>
      </c>
      <c r="P41" s="194">
        <v>9900</v>
      </c>
      <c r="Q41" s="194">
        <v>13435</v>
      </c>
      <c r="R41" s="194">
        <v>12898</v>
      </c>
      <c r="S41" s="194">
        <v>11520</v>
      </c>
      <c r="T41" s="194">
        <v>10109</v>
      </c>
      <c r="U41" s="194">
        <v>9102</v>
      </c>
      <c r="V41" s="194">
        <v>3324</v>
      </c>
      <c r="W41" s="194">
        <v>9090</v>
      </c>
      <c r="X41" s="194">
        <v>18156</v>
      </c>
      <c r="Y41" s="194">
        <v>10275</v>
      </c>
      <c r="Z41" s="192"/>
    </row>
    <row r="42" spans="1:29" s="2" customFormat="1" ht="30" customHeight="1" x14ac:dyDescent="0.25">
      <c r="A42" s="31" t="s">
        <v>158</v>
      </c>
      <c r="B42" s="23">
        <v>2802</v>
      </c>
      <c r="C42" s="23">
        <f>SUM(E42:Y42)</f>
        <v>171149.7</v>
      </c>
      <c r="D42" s="15"/>
      <c r="E42" s="134">
        <v>14080</v>
      </c>
      <c r="F42" s="112">
        <v>4315</v>
      </c>
      <c r="G42" s="112">
        <v>14995</v>
      </c>
      <c r="H42" s="112">
        <v>9920</v>
      </c>
      <c r="I42" s="112">
        <v>5052</v>
      </c>
      <c r="J42" s="112">
        <v>13250</v>
      </c>
      <c r="K42" s="112">
        <v>6682</v>
      </c>
      <c r="L42" s="112">
        <v>10559</v>
      </c>
      <c r="M42" s="112">
        <v>6309</v>
      </c>
      <c r="N42" s="112">
        <v>2094</v>
      </c>
      <c r="O42" s="112">
        <v>3675</v>
      </c>
      <c r="P42" s="112">
        <v>5172</v>
      </c>
      <c r="Q42" s="112">
        <v>10360</v>
      </c>
      <c r="R42" s="112">
        <v>10306</v>
      </c>
      <c r="S42" s="112">
        <v>7961</v>
      </c>
      <c r="T42" s="112">
        <v>4715.7</v>
      </c>
      <c r="U42" s="112">
        <v>8963</v>
      </c>
      <c r="V42" s="112">
        <v>2904</v>
      </c>
      <c r="W42" s="112">
        <v>3742</v>
      </c>
      <c r="X42" s="112">
        <v>17565</v>
      </c>
      <c r="Y42" s="112">
        <v>8530</v>
      </c>
      <c r="Z42" s="20"/>
    </row>
    <row r="43" spans="1:29" s="2" customFormat="1" ht="30" hidden="1" customHeight="1" x14ac:dyDescent="0.25">
      <c r="A43" s="17" t="s">
        <v>186</v>
      </c>
      <c r="B43" s="23"/>
      <c r="C43" s="23">
        <f>SUM(E43:Y43)</f>
        <v>658</v>
      </c>
      <c r="D43" s="15" t="e">
        <f t="shared" si="0"/>
        <v>#DIV/0!</v>
      </c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>
        <v>28</v>
      </c>
      <c r="P43" s="112"/>
      <c r="Q43" s="112">
        <v>110</v>
      </c>
      <c r="R43" s="112">
        <v>70</v>
      </c>
      <c r="S43" s="112"/>
      <c r="T43" s="112"/>
      <c r="U43" s="112"/>
      <c r="V43" s="112">
        <v>450</v>
      </c>
      <c r="W43" s="112"/>
      <c r="X43" s="112"/>
      <c r="Y43" s="112"/>
      <c r="Z43" s="20"/>
    </row>
    <row r="44" spans="1:29" s="2" customFormat="1" ht="30" customHeight="1" x14ac:dyDescent="0.25">
      <c r="A44" s="18" t="s">
        <v>52</v>
      </c>
      <c r="B44" s="32">
        <f>B42/B41</f>
        <v>1.3994326354482979E-2</v>
      </c>
      <c r="C44" s="32">
        <f>C42/C41</f>
        <v>0.76098325522662802</v>
      </c>
      <c r="D44" s="15"/>
      <c r="E44" s="117">
        <f t="shared" ref="E44:Y44" si="14">E42/E41</f>
        <v>0.87453416149068319</v>
      </c>
      <c r="F44" s="117">
        <f t="shared" si="14"/>
        <v>0.59435261707988984</v>
      </c>
      <c r="G44" s="117">
        <f t="shared" si="14"/>
        <v>0.96115633613229923</v>
      </c>
      <c r="H44" s="117">
        <f t="shared" si="14"/>
        <v>0.73470596948600209</v>
      </c>
      <c r="I44" s="117">
        <f t="shared" si="14"/>
        <v>0.8019047619047619</v>
      </c>
      <c r="J44" s="117">
        <f t="shared" si="14"/>
        <v>0.84405656771563253</v>
      </c>
      <c r="K44" s="117">
        <f t="shared" si="14"/>
        <v>0.61556886227544905</v>
      </c>
      <c r="L44" s="117">
        <f t="shared" si="14"/>
        <v>0.97768518518518521</v>
      </c>
      <c r="M44" s="117">
        <f t="shared" si="14"/>
        <v>0.61737939132987574</v>
      </c>
      <c r="N44" s="117">
        <f t="shared" si="14"/>
        <v>0.55499602438377948</v>
      </c>
      <c r="O44" s="117">
        <f t="shared" si="14"/>
        <v>0.52582629846902273</v>
      </c>
      <c r="P44" s="117">
        <f t="shared" si="14"/>
        <v>0.52242424242424246</v>
      </c>
      <c r="Q44" s="117">
        <f t="shared" si="14"/>
        <v>0.77112020841086715</v>
      </c>
      <c r="R44" s="117">
        <f t="shared" si="14"/>
        <v>0.79903861063730808</v>
      </c>
      <c r="S44" s="117">
        <f t="shared" si="14"/>
        <v>0.69105902777777772</v>
      </c>
      <c r="T44" s="117">
        <f t="shared" si="14"/>
        <v>0.4664853101196953</v>
      </c>
      <c r="U44" s="117">
        <f t="shared" si="14"/>
        <v>0.98472863107009445</v>
      </c>
      <c r="V44" s="117">
        <f t="shared" si="14"/>
        <v>0.87364620938628157</v>
      </c>
      <c r="W44" s="117">
        <f t="shared" si="14"/>
        <v>0.41166116611661169</v>
      </c>
      <c r="X44" s="117">
        <f t="shared" si="14"/>
        <v>0.96744877726371448</v>
      </c>
      <c r="Y44" s="117">
        <f t="shared" si="14"/>
        <v>0.83017031630170313</v>
      </c>
      <c r="Z44" s="21"/>
    </row>
    <row r="45" spans="1:29" s="2" customFormat="1" ht="30" customHeight="1" x14ac:dyDescent="0.25">
      <c r="A45" s="18" t="s">
        <v>159</v>
      </c>
      <c r="B45" s="23">
        <v>890</v>
      </c>
      <c r="C45" s="23">
        <f>SUM(E45:Y45)</f>
        <v>78044.5</v>
      </c>
      <c r="D45" s="15"/>
      <c r="E45" s="118">
        <v>13000</v>
      </c>
      <c r="F45" s="118">
        <v>2100</v>
      </c>
      <c r="G45" s="118">
        <v>6590</v>
      </c>
      <c r="H45" s="118">
        <v>2962</v>
      </c>
      <c r="I45" s="118">
        <v>1166</v>
      </c>
      <c r="J45" s="118">
        <v>5930</v>
      </c>
      <c r="K45" s="118">
        <v>3640</v>
      </c>
      <c r="L45" s="118">
        <v>3826</v>
      </c>
      <c r="M45" s="118">
        <v>2326</v>
      </c>
      <c r="N45" s="118">
        <v>452</v>
      </c>
      <c r="O45" s="118">
        <v>487</v>
      </c>
      <c r="P45" s="118">
        <v>1209</v>
      </c>
      <c r="Q45" s="118">
        <v>6868</v>
      </c>
      <c r="R45" s="118">
        <v>5440.5</v>
      </c>
      <c r="S45" s="118">
        <v>3788</v>
      </c>
      <c r="T45" s="118">
        <v>728</v>
      </c>
      <c r="U45" s="118">
        <v>3788</v>
      </c>
      <c r="V45" s="118">
        <v>1183</v>
      </c>
      <c r="W45" s="118">
        <v>1223</v>
      </c>
      <c r="X45" s="118">
        <v>8308</v>
      </c>
      <c r="Y45" s="118">
        <v>3030</v>
      </c>
      <c r="Z45" s="21"/>
    </row>
    <row r="46" spans="1:29" s="2" customFormat="1" ht="30" customHeight="1" x14ac:dyDescent="0.25">
      <c r="A46" s="18" t="s">
        <v>54</v>
      </c>
      <c r="B46" s="23">
        <v>1550</v>
      </c>
      <c r="C46" s="23">
        <f>SUM(E46:Y46)</f>
        <v>74143.7</v>
      </c>
      <c r="D46" s="15"/>
      <c r="E46" s="93">
        <v>697</v>
      </c>
      <c r="F46" s="93">
        <v>2150</v>
      </c>
      <c r="G46" s="93">
        <v>6755</v>
      </c>
      <c r="H46" s="93">
        <v>6413</v>
      </c>
      <c r="I46" s="93">
        <v>2749</v>
      </c>
      <c r="J46" s="93">
        <v>6100</v>
      </c>
      <c r="K46" s="93">
        <v>1749</v>
      </c>
      <c r="L46" s="93">
        <v>4831</v>
      </c>
      <c r="M46" s="93">
        <v>2295</v>
      </c>
      <c r="N46" s="93">
        <v>1330</v>
      </c>
      <c r="O46" s="93">
        <v>2735</v>
      </c>
      <c r="P46" s="93">
        <v>3130</v>
      </c>
      <c r="Q46" s="93">
        <v>2412</v>
      </c>
      <c r="R46" s="93">
        <v>4384</v>
      </c>
      <c r="S46" s="93">
        <v>3286</v>
      </c>
      <c r="T46" s="93">
        <v>2986.7</v>
      </c>
      <c r="U46" s="93">
        <v>3782</v>
      </c>
      <c r="V46" s="93">
        <v>1549</v>
      </c>
      <c r="W46" s="93">
        <v>2009</v>
      </c>
      <c r="X46" s="93">
        <v>7856</v>
      </c>
      <c r="Y46" s="93">
        <v>4945</v>
      </c>
      <c r="Z46" s="21"/>
    </row>
    <row r="47" spans="1:29" s="2" customFormat="1" ht="30" customHeight="1" x14ac:dyDescent="0.25">
      <c r="A47" s="18" t="s">
        <v>55</v>
      </c>
      <c r="B47" s="23"/>
      <c r="C47" s="23">
        <f>SUM(E47:Y47)</f>
        <v>5</v>
      </c>
      <c r="D47" s="15"/>
      <c r="E47" s="118"/>
      <c r="F47" s="118"/>
      <c r="G47" s="118">
        <v>5</v>
      </c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21"/>
    </row>
    <row r="48" spans="1:29" s="2" customFormat="1" ht="30" hidden="1" customHeight="1" x14ac:dyDescent="0.25">
      <c r="A48" s="18" t="s">
        <v>56</v>
      </c>
      <c r="B48" s="23">
        <v>732</v>
      </c>
      <c r="C48" s="23">
        <f>SUM(E48:Y48)</f>
        <v>899</v>
      </c>
      <c r="D48" s="15"/>
      <c r="E48" s="118">
        <v>100</v>
      </c>
      <c r="F48" s="118"/>
      <c r="G48" s="118">
        <v>257</v>
      </c>
      <c r="H48" s="118">
        <v>40</v>
      </c>
      <c r="I48" s="118">
        <v>240</v>
      </c>
      <c r="J48" s="118"/>
      <c r="K48" s="118"/>
      <c r="L48" s="118"/>
      <c r="M48" s="118"/>
      <c r="N48" s="118"/>
      <c r="O48" s="118"/>
      <c r="P48" s="118">
        <v>17</v>
      </c>
      <c r="Q48" s="118"/>
      <c r="R48" s="118"/>
      <c r="S48" s="118"/>
      <c r="T48" s="118"/>
      <c r="U48" s="118">
        <v>5</v>
      </c>
      <c r="V48" s="118"/>
      <c r="W48" s="118"/>
      <c r="X48" s="118">
        <v>240</v>
      </c>
      <c r="Y48" s="118"/>
      <c r="Z48" s="21"/>
    </row>
    <row r="49" spans="1:26" s="2" customFormat="1" ht="30" customHeight="1" x14ac:dyDescent="0.25">
      <c r="A49" s="18" t="s">
        <v>57</v>
      </c>
      <c r="B49" s="23">
        <v>30</v>
      </c>
      <c r="C49" s="23">
        <f>SUM(E49:Y49)</f>
        <v>9600</v>
      </c>
      <c r="D49" s="15"/>
      <c r="E49" s="93">
        <v>252</v>
      </c>
      <c r="F49" s="93">
        <v>65</v>
      </c>
      <c r="G49" s="93">
        <v>575</v>
      </c>
      <c r="H49" s="93">
        <v>408</v>
      </c>
      <c r="I49" s="93">
        <v>490</v>
      </c>
      <c r="J49" s="93">
        <v>640</v>
      </c>
      <c r="K49" s="93">
        <v>50</v>
      </c>
      <c r="L49" s="93">
        <v>355</v>
      </c>
      <c r="M49" s="93">
        <v>1547</v>
      </c>
      <c r="N49" s="93">
        <v>100</v>
      </c>
      <c r="O49" s="93">
        <v>155</v>
      </c>
      <c r="P49" s="93">
        <v>285</v>
      </c>
      <c r="Q49" s="93">
        <v>560</v>
      </c>
      <c r="R49" s="93">
        <v>350</v>
      </c>
      <c r="S49" s="93">
        <v>803</v>
      </c>
      <c r="T49" s="93">
        <v>735</v>
      </c>
      <c r="U49" s="93">
        <v>447</v>
      </c>
      <c r="V49" s="93">
        <v>40</v>
      </c>
      <c r="W49" s="93">
        <v>242</v>
      </c>
      <c r="X49" s="93">
        <v>1401</v>
      </c>
      <c r="Y49" s="93">
        <v>100</v>
      </c>
      <c r="Z49" s="21"/>
    </row>
    <row r="50" spans="1:26" s="2" customFormat="1" ht="28.5" hidden="1" customHeight="1" x14ac:dyDescent="0.25">
      <c r="A50" s="17" t="s">
        <v>58</v>
      </c>
      <c r="B50" s="23"/>
      <c r="C50" s="23">
        <f t="shared" ref="C50:C64" si="15">SUM(E50:Y50)</f>
        <v>0</v>
      </c>
      <c r="D50" s="15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21"/>
    </row>
    <row r="51" spans="1:26" s="2" customFormat="1" ht="28.5" customHeight="1" outlineLevel="1" x14ac:dyDescent="0.25">
      <c r="A51" s="17" t="s">
        <v>161</v>
      </c>
      <c r="B51" s="23"/>
      <c r="C51" s="23">
        <f t="shared" si="15"/>
        <v>630</v>
      </c>
      <c r="D51" s="15"/>
      <c r="E51" s="118"/>
      <c r="F51" s="118"/>
      <c r="G51" s="118"/>
      <c r="H51" s="118"/>
      <c r="I51" s="118"/>
      <c r="J51" s="118">
        <v>50</v>
      </c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>
        <v>580</v>
      </c>
      <c r="Y51" s="118"/>
      <c r="Z51" s="21"/>
    </row>
    <row r="52" spans="1:26" s="2" customFormat="1" ht="28.5" hidden="1" customHeight="1" outlineLevel="1" x14ac:dyDescent="0.25">
      <c r="A52" s="17" t="s">
        <v>162</v>
      </c>
      <c r="B52" s="23">
        <v>174016</v>
      </c>
      <c r="C52" s="23">
        <f t="shared" si="15"/>
        <v>162145.70000000001</v>
      </c>
      <c r="D52" s="15"/>
      <c r="E52" s="118">
        <v>600</v>
      </c>
      <c r="F52" s="118">
        <v>8625</v>
      </c>
      <c r="G52" s="118">
        <v>11284</v>
      </c>
      <c r="H52" s="118">
        <v>4265</v>
      </c>
      <c r="I52" s="118">
        <v>5762</v>
      </c>
      <c r="J52" s="118">
        <v>6900</v>
      </c>
      <c r="K52" s="118">
        <v>12570.7</v>
      </c>
      <c r="L52" s="118">
        <v>2000</v>
      </c>
      <c r="M52" s="118">
        <v>11624</v>
      </c>
      <c r="N52" s="118">
        <v>4040</v>
      </c>
      <c r="O52" s="118">
        <v>4249</v>
      </c>
      <c r="P52" s="118">
        <v>12690</v>
      </c>
      <c r="Q52" s="118">
        <v>15214</v>
      </c>
      <c r="R52" s="118">
        <v>11235</v>
      </c>
      <c r="S52" s="118">
        <v>915</v>
      </c>
      <c r="T52" s="118">
        <v>3778</v>
      </c>
      <c r="U52" s="118">
        <v>2502</v>
      </c>
      <c r="V52" s="118">
        <v>5714</v>
      </c>
      <c r="W52" s="118">
        <v>9526</v>
      </c>
      <c r="X52" s="118">
        <v>24532</v>
      </c>
      <c r="Y52" s="118">
        <v>4120</v>
      </c>
      <c r="Z52" s="21"/>
    </row>
    <row r="53" spans="1:26" s="2" customFormat="1" ht="28.5" hidden="1" customHeight="1" x14ac:dyDescent="0.25">
      <c r="A53" s="11" t="s">
        <v>59</v>
      </c>
      <c r="B53" s="23">
        <v>5500</v>
      </c>
      <c r="C53" s="23">
        <f>SUM(E53:Y53)</f>
        <v>5518</v>
      </c>
      <c r="D53" s="15"/>
      <c r="E53" s="118">
        <v>98</v>
      </c>
      <c r="F53" s="118">
        <v>178</v>
      </c>
      <c r="G53" s="118">
        <v>674</v>
      </c>
      <c r="H53" s="118">
        <v>361</v>
      </c>
      <c r="I53" s="118">
        <v>15</v>
      </c>
      <c r="J53" s="118">
        <v>157</v>
      </c>
      <c r="K53" s="118">
        <v>925</v>
      </c>
      <c r="L53" s="118">
        <v>772</v>
      </c>
      <c r="M53" s="118">
        <v>210</v>
      </c>
      <c r="N53" s="118">
        <v>37</v>
      </c>
      <c r="O53" s="118">
        <v>236</v>
      </c>
      <c r="P53" s="118">
        <v>251</v>
      </c>
      <c r="Q53" s="118">
        <v>74</v>
      </c>
      <c r="R53" s="118">
        <v>453</v>
      </c>
      <c r="S53" s="118">
        <v>212</v>
      </c>
      <c r="T53" s="118">
        <v>45</v>
      </c>
      <c r="U53" s="118">
        <v>115</v>
      </c>
      <c r="V53" s="118">
        <v>5</v>
      </c>
      <c r="W53" s="118">
        <v>351</v>
      </c>
      <c r="X53" s="118">
        <v>349</v>
      </c>
      <c r="Y53" s="118"/>
      <c r="Z53" s="20"/>
    </row>
    <row r="54" spans="1:26" s="2" customFormat="1" ht="28.5" customHeight="1" x14ac:dyDescent="0.25">
      <c r="A54" s="31" t="s">
        <v>60</v>
      </c>
      <c r="B54" s="23"/>
      <c r="C54" s="23">
        <f t="shared" si="15"/>
        <v>716</v>
      </c>
      <c r="D54" s="15"/>
      <c r="E54" s="118">
        <v>58</v>
      </c>
      <c r="F54" s="118"/>
      <c r="G54" s="118">
        <v>225</v>
      </c>
      <c r="H54" s="118">
        <v>10</v>
      </c>
      <c r="I54" s="118"/>
      <c r="J54" s="118">
        <v>25</v>
      </c>
      <c r="K54" s="118">
        <v>156</v>
      </c>
      <c r="L54" s="118">
        <v>98</v>
      </c>
      <c r="M54" s="118"/>
      <c r="N54" s="118"/>
      <c r="O54" s="118"/>
      <c r="P54" s="118">
        <v>28</v>
      </c>
      <c r="Q54" s="118"/>
      <c r="R54" s="118">
        <v>34</v>
      </c>
      <c r="S54" s="118"/>
      <c r="T54" s="118">
        <v>10</v>
      </c>
      <c r="U54" s="118">
        <v>40</v>
      </c>
      <c r="V54" s="118"/>
      <c r="W54" s="118"/>
      <c r="X54" s="118">
        <v>32</v>
      </c>
      <c r="Y54" s="118"/>
      <c r="Z54" s="20"/>
    </row>
    <row r="55" spans="1:26" s="2" customFormat="1" ht="28.5" hidden="1" customHeight="1" x14ac:dyDescent="0.25">
      <c r="A55" s="18" t="s">
        <v>52</v>
      </c>
      <c r="B55" s="32">
        <f>B54/B53</f>
        <v>0</v>
      </c>
      <c r="C55" s="15">
        <f>C54/C53</f>
        <v>0.12975715839072127</v>
      </c>
      <c r="D55" s="15"/>
      <c r="E55" s="117">
        <f t="shared" ref="E55:X55" si="16">E54/E53</f>
        <v>0.59183673469387754</v>
      </c>
      <c r="F55" s="117">
        <f t="shared" si="16"/>
        <v>0</v>
      </c>
      <c r="G55" s="117">
        <f t="shared" si="16"/>
        <v>0.33382789317507416</v>
      </c>
      <c r="H55" s="117">
        <f t="shared" si="16"/>
        <v>2.7700831024930747E-2</v>
      </c>
      <c r="I55" s="117">
        <f t="shared" si="16"/>
        <v>0</v>
      </c>
      <c r="J55" s="117">
        <f t="shared" si="16"/>
        <v>0.15923566878980891</v>
      </c>
      <c r="K55" s="117">
        <f t="shared" si="16"/>
        <v>0.16864864864864865</v>
      </c>
      <c r="L55" s="117">
        <f t="shared" si="16"/>
        <v>0.12694300518134716</v>
      </c>
      <c r="M55" s="117">
        <f t="shared" si="16"/>
        <v>0</v>
      </c>
      <c r="N55" s="117">
        <f t="shared" si="16"/>
        <v>0</v>
      </c>
      <c r="O55" s="117">
        <f t="shared" si="16"/>
        <v>0</v>
      </c>
      <c r="P55" s="117">
        <f t="shared" si="16"/>
        <v>0.11155378486055777</v>
      </c>
      <c r="Q55" s="117">
        <f t="shared" si="16"/>
        <v>0</v>
      </c>
      <c r="R55" s="117">
        <f t="shared" si="16"/>
        <v>7.505518763796909E-2</v>
      </c>
      <c r="S55" s="117">
        <f t="shared" si="16"/>
        <v>0</v>
      </c>
      <c r="T55" s="117">
        <f t="shared" si="16"/>
        <v>0.22222222222222221</v>
      </c>
      <c r="U55" s="117">
        <f t="shared" si="16"/>
        <v>0.34782608695652173</v>
      </c>
      <c r="V55" s="117">
        <f t="shared" si="16"/>
        <v>0</v>
      </c>
      <c r="W55" s="117">
        <f t="shared" si="16"/>
        <v>0</v>
      </c>
      <c r="X55" s="117">
        <f t="shared" si="16"/>
        <v>9.1690544412607447E-2</v>
      </c>
      <c r="Y55" s="117"/>
      <c r="Z55" s="21"/>
    </row>
    <row r="56" spans="1:26" s="2" customFormat="1" ht="28.5" hidden="1" customHeight="1" outlineLevel="1" x14ac:dyDescent="0.25">
      <c r="A56" s="17" t="s">
        <v>61</v>
      </c>
      <c r="B56" s="23"/>
      <c r="C56" s="23">
        <f t="shared" si="15"/>
        <v>0</v>
      </c>
      <c r="D56" s="15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21"/>
    </row>
    <row r="57" spans="1:26" s="2" customFormat="1" ht="28.5" hidden="1" customHeight="1" x14ac:dyDescent="0.25">
      <c r="A57" s="11" t="s">
        <v>153</v>
      </c>
      <c r="B57" s="23">
        <v>900</v>
      </c>
      <c r="C57" s="23">
        <f t="shared" si="15"/>
        <v>840</v>
      </c>
      <c r="D57" s="15"/>
      <c r="E57" s="118">
        <v>12</v>
      </c>
      <c r="F57" s="118">
        <v>105</v>
      </c>
      <c r="G57" s="118">
        <v>72</v>
      </c>
      <c r="H57" s="118">
        <v>5</v>
      </c>
      <c r="I57" s="118">
        <v>7</v>
      </c>
      <c r="J57" s="118">
        <v>9</v>
      </c>
      <c r="K57" s="118">
        <v>119</v>
      </c>
      <c r="L57" s="118">
        <v>70</v>
      </c>
      <c r="M57" s="118">
        <v>33</v>
      </c>
      <c r="N57" s="118">
        <v>5</v>
      </c>
      <c r="O57" s="118">
        <v>40</v>
      </c>
      <c r="P57" s="118">
        <v>109</v>
      </c>
      <c r="Q57" s="118"/>
      <c r="R57" s="118">
        <v>3</v>
      </c>
      <c r="S57" s="118">
        <v>35</v>
      </c>
      <c r="T57" s="118">
        <v>36</v>
      </c>
      <c r="U57" s="118"/>
      <c r="V57" s="118">
        <v>17</v>
      </c>
      <c r="W57" s="118">
        <v>95</v>
      </c>
      <c r="X57" s="118">
        <v>58</v>
      </c>
      <c r="Y57" s="118">
        <v>10</v>
      </c>
      <c r="Z57" s="20"/>
    </row>
    <row r="58" spans="1:26" s="2" customFormat="1" ht="28.5" customHeight="1" x14ac:dyDescent="0.25">
      <c r="A58" s="31" t="s">
        <v>154</v>
      </c>
      <c r="B58" s="27"/>
      <c r="C58" s="27">
        <f t="shared" si="15"/>
        <v>105</v>
      </c>
      <c r="D58" s="15"/>
      <c r="E58" s="93"/>
      <c r="F58" s="93"/>
      <c r="G58" s="93"/>
      <c r="H58" s="93"/>
      <c r="I58" s="93"/>
      <c r="J58" s="93"/>
      <c r="K58" s="93">
        <v>7</v>
      </c>
      <c r="L58" s="93">
        <v>30</v>
      </c>
      <c r="M58" s="93"/>
      <c r="N58" s="122"/>
      <c r="O58" s="93"/>
      <c r="P58" s="93"/>
      <c r="Q58" s="93"/>
      <c r="R58" s="93"/>
      <c r="S58" s="93">
        <v>10</v>
      </c>
      <c r="T58" s="93"/>
      <c r="U58" s="93"/>
      <c r="V58" s="93"/>
      <c r="W58" s="93"/>
      <c r="X58" s="93">
        <v>58</v>
      </c>
      <c r="Y58" s="93"/>
      <c r="Z58" s="20"/>
    </row>
    <row r="59" spans="1:26" s="2" customFormat="1" ht="28.5" hidden="1" customHeight="1" x14ac:dyDescent="0.25">
      <c r="A59" s="18" t="s">
        <v>52</v>
      </c>
      <c r="B59" s="9">
        <f>B58/B57</f>
        <v>0</v>
      </c>
      <c r="C59" s="9">
        <f>C58/C57</f>
        <v>0.125</v>
      </c>
      <c r="D59" s="15"/>
      <c r="E59" s="115">
        <f>E58/E57</f>
        <v>0</v>
      </c>
      <c r="F59" s="115">
        <f t="shared" ref="F59:Y59" si="17">F58/F57</f>
        <v>0</v>
      </c>
      <c r="G59" s="115">
        <f t="shared" si="17"/>
        <v>0</v>
      </c>
      <c r="H59" s="115"/>
      <c r="I59" s="115">
        <f t="shared" si="17"/>
        <v>0</v>
      </c>
      <c r="J59" s="115">
        <f t="shared" si="17"/>
        <v>0</v>
      </c>
      <c r="K59" s="115">
        <f t="shared" si="17"/>
        <v>5.8823529411764705E-2</v>
      </c>
      <c r="L59" s="115">
        <f t="shared" si="17"/>
        <v>0.42857142857142855</v>
      </c>
      <c r="M59" s="115">
        <f t="shared" si="17"/>
        <v>0</v>
      </c>
      <c r="N59" s="115">
        <f t="shared" si="17"/>
        <v>0</v>
      </c>
      <c r="O59" s="115">
        <f t="shared" si="17"/>
        <v>0</v>
      </c>
      <c r="P59" s="115">
        <f t="shared" si="17"/>
        <v>0</v>
      </c>
      <c r="Q59" s="115"/>
      <c r="R59" s="115">
        <f t="shared" si="17"/>
        <v>0</v>
      </c>
      <c r="S59" s="115">
        <f t="shared" si="17"/>
        <v>0.2857142857142857</v>
      </c>
      <c r="T59" s="115">
        <f t="shared" si="17"/>
        <v>0</v>
      </c>
      <c r="U59" s="115"/>
      <c r="V59" s="115"/>
      <c r="W59" s="115">
        <f t="shared" si="17"/>
        <v>0</v>
      </c>
      <c r="X59" s="115">
        <f t="shared" si="17"/>
        <v>1</v>
      </c>
      <c r="Y59" s="115">
        <f t="shared" si="17"/>
        <v>0</v>
      </c>
      <c r="Z59" s="20"/>
    </row>
    <row r="60" spans="1:26" s="2" customFormat="1" ht="30" customHeight="1" x14ac:dyDescent="0.25">
      <c r="A60" s="13" t="s">
        <v>188</v>
      </c>
      <c r="B60" s="27"/>
      <c r="C60" s="27">
        <f t="shared" si="15"/>
        <v>580.5</v>
      </c>
      <c r="D60" s="15"/>
      <c r="E60" s="93"/>
      <c r="F60" s="93"/>
      <c r="G60" s="93">
        <v>520</v>
      </c>
      <c r="H60" s="122"/>
      <c r="I60" s="93"/>
      <c r="J60" s="93"/>
      <c r="K60" s="93"/>
      <c r="L60" s="93">
        <v>6</v>
      </c>
      <c r="M60" s="122"/>
      <c r="N60" s="122"/>
      <c r="O60" s="93"/>
      <c r="P60" s="93"/>
      <c r="Q60" s="93"/>
      <c r="R60" s="93"/>
      <c r="S60" s="93"/>
      <c r="T60" s="93"/>
      <c r="U60" s="93">
        <v>15.5</v>
      </c>
      <c r="V60" s="93"/>
      <c r="W60" s="93"/>
      <c r="X60" s="93">
        <v>34</v>
      </c>
      <c r="Y60" s="93">
        <v>5</v>
      </c>
      <c r="Z60" s="20"/>
    </row>
    <row r="61" spans="1:26" s="2" customFormat="1" ht="30" hidden="1" customHeight="1" x14ac:dyDescent="0.25">
      <c r="A61" s="13" t="s">
        <v>52</v>
      </c>
      <c r="B61" s="32"/>
      <c r="C61" s="27">
        <f t="shared" si="15"/>
        <v>0</v>
      </c>
      <c r="D61" s="15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21"/>
    </row>
    <row r="62" spans="1:26" s="2" customFormat="1" ht="30" customHeight="1" x14ac:dyDescent="0.25">
      <c r="A62" s="18" t="s">
        <v>189</v>
      </c>
      <c r="B62" s="27"/>
      <c r="C62" s="27">
        <f>SUM(E62:Y62)</f>
        <v>12507</v>
      </c>
      <c r="D62" s="15"/>
      <c r="E62" s="118"/>
      <c r="F62" s="118">
        <f>F64+F67+F68+F70+F74+F73+F75</f>
        <v>300</v>
      </c>
      <c r="G62" s="118">
        <f>G64+G67+G68+G70+G74+G73+G75</f>
        <v>630</v>
      </c>
      <c r="H62" s="118">
        <f>H64+H67+H68+H70+H74+H73+H75</f>
        <v>966</v>
      </c>
      <c r="I62" s="118">
        <f t="shared" ref="I62:Y62" si="18">I64+I67+I68+I70+I74+I73+I75</f>
        <v>885</v>
      </c>
      <c r="J62" s="118">
        <f t="shared" si="18"/>
        <v>4197</v>
      </c>
      <c r="K62" s="118"/>
      <c r="L62" s="118">
        <f t="shared" si="18"/>
        <v>420</v>
      </c>
      <c r="M62" s="118">
        <f t="shared" si="18"/>
        <v>1115</v>
      </c>
      <c r="N62" s="118"/>
      <c r="O62" s="118"/>
      <c r="P62" s="118">
        <f t="shared" si="18"/>
        <v>187</v>
      </c>
      <c r="Q62" s="118">
        <f t="shared" si="18"/>
        <v>381</v>
      </c>
      <c r="R62" s="118">
        <f t="shared" si="18"/>
        <v>254</v>
      </c>
      <c r="S62" s="118">
        <f t="shared" si="18"/>
        <v>756</v>
      </c>
      <c r="T62" s="118"/>
      <c r="U62" s="118"/>
      <c r="V62" s="118"/>
      <c r="W62" s="118">
        <f t="shared" si="18"/>
        <v>789</v>
      </c>
      <c r="X62" s="118">
        <f t="shared" si="18"/>
        <v>1277</v>
      </c>
      <c r="Y62" s="118">
        <f t="shared" si="18"/>
        <v>350</v>
      </c>
      <c r="Z62" s="21"/>
    </row>
    <row r="63" spans="1:26" s="2" customFormat="1" ht="30" hidden="1" customHeight="1" x14ac:dyDescent="0.25">
      <c r="A63" s="18" t="s">
        <v>190</v>
      </c>
      <c r="B63" s="27"/>
      <c r="C63" s="27">
        <f>SUM(E63:Y63)</f>
        <v>0</v>
      </c>
      <c r="D63" s="15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21"/>
    </row>
    <row r="64" spans="1:26" s="2" customFormat="1" ht="30" customHeight="1" x14ac:dyDescent="0.25">
      <c r="A64" s="18" t="s">
        <v>62</v>
      </c>
      <c r="B64" s="23"/>
      <c r="C64" s="27">
        <f t="shared" si="15"/>
        <v>628</v>
      </c>
      <c r="D64" s="15"/>
      <c r="E64" s="118"/>
      <c r="F64" s="118"/>
      <c r="G64" s="118">
        <v>280</v>
      </c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>
        <v>198</v>
      </c>
      <c r="V64" s="118"/>
      <c r="W64" s="118"/>
      <c r="X64" s="118">
        <v>150</v>
      </c>
      <c r="Y64" s="118"/>
      <c r="Z64" s="20"/>
    </row>
    <row r="65" spans="1:26" s="2" customFormat="1" ht="30" hidden="1" customHeight="1" outlineLevel="1" x14ac:dyDescent="0.25">
      <c r="A65" s="17" t="s">
        <v>63</v>
      </c>
      <c r="B65" s="23"/>
      <c r="C65" s="23">
        <f t="shared" ref="C65:C78" si="19">SUM(E65:Y65)</f>
        <v>0</v>
      </c>
      <c r="D65" s="15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21"/>
    </row>
    <row r="66" spans="1:26" s="2" customFormat="1" ht="30" hidden="1" customHeight="1" outlineLevel="1" x14ac:dyDescent="0.25">
      <c r="A66" s="17" t="s">
        <v>64</v>
      </c>
      <c r="B66" s="23"/>
      <c r="C66" s="23">
        <f t="shared" si="19"/>
        <v>0</v>
      </c>
      <c r="D66" s="15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21"/>
    </row>
    <row r="67" spans="1:26" s="2" customFormat="1" ht="30" customHeight="1" collapsed="1" x14ac:dyDescent="0.25">
      <c r="A67" s="18" t="s">
        <v>65</v>
      </c>
      <c r="B67" s="27"/>
      <c r="C67" s="23">
        <f>SUM(E67:Y67)</f>
        <v>5605</v>
      </c>
      <c r="D67" s="15"/>
      <c r="E67" s="109"/>
      <c r="F67" s="109">
        <v>300</v>
      </c>
      <c r="G67" s="109">
        <v>150</v>
      </c>
      <c r="H67" s="109">
        <v>60</v>
      </c>
      <c r="I67" s="109"/>
      <c r="J67" s="109">
        <v>1690</v>
      </c>
      <c r="K67" s="109"/>
      <c r="L67" s="109">
        <v>350</v>
      </c>
      <c r="M67" s="109"/>
      <c r="N67" s="109"/>
      <c r="O67" s="109"/>
      <c r="P67" s="109">
        <v>187</v>
      </c>
      <c r="Q67" s="109">
        <v>181</v>
      </c>
      <c r="R67" s="109">
        <v>185</v>
      </c>
      <c r="S67" s="109">
        <v>756</v>
      </c>
      <c r="T67" s="109"/>
      <c r="U67" s="109"/>
      <c r="V67" s="109"/>
      <c r="W67" s="109">
        <v>789</v>
      </c>
      <c r="X67" s="109">
        <v>807</v>
      </c>
      <c r="Y67" s="109">
        <v>150</v>
      </c>
      <c r="Z67" s="21"/>
    </row>
    <row r="68" spans="1:26" s="2" customFormat="1" ht="30" customHeight="1" x14ac:dyDescent="0.25">
      <c r="A68" s="18" t="s">
        <v>66</v>
      </c>
      <c r="B68" s="23">
        <v>65</v>
      </c>
      <c r="C68" s="23">
        <f>SUM(E68:Y68)</f>
        <v>3556</v>
      </c>
      <c r="D68" s="15"/>
      <c r="E68" s="109"/>
      <c r="F68" s="109"/>
      <c r="G68" s="109"/>
      <c r="H68" s="109">
        <v>669</v>
      </c>
      <c r="I68" s="109">
        <v>885</v>
      </c>
      <c r="J68" s="109">
        <v>527</v>
      </c>
      <c r="K68" s="109"/>
      <c r="L68" s="109"/>
      <c r="M68" s="109">
        <v>1115</v>
      </c>
      <c r="N68" s="109"/>
      <c r="O68" s="109"/>
      <c r="P68" s="109"/>
      <c r="Q68" s="109"/>
      <c r="R68" s="109">
        <v>20</v>
      </c>
      <c r="S68" s="109"/>
      <c r="T68" s="109">
        <v>340</v>
      </c>
      <c r="U68" s="109"/>
      <c r="V68" s="109"/>
      <c r="W68" s="109"/>
      <c r="X68" s="109"/>
      <c r="Y68" s="109"/>
      <c r="Z68" s="21"/>
    </row>
    <row r="69" spans="1:26" s="2" customFormat="1" ht="30" customHeight="1" x14ac:dyDescent="0.25">
      <c r="A69" s="18" t="s">
        <v>67</v>
      </c>
      <c r="B69" s="23"/>
      <c r="C69" s="23">
        <f t="shared" si="19"/>
        <v>695</v>
      </c>
      <c r="D69" s="15"/>
      <c r="E69" s="109"/>
      <c r="F69" s="109"/>
      <c r="G69" s="109">
        <v>15</v>
      </c>
      <c r="H69" s="109">
        <v>60</v>
      </c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>
        <v>190</v>
      </c>
      <c r="V69" s="109"/>
      <c r="W69" s="109"/>
      <c r="X69" s="109">
        <v>310</v>
      </c>
      <c r="Y69" s="109">
        <v>120</v>
      </c>
      <c r="Z69" s="21"/>
    </row>
    <row r="70" spans="1:26" s="2" customFormat="1" ht="30" customHeight="1" x14ac:dyDescent="0.25">
      <c r="A70" s="18" t="s">
        <v>68</v>
      </c>
      <c r="B70" s="23"/>
      <c r="C70" s="23">
        <f t="shared" si="19"/>
        <v>2925</v>
      </c>
      <c r="D70" s="15"/>
      <c r="E70" s="109"/>
      <c r="F70" s="109"/>
      <c r="G70" s="109"/>
      <c r="H70" s="109"/>
      <c r="I70" s="109"/>
      <c r="J70" s="109">
        <v>1980</v>
      </c>
      <c r="K70" s="109"/>
      <c r="L70" s="109">
        <v>70</v>
      </c>
      <c r="M70" s="109"/>
      <c r="N70" s="109"/>
      <c r="O70" s="109"/>
      <c r="P70" s="109"/>
      <c r="Q70" s="109">
        <v>200</v>
      </c>
      <c r="R70" s="109"/>
      <c r="S70" s="109"/>
      <c r="T70" s="109"/>
      <c r="U70" s="109">
        <v>235</v>
      </c>
      <c r="V70" s="109"/>
      <c r="W70" s="109"/>
      <c r="X70" s="109">
        <v>240</v>
      </c>
      <c r="Y70" s="109">
        <v>200</v>
      </c>
      <c r="Z70" s="21"/>
    </row>
    <row r="71" spans="1:26" s="2" customFormat="1" ht="30" customHeight="1" x14ac:dyDescent="0.25">
      <c r="A71" s="18" t="s">
        <v>69</v>
      </c>
      <c r="B71" s="23">
        <v>135</v>
      </c>
      <c r="C71" s="23">
        <f t="shared" si="19"/>
        <v>10889.65</v>
      </c>
      <c r="D71" s="15"/>
      <c r="E71" s="109">
        <v>53</v>
      </c>
      <c r="F71" s="109"/>
      <c r="G71" s="109">
        <v>1840</v>
      </c>
      <c r="H71" s="109">
        <v>237</v>
      </c>
      <c r="I71" s="109">
        <v>360</v>
      </c>
      <c r="J71" s="109">
        <v>980</v>
      </c>
      <c r="K71" s="109"/>
      <c r="L71" s="123">
        <v>863.65</v>
      </c>
      <c r="M71" s="109">
        <v>30</v>
      </c>
      <c r="N71" s="109">
        <v>346</v>
      </c>
      <c r="O71" s="109">
        <v>244</v>
      </c>
      <c r="P71" s="109">
        <v>376</v>
      </c>
      <c r="Q71" s="109">
        <v>598</v>
      </c>
      <c r="R71" s="109"/>
      <c r="S71" s="109">
        <v>214</v>
      </c>
      <c r="T71" s="109">
        <v>270</v>
      </c>
      <c r="U71" s="109">
        <v>361</v>
      </c>
      <c r="V71" s="109">
        <v>35</v>
      </c>
      <c r="W71" s="109">
        <v>150</v>
      </c>
      <c r="X71" s="109">
        <v>3242</v>
      </c>
      <c r="Y71" s="109">
        <v>690</v>
      </c>
      <c r="Z71" s="21"/>
    </row>
    <row r="72" spans="1:26" s="2" customFormat="1" ht="30" customHeight="1" x14ac:dyDescent="0.25">
      <c r="A72" s="18" t="s">
        <v>70</v>
      </c>
      <c r="B72" s="23">
        <v>114</v>
      </c>
      <c r="C72" s="23">
        <f t="shared" si="19"/>
        <v>2621</v>
      </c>
      <c r="D72" s="15"/>
      <c r="E72" s="109"/>
      <c r="F72" s="109">
        <v>165</v>
      </c>
      <c r="G72" s="109"/>
      <c r="H72" s="109">
        <v>672</v>
      </c>
      <c r="I72" s="109">
        <v>59</v>
      </c>
      <c r="J72" s="35">
        <v>360</v>
      </c>
      <c r="K72" s="109"/>
      <c r="L72" s="109"/>
      <c r="M72" s="109">
        <v>113</v>
      </c>
      <c r="N72" s="109"/>
      <c r="O72" s="109"/>
      <c r="P72" s="174">
        <v>150</v>
      </c>
      <c r="Q72" s="109"/>
      <c r="R72" s="109">
        <v>13</v>
      </c>
      <c r="S72" s="109">
        <v>126</v>
      </c>
      <c r="T72" s="109"/>
      <c r="U72" s="109"/>
      <c r="V72" s="109">
        <v>17</v>
      </c>
      <c r="W72" s="109">
        <v>246</v>
      </c>
      <c r="X72" s="109">
        <v>40</v>
      </c>
      <c r="Y72" s="109">
        <v>660</v>
      </c>
      <c r="Z72" s="21"/>
    </row>
    <row r="73" spans="1:26" s="2" customFormat="1" ht="30" customHeight="1" x14ac:dyDescent="0.25">
      <c r="A73" s="18" t="s">
        <v>71</v>
      </c>
      <c r="B73" s="23"/>
      <c r="C73" s="23">
        <f t="shared" si="19"/>
        <v>214</v>
      </c>
      <c r="D73" s="15"/>
      <c r="E73" s="109"/>
      <c r="F73" s="109"/>
      <c r="G73" s="109">
        <v>200</v>
      </c>
      <c r="H73" s="109"/>
      <c r="I73" s="109"/>
      <c r="J73" s="109"/>
      <c r="K73" s="109"/>
      <c r="L73" s="109"/>
      <c r="M73" s="109"/>
      <c r="N73" s="109"/>
      <c r="O73" s="109"/>
      <c r="P73" s="175"/>
      <c r="Q73" s="175"/>
      <c r="R73" s="123">
        <v>14</v>
      </c>
      <c r="S73" s="109"/>
      <c r="T73" s="109"/>
      <c r="U73" s="109"/>
      <c r="V73" s="109"/>
      <c r="W73" s="109"/>
      <c r="X73" s="109"/>
      <c r="Y73" s="109"/>
      <c r="Z73" s="21"/>
    </row>
    <row r="74" spans="1:26" s="2" customFormat="1" ht="30" customHeight="1" x14ac:dyDescent="0.25">
      <c r="A74" s="18" t="s">
        <v>72</v>
      </c>
      <c r="B74" s="23"/>
      <c r="C74" s="23">
        <f t="shared" si="19"/>
        <v>115</v>
      </c>
      <c r="D74" s="15"/>
      <c r="E74" s="109"/>
      <c r="F74" s="109"/>
      <c r="G74" s="143"/>
      <c r="H74" s="114"/>
      <c r="I74" s="114"/>
      <c r="J74" s="109"/>
      <c r="K74" s="109"/>
      <c r="L74" s="109"/>
      <c r="M74" s="109"/>
      <c r="N74" s="109"/>
      <c r="O74" s="109"/>
      <c r="P74" s="175"/>
      <c r="Q74" s="175"/>
      <c r="R74" s="109">
        <v>35</v>
      </c>
      <c r="S74" s="109"/>
      <c r="T74" s="109"/>
      <c r="U74" s="109"/>
      <c r="V74" s="109"/>
      <c r="W74" s="109"/>
      <c r="X74" s="109">
        <v>80</v>
      </c>
      <c r="Y74" s="109"/>
      <c r="Z74" s="21"/>
    </row>
    <row r="75" spans="1:26" s="2" customFormat="1" ht="30" customHeight="1" x14ac:dyDescent="0.25">
      <c r="A75" s="18" t="s">
        <v>73</v>
      </c>
      <c r="B75" s="23"/>
      <c r="C75" s="23">
        <f t="shared" si="19"/>
        <v>237</v>
      </c>
      <c r="D75" s="15"/>
      <c r="E75" s="109"/>
      <c r="F75" s="109"/>
      <c r="G75" s="109"/>
      <c r="H75" s="109">
        <v>237</v>
      </c>
      <c r="I75" s="109"/>
      <c r="J75" s="109"/>
      <c r="K75" s="109"/>
      <c r="L75" s="109"/>
      <c r="M75" s="109"/>
      <c r="N75" s="109"/>
      <c r="O75" s="109"/>
      <c r="P75" s="175"/>
      <c r="Q75" s="175"/>
      <c r="R75" s="109"/>
      <c r="S75" s="109"/>
      <c r="T75" s="109"/>
      <c r="U75" s="109"/>
      <c r="V75" s="109"/>
      <c r="W75" s="109"/>
      <c r="X75" s="109"/>
      <c r="Y75" s="109"/>
      <c r="Z75" s="21"/>
    </row>
    <row r="76" spans="1:26" s="2" customFormat="1" ht="30" hidden="1" customHeight="1" x14ac:dyDescent="0.25">
      <c r="A76" s="18" t="s">
        <v>74</v>
      </c>
      <c r="B76" s="23"/>
      <c r="C76" s="23">
        <f t="shared" si="19"/>
        <v>0.5</v>
      </c>
      <c r="D76" s="15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>
        <v>0.5</v>
      </c>
      <c r="P76" s="175"/>
      <c r="Q76" s="175"/>
      <c r="R76" s="109"/>
      <c r="S76" s="109"/>
      <c r="T76" s="109"/>
      <c r="U76" s="109"/>
      <c r="V76" s="109"/>
      <c r="W76" s="109"/>
      <c r="X76" s="109"/>
      <c r="Y76" s="109"/>
      <c r="Z76" s="21"/>
    </row>
    <row r="77" spans="1:26" s="2" customFormat="1" ht="30" customHeight="1" x14ac:dyDescent="0.25">
      <c r="A77" s="18" t="s">
        <v>75</v>
      </c>
      <c r="B77" s="23"/>
      <c r="C77" s="19">
        <f t="shared" si="19"/>
        <v>115</v>
      </c>
      <c r="D77" s="15"/>
      <c r="E77" s="109"/>
      <c r="F77" s="109"/>
      <c r="G77" s="109"/>
      <c r="H77" s="109">
        <v>22</v>
      </c>
      <c r="I77" s="109"/>
      <c r="J77" s="109"/>
      <c r="K77" s="109"/>
      <c r="L77" s="109"/>
      <c r="M77" s="109"/>
      <c r="N77" s="109"/>
      <c r="O77" s="109"/>
      <c r="P77" s="175"/>
      <c r="Q77" s="175"/>
      <c r="R77" s="109">
        <v>36</v>
      </c>
      <c r="S77" s="109">
        <v>15</v>
      </c>
      <c r="T77" s="109"/>
      <c r="U77" s="109"/>
      <c r="V77" s="109"/>
      <c r="W77" s="109">
        <v>42</v>
      </c>
      <c r="X77" s="109"/>
      <c r="Y77" s="109"/>
      <c r="Z77" s="21"/>
    </row>
    <row r="78" spans="1:26" ht="30" hidden="1" customHeight="1" x14ac:dyDescent="0.25">
      <c r="A78" s="11" t="s">
        <v>76</v>
      </c>
      <c r="B78" s="23"/>
      <c r="C78" s="23">
        <f t="shared" si="19"/>
        <v>0</v>
      </c>
      <c r="D78" s="15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75"/>
      <c r="Q78" s="175"/>
      <c r="R78" s="109"/>
      <c r="S78" s="109"/>
      <c r="T78" s="109"/>
      <c r="U78" s="109"/>
      <c r="V78" s="109"/>
      <c r="W78" s="109"/>
      <c r="X78" s="109"/>
      <c r="Y78" s="109"/>
    </row>
    <row r="79" spans="1:26" ht="30" customHeight="1" x14ac:dyDescent="0.25">
      <c r="A79" s="31" t="s">
        <v>77</v>
      </c>
      <c r="B79" s="23"/>
      <c r="C79" s="23">
        <f>SUM(E79:Y79)</f>
        <v>2</v>
      </c>
      <c r="D79" s="15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75"/>
      <c r="Q79" s="175"/>
      <c r="R79" s="109"/>
      <c r="S79" s="109"/>
      <c r="T79" s="109"/>
      <c r="U79" s="109"/>
      <c r="V79" s="109"/>
      <c r="W79" s="109">
        <v>2</v>
      </c>
      <c r="X79" s="109"/>
      <c r="Y79" s="109"/>
    </row>
    <row r="80" spans="1:26" ht="30" hidden="1" customHeight="1" x14ac:dyDescent="0.25">
      <c r="A80" s="13" t="s">
        <v>52</v>
      </c>
      <c r="B80" s="32"/>
      <c r="C80" s="23">
        <f>SUM(E80:Y80)</f>
        <v>0</v>
      </c>
      <c r="D80" s="15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76"/>
      <c r="Q80" s="117"/>
      <c r="R80" s="117"/>
      <c r="S80" s="117"/>
      <c r="T80" s="117"/>
      <c r="U80" s="117"/>
      <c r="V80" s="117"/>
      <c r="W80" s="117"/>
      <c r="X80" s="117"/>
      <c r="Y80" s="117"/>
    </row>
    <row r="81" spans="1:26" ht="30" hidden="1" customHeight="1" x14ac:dyDescent="0.25">
      <c r="A81" s="13" t="s">
        <v>78</v>
      </c>
      <c r="B81" s="32"/>
      <c r="C81" s="23">
        <f>SUM(E81:Y81)</f>
        <v>0</v>
      </c>
      <c r="D81" s="15"/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19"/>
    </row>
    <row r="82" spans="1:26" ht="30" hidden="1" customHeight="1" x14ac:dyDescent="0.25">
      <c r="A82" s="13"/>
      <c r="B82" s="32"/>
      <c r="C82" s="37"/>
      <c r="D82" s="15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</row>
    <row r="83" spans="1:26" s="4" customFormat="1" ht="30" hidden="1" customHeight="1" x14ac:dyDescent="0.25">
      <c r="A83" s="71" t="s">
        <v>79</v>
      </c>
      <c r="B83" s="38"/>
      <c r="C83" s="38">
        <f>SUM(E83:Y83)</f>
        <v>0</v>
      </c>
      <c r="D83" s="15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/>
      <c r="T83" s="144"/>
      <c r="U83" s="144"/>
      <c r="V83" s="144"/>
      <c r="W83" s="144"/>
      <c r="X83" s="144"/>
      <c r="Y83" s="144"/>
    </row>
    <row r="84" spans="1:26" ht="30" hidden="1" customHeight="1" x14ac:dyDescent="0.25">
      <c r="A84" s="13"/>
      <c r="B84" s="32"/>
      <c r="C84" s="37"/>
      <c r="D84" s="15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</row>
    <row r="85" spans="1:26" ht="22.5" hidden="1" x14ac:dyDescent="0.25">
      <c r="A85" s="13"/>
      <c r="B85" s="32"/>
      <c r="C85" s="19"/>
      <c r="D85" s="15"/>
      <c r="E85" s="145"/>
      <c r="F85" s="145"/>
      <c r="G85" s="145"/>
      <c r="H85" s="145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</row>
    <row r="86" spans="1:26" s="40" customFormat="1" ht="26.25" customHeight="1" x14ac:dyDescent="0.25">
      <c r="A86" s="13" t="s">
        <v>80</v>
      </c>
      <c r="B86" s="39"/>
      <c r="C86" s="39">
        <f>SUM(E86:Y86)</f>
        <v>10007.700000000001</v>
      </c>
      <c r="D86" s="15"/>
      <c r="E86" s="152">
        <f>(E42-E87)</f>
        <v>254</v>
      </c>
      <c r="F86" s="152">
        <f t="shared" ref="F86:Y86" si="20">(F42-F87)</f>
        <v>0</v>
      </c>
      <c r="G86" s="152">
        <f t="shared" si="20"/>
        <v>220</v>
      </c>
      <c r="H86" s="152">
        <f t="shared" si="20"/>
        <v>400</v>
      </c>
      <c r="I86" s="152">
        <f t="shared" si="20"/>
        <v>363</v>
      </c>
      <c r="J86" s="152">
        <f t="shared" si="20"/>
        <v>890</v>
      </c>
      <c r="K86" s="152">
        <f>(K42-K87)</f>
        <v>85</v>
      </c>
      <c r="L86" s="152">
        <f t="shared" si="20"/>
        <v>2257</v>
      </c>
      <c r="M86" s="152">
        <f t="shared" si="20"/>
        <v>306</v>
      </c>
      <c r="N86" s="152">
        <f t="shared" si="20"/>
        <v>140</v>
      </c>
      <c r="O86" s="152">
        <f t="shared" si="20"/>
        <v>776</v>
      </c>
      <c r="P86" s="152">
        <f t="shared" si="20"/>
        <v>218</v>
      </c>
      <c r="Q86" s="152">
        <f t="shared" si="20"/>
        <v>805</v>
      </c>
      <c r="R86" s="152">
        <f t="shared" si="20"/>
        <v>886</v>
      </c>
      <c r="S86" s="152">
        <f t="shared" si="20"/>
        <v>530</v>
      </c>
      <c r="T86" s="152">
        <f t="shared" si="20"/>
        <v>701.69999999999982</v>
      </c>
      <c r="U86" s="152">
        <f t="shared" si="20"/>
        <v>0</v>
      </c>
      <c r="V86" s="152">
        <f t="shared" si="20"/>
        <v>97</v>
      </c>
      <c r="W86" s="152">
        <f t="shared" si="20"/>
        <v>499</v>
      </c>
      <c r="X86" s="152">
        <f t="shared" si="20"/>
        <v>80</v>
      </c>
      <c r="Y86" s="152">
        <f t="shared" si="20"/>
        <v>500</v>
      </c>
    </row>
    <row r="87" spans="1:26" ht="30" hidden="1" customHeight="1" x14ac:dyDescent="0.25">
      <c r="A87" s="13" t="s">
        <v>81</v>
      </c>
      <c r="B87" s="23"/>
      <c r="C87" s="23">
        <f>SUM(E87:Y87)</f>
        <v>161142</v>
      </c>
      <c r="D87" s="15"/>
      <c r="E87" s="112">
        <v>13826</v>
      </c>
      <c r="F87" s="112">
        <v>4315</v>
      </c>
      <c r="G87" s="112">
        <v>14775</v>
      </c>
      <c r="H87" s="112">
        <v>9520</v>
      </c>
      <c r="I87" s="112">
        <v>4689</v>
      </c>
      <c r="J87" s="112">
        <v>12360</v>
      </c>
      <c r="K87" s="112">
        <v>6597</v>
      </c>
      <c r="L87" s="112">
        <v>8302</v>
      </c>
      <c r="M87" s="112">
        <v>6003</v>
      </c>
      <c r="N87" s="112">
        <v>1954</v>
      </c>
      <c r="O87" s="112">
        <v>2899</v>
      </c>
      <c r="P87" s="112">
        <v>4954</v>
      </c>
      <c r="Q87" s="112">
        <v>9555</v>
      </c>
      <c r="R87" s="112">
        <v>9420</v>
      </c>
      <c r="S87" s="112">
        <v>7431</v>
      </c>
      <c r="T87" s="112">
        <v>4014</v>
      </c>
      <c r="U87" s="112">
        <v>8963</v>
      </c>
      <c r="V87" s="112">
        <v>2807</v>
      </c>
      <c r="W87" s="112">
        <v>3243</v>
      </c>
      <c r="X87" s="112">
        <v>17485</v>
      </c>
      <c r="Y87" s="112">
        <v>8030</v>
      </c>
      <c r="Z87" s="20"/>
    </row>
    <row r="88" spans="1:26" ht="30" hidden="1" customHeight="1" x14ac:dyDescent="0.25">
      <c r="A88" s="13"/>
      <c r="B88" s="32"/>
      <c r="C88" s="23"/>
      <c r="D88" s="15" t="e">
        <f t="shared" ref="D88:D91" si="21">C88/B88</f>
        <v>#DIV/0!</v>
      </c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</row>
    <row r="89" spans="1:26" s="40" customFormat="1" ht="30" hidden="1" customHeight="1" x14ac:dyDescent="0.25">
      <c r="A89" s="13" t="s">
        <v>82</v>
      </c>
      <c r="B89" s="39"/>
      <c r="C89" s="39"/>
      <c r="D89" s="15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</row>
    <row r="90" spans="1:26" ht="30" hidden="1" customHeight="1" x14ac:dyDescent="0.25">
      <c r="A90" s="13" t="s">
        <v>83</v>
      </c>
      <c r="B90" s="33"/>
      <c r="C90" s="27">
        <f>SUM(E90:Y90)</f>
        <v>0</v>
      </c>
      <c r="D90" s="15" t="e">
        <f t="shared" si="21"/>
        <v>#DIV/0!</v>
      </c>
      <c r="E90" s="118"/>
      <c r="F90" s="118"/>
      <c r="G90" s="118"/>
      <c r="H90" s="118"/>
      <c r="I90" s="118"/>
      <c r="J90" s="118"/>
      <c r="K90" s="118"/>
      <c r="L90" s="118"/>
      <c r="M90" s="118"/>
      <c r="N90" s="153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</row>
    <row r="91" spans="1:26" ht="30" hidden="1" customHeight="1" x14ac:dyDescent="0.25">
      <c r="A91" s="41" t="s">
        <v>84</v>
      </c>
      <c r="B91" s="42"/>
      <c r="C91" s="42"/>
      <c r="D91" s="15" t="e">
        <f t="shared" si="21"/>
        <v>#DIV/0!</v>
      </c>
      <c r="E91" s="43"/>
      <c r="F91" s="43"/>
      <c r="G91" s="43"/>
      <c r="H91" s="43"/>
      <c r="I91" s="98"/>
      <c r="J91" s="43"/>
      <c r="K91" s="43"/>
      <c r="L91" s="43"/>
      <c r="M91" s="43"/>
      <c r="N91" s="43"/>
      <c r="O91" s="43"/>
      <c r="P91" s="98"/>
      <c r="Q91" s="120"/>
      <c r="R91" s="43"/>
      <c r="S91" s="43"/>
      <c r="T91" s="43"/>
      <c r="U91" s="43"/>
      <c r="V91" s="43"/>
      <c r="W91" s="120"/>
      <c r="X91" s="98"/>
      <c r="Y91" s="43"/>
    </row>
    <row r="92" spans="1:26" ht="30" hidden="1" customHeight="1" x14ac:dyDescent="0.25">
      <c r="A92" s="13" t="s">
        <v>85</v>
      </c>
      <c r="B92" s="39"/>
      <c r="C92" s="39">
        <f>C42+C54+C58+C62+C63</f>
        <v>184477.7</v>
      </c>
      <c r="D92" s="15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</row>
    <row r="93" spans="1:26" ht="30" hidden="1" customHeight="1" x14ac:dyDescent="0.25">
      <c r="A93" s="13" t="s">
        <v>86</v>
      </c>
      <c r="B93" s="29"/>
      <c r="C93" s="29" t="e">
        <f>C92/C91</f>
        <v>#DIV/0!</v>
      </c>
      <c r="D93" s="15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</row>
    <row r="94" spans="1:26" ht="30" hidden="1" customHeight="1" x14ac:dyDescent="0.25">
      <c r="A94" s="41" t="s">
        <v>169</v>
      </c>
      <c r="B94" s="75"/>
      <c r="C94" s="75"/>
      <c r="D94" s="44"/>
      <c r="E94" s="75"/>
      <c r="F94" s="75"/>
      <c r="G94" s="75"/>
      <c r="H94" s="75"/>
      <c r="I94" s="99"/>
      <c r="J94" s="75"/>
      <c r="K94" s="75"/>
      <c r="L94" s="75"/>
      <c r="M94" s="75"/>
      <c r="N94" s="75"/>
      <c r="O94" s="75"/>
      <c r="P94" s="99"/>
      <c r="Q94" s="121"/>
      <c r="R94" s="75"/>
      <c r="S94" s="75"/>
      <c r="T94" s="75"/>
      <c r="U94" s="75"/>
      <c r="V94" s="75"/>
      <c r="W94" s="121"/>
      <c r="X94" s="99"/>
      <c r="Y94" s="75"/>
    </row>
    <row r="95" spans="1:26" s="12" customFormat="1" ht="30" hidden="1" customHeight="1" outlineLevel="1" x14ac:dyDescent="0.2">
      <c r="A95" s="45" t="s">
        <v>87</v>
      </c>
      <c r="B95" s="23"/>
      <c r="C95" s="27">
        <f>SUM(E95:Y95)</f>
        <v>299643</v>
      </c>
      <c r="D95" s="15"/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8476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12">
        <v>15263</v>
      </c>
      <c r="X95" s="10">
        <v>23648</v>
      </c>
      <c r="Y95" s="10">
        <v>12782</v>
      </c>
    </row>
    <row r="96" spans="1:26" s="12" customFormat="1" ht="30" hidden="1" customHeight="1" outlineLevel="1" x14ac:dyDescent="0.2">
      <c r="A96" s="45" t="s">
        <v>92</v>
      </c>
      <c r="B96" s="37"/>
      <c r="C96" s="26"/>
      <c r="D96" s="15"/>
      <c r="E96" s="10"/>
      <c r="F96" s="10"/>
      <c r="G96" s="10"/>
      <c r="H96" s="10"/>
      <c r="I96" s="96"/>
      <c r="J96" s="10"/>
      <c r="K96" s="10"/>
      <c r="L96" s="10"/>
      <c r="M96" s="10"/>
      <c r="N96" s="10"/>
      <c r="O96" s="10"/>
      <c r="P96" s="96"/>
      <c r="Q96" s="112"/>
      <c r="R96" s="10"/>
      <c r="S96" s="10"/>
      <c r="T96" s="10"/>
      <c r="U96" s="10"/>
      <c r="V96" s="10"/>
      <c r="W96" s="112"/>
      <c r="X96" s="96"/>
      <c r="Y96" s="10"/>
    </row>
    <row r="97" spans="1:26" s="12" customFormat="1" ht="30" hidden="1" customHeight="1" outlineLevel="1" x14ac:dyDescent="0.2">
      <c r="A97" s="45" t="s">
        <v>150</v>
      </c>
      <c r="B97" s="37"/>
      <c r="C97" s="26"/>
      <c r="D97" s="15"/>
      <c r="E97" s="10"/>
      <c r="F97" s="10"/>
      <c r="G97" s="10"/>
      <c r="H97" s="10"/>
      <c r="I97" s="96"/>
      <c r="J97" s="10"/>
      <c r="K97" s="10"/>
      <c r="L97" s="10"/>
      <c r="M97" s="10"/>
      <c r="N97" s="10"/>
      <c r="O97" s="10"/>
      <c r="P97" s="96"/>
      <c r="Q97" s="112"/>
      <c r="R97" s="10"/>
      <c r="S97" s="10"/>
      <c r="T97" s="10"/>
      <c r="U97" s="10"/>
      <c r="V97" s="10"/>
      <c r="W97" s="112"/>
      <c r="X97" s="96"/>
      <c r="Y97" s="10"/>
    </row>
    <row r="98" spans="1:26" s="12" customFormat="1" ht="30" hidden="1" customHeight="1" outlineLevel="1" x14ac:dyDescent="0.2">
      <c r="A98" s="45" t="s">
        <v>151</v>
      </c>
      <c r="B98" s="37"/>
      <c r="C98" s="26"/>
      <c r="D98" s="15"/>
      <c r="E98" s="10"/>
      <c r="F98" s="10"/>
      <c r="G98" s="10"/>
      <c r="H98" s="10"/>
      <c r="I98" s="96"/>
      <c r="J98" s="10"/>
      <c r="K98" s="10"/>
      <c r="L98" s="10"/>
      <c r="M98" s="10"/>
      <c r="N98" s="10"/>
      <c r="O98" s="10"/>
      <c r="P98" s="96"/>
      <c r="Q98" s="112"/>
      <c r="R98" s="10"/>
      <c r="S98" s="10"/>
      <c r="T98" s="10"/>
      <c r="U98" s="10"/>
      <c r="V98" s="10"/>
      <c r="W98" s="112"/>
      <c r="X98" s="96"/>
      <c r="Y98" s="10"/>
    </row>
    <row r="99" spans="1:26" s="47" customFormat="1" ht="34.9" hidden="1" customHeight="1" outlineLevel="1" x14ac:dyDescent="0.2">
      <c r="A99" s="13" t="s">
        <v>88</v>
      </c>
      <c r="B99" s="37"/>
      <c r="C99" s="26">
        <f>SUM(E99:Y99)</f>
        <v>784</v>
      </c>
      <c r="D99" s="15"/>
      <c r="E99" s="10"/>
      <c r="F99" s="10">
        <v>91</v>
      </c>
      <c r="G99" s="10"/>
      <c r="H99" s="10"/>
      <c r="I99" s="112"/>
      <c r="J99" s="112"/>
      <c r="K99" s="112"/>
      <c r="L99" s="112"/>
      <c r="M99" s="112"/>
      <c r="N99" s="112"/>
      <c r="O99" s="112">
        <v>77</v>
      </c>
      <c r="P99" s="112"/>
      <c r="Q99" s="112">
        <v>154</v>
      </c>
      <c r="R99" s="112"/>
      <c r="S99" s="112"/>
      <c r="T99" s="112"/>
      <c r="U99" s="112"/>
      <c r="V99" s="112">
        <v>402</v>
      </c>
      <c r="W99" s="112">
        <v>60</v>
      </c>
      <c r="X99" s="112"/>
      <c r="Y99" s="112"/>
    </row>
    <row r="100" spans="1:26" s="47" customFormat="1" ht="33" hidden="1" customHeight="1" outlineLevel="1" x14ac:dyDescent="0.2">
      <c r="A100" s="13" t="s">
        <v>89</v>
      </c>
      <c r="B100" s="37"/>
      <c r="C100" s="26">
        <f>SUM(E100:Y100)</f>
        <v>1748</v>
      </c>
      <c r="D100" s="15"/>
      <c r="E100" s="10"/>
      <c r="F100" s="10"/>
      <c r="G100" s="10"/>
      <c r="H100" s="10"/>
      <c r="I100" s="112"/>
      <c r="J100" s="10"/>
      <c r="K100" s="10"/>
      <c r="L100" s="10"/>
      <c r="M100" s="10">
        <v>52</v>
      </c>
      <c r="N100" s="10"/>
      <c r="O100" s="10">
        <v>70</v>
      </c>
      <c r="P100" s="10">
        <v>200</v>
      </c>
      <c r="Q100" s="112">
        <v>809</v>
      </c>
      <c r="R100" s="10"/>
      <c r="S100" s="10">
        <v>240</v>
      </c>
      <c r="T100" s="10"/>
      <c r="U100" s="10">
        <v>20</v>
      </c>
      <c r="V100" s="10">
        <v>6</v>
      </c>
      <c r="W100" s="112"/>
      <c r="X100" s="112">
        <v>351</v>
      </c>
      <c r="Y100" s="10"/>
    </row>
    <row r="101" spans="1:26" s="12" customFormat="1" ht="34.15" hidden="1" customHeight="1" outlineLevel="1" x14ac:dyDescent="0.2">
      <c r="A101" s="11" t="s">
        <v>90</v>
      </c>
      <c r="B101" s="27">
        <v>303227</v>
      </c>
      <c r="C101" s="27">
        <f>SUM(E101:Y101)</f>
        <v>301407</v>
      </c>
      <c r="D101" s="15">
        <f>C101/B101</f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12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12">
        <v>15145</v>
      </c>
      <c r="Q101" s="112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12">
        <v>15507</v>
      </c>
      <c r="X101" s="112">
        <v>23648</v>
      </c>
      <c r="Y101" s="10">
        <v>12782</v>
      </c>
    </row>
    <row r="102" spans="1:26" s="154" customFormat="1" ht="30" hidden="1" customHeight="1" x14ac:dyDescent="0.2">
      <c r="A102" s="171" t="s">
        <v>91</v>
      </c>
      <c r="B102" s="143">
        <v>297991</v>
      </c>
      <c r="C102" s="172">
        <f>SUM(E102:Y102)</f>
        <v>298518</v>
      </c>
      <c r="D102" s="173">
        <f>C102/B102</f>
        <v>1.0017685097872084</v>
      </c>
      <c r="E102" s="114">
        <v>15618</v>
      </c>
      <c r="F102" s="114">
        <v>9790</v>
      </c>
      <c r="G102" s="114">
        <v>17818</v>
      </c>
      <c r="H102" s="114">
        <v>18910</v>
      </c>
      <c r="I102" s="114">
        <v>9522</v>
      </c>
      <c r="J102" s="114">
        <v>22534</v>
      </c>
      <c r="K102" s="114">
        <v>13480</v>
      </c>
      <c r="L102" s="114">
        <v>13477</v>
      </c>
      <c r="M102" s="114">
        <v>15249</v>
      </c>
      <c r="N102" s="114">
        <v>5835</v>
      </c>
      <c r="O102" s="114">
        <v>8418</v>
      </c>
      <c r="P102" s="114">
        <v>14945</v>
      </c>
      <c r="Q102" s="114">
        <v>16470</v>
      </c>
      <c r="R102" s="114">
        <v>17176</v>
      </c>
      <c r="S102" s="114">
        <v>18451</v>
      </c>
      <c r="T102" s="114">
        <v>13606</v>
      </c>
      <c r="U102" s="114">
        <v>10380</v>
      </c>
      <c r="V102" s="114">
        <v>5313</v>
      </c>
      <c r="W102" s="114">
        <v>15447</v>
      </c>
      <c r="X102" s="114">
        <v>23297</v>
      </c>
      <c r="Y102" s="114">
        <v>12782</v>
      </c>
      <c r="Z102" s="170"/>
    </row>
    <row r="103" spans="1:26" s="12" customFormat="1" ht="30" hidden="1" customHeight="1" x14ac:dyDescent="0.2">
      <c r="A103" s="11" t="s">
        <v>205</v>
      </c>
      <c r="B103" s="23"/>
      <c r="C103" s="27">
        <f>SUM(E103:Y103)</f>
        <v>298834</v>
      </c>
      <c r="D103" s="15"/>
      <c r="E103" s="92">
        <f>E101-E100</f>
        <v>15618</v>
      </c>
      <c r="F103" s="92">
        <f>F101-F100-F99</f>
        <v>9790</v>
      </c>
      <c r="G103" s="92">
        <f t="shared" ref="G103:U103" si="22">G101-G100</f>
        <v>17818</v>
      </c>
      <c r="H103" s="92">
        <v>18910</v>
      </c>
      <c r="I103" s="92">
        <f t="shared" si="22"/>
        <v>9522</v>
      </c>
      <c r="J103" s="92">
        <f t="shared" si="22"/>
        <v>22534</v>
      </c>
      <c r="K103" s="92">
        <f t="shared" si="22"/>
        <v>13480</v>
      </c>
      <c r="L103" s="92">
        <f t="shared" si="22"/>
        <v>13503</v>
      </c>
      <c r="M103" s="92">
        <f>M101-M100</f>
        <v>15249</v>
      </c>
      <c r="N103" s="92">
        <f t="shared" si="22"/>
        <v>5835</v>
      </c>
      <c r="O103" s="92">
        <f>O101-O100-O99</f>
        <v>8520</v>
      </c>
      <c r="P103" s="92">
        <f t="shared" si="22"/>
        <v>14945</v>
      </c>
      <c r="Q103" s="92">
        <f>Q101-Q99-Q100</f>
        <v>16470</v>
      </c>
      <c r="R103" s="92">
        <v>17176</v>
      </c>
      <c r="S103" s="92">
        <f t="shared" si="22"/>
        <v>18511</v>
      </c>
      <c r="T103" s="92">
        <f>T101-T100</f>
        <v>13696</v>
      </c>
      <c r="U103" s="92">
        <f t="shared" si="22"/>
        <v>10418</v>
      </c>
      <c r="V103" s="92">
        <f>V101-V100-V99</f>
        <v>5313</v>
      </c>
      <c r="W103" s="114">
        <f>W101-W100-W99</f>
        <v>15447</v>
      </c>
      <c r="X103" s="92">
        <f>X101-X100</f>
        <v>23297</v>
      </c>
      <c r="Y103" s="92">
        <f>Y101-Y100</f>
        <v>12782</v>
      </c>
    </row>
    <row r="104" spans="1:26" s="12" customFormat="1" ht="30" hidden="1" customHeight="1" x14ac:dyDescent="0.2">
      <c r="A104" s="13" t="s">
        <v>175</v>
      </c>
      <c r="B104" s="29">
        <f>B102/B101</f>
        <v>0.98273240839371168</v>
      </c>
      <c r="C104" s="29">
        <f>C102/C95</f>
        <v>0.99624553218329814</v>
      </c>
      <c r="D104" s="15">
        <f t="shared" ref="D104:D131" si="23">C104/B104</f>
        <v>1.0137505628939967</v>
      </c>
      <c r="E104" s="29">
        <f>E102/E103</f>
        <v>1</v>
      </c>
      <c r="F104" s="29">
        <f t="shared" ref="F104:Y104" si="24">F102/F103</f>
        <v>1</v>
      </c>
      <c r="G104" s="29">
        <f t="shared" si="24"/>
        <v>1</v>
      </c>
      <c r="H104" s="29">
        <f t="shared" si="24"/>
        <v>1</v>
      </c>
      <c r="I104" s="29">
        <f t="shared" si="24"/>
        <v>1</v>
      </c>
      <c r="J104" s="29">
        <f t="shared" si="24"/>
        <v>1</v>
      </c>
      <c r="K104" s="29">
        <f t="shared" si="24"/>
        <v>1</v>
      </c>
      <c r="L104" s="29">
        <f t="shared" si="24"/>
        <v>0.99807450196252689</v>
      </c>
      <c r="M104" s="29">
        <f>M102/M103</f>
        <v>1</v>
      </c>
      <c r="N104" s="29">
        <f t="shared" si="24"/>
        <v>1</v>
      </c>
      <c r="O104" s="29">
        <f t="shared" si="24"/>
        <v>0.98802816901408452</v>
      </c>
      <c r="P104" s="29">
        <f t="shared" si="24"/>
        <v>1</v>
      </c>
      <c r="Q104" s="29">
        <f t="shared" si="24"/>
        <v>1</v>
      </c>
      <c r="R104" s="29">
        <f t="shared" si="24"/>
        <v>1</v>
      </c>
      <c r="S104" s="29">
        <f t="shared" si="24"/>
        <v>0.99675868402571444</v>
      </c>
      <c r="T104" s="29">
        <f t="shared" si="24"/>
        <v>0.99342873831775702</v>
      </c>
      <c r="U104" s="29">
        <f t="shared" si="24"/>
        <v>0.99635246688423884</v>
      </c>
      <c r="V104" s="29">
        <f t="shared" si="24"/>
        <v>1</v>
      </c>
      <c r="W104" s="116">
        <f t="shared" si="24"/>
        <v>1</v>
      </c>
      <c r="X104" s="29">
        <f>X102/X103</f>
        <v>1</v>
      </c>
      <c r="Y104" s="29">
        <f t="shared" si="24"/>
        <v>1</v>
      </c>
    </row>
    <row r="105" spans="1:26" s="86" customFormat="1" ht="31.9" hidden="1" customHeight="1" x14ac:dyDescent="0.2">
      <c r="A105" s="84" t="s">
        <v>96</v>
      </c>
      <c r="B105" s="87">
        <f>B101-B102</f>
        <v>5236</v>
      </c>
      <c r="C105" s="87">
        <f>C103-C102</f>
        <v>316</v>
      </c>
      <c r="D105" s="165">
        <f t="shared" si="23"/>
        <v>6.0351413292589765E-2</v>
      </c>
      <c r="E105" s="162">
        <f>E103-E102</f>
        <v>0</v>
      </c>
      <c r="F105" s="162">
        <f t="shared" ref="F105:L105" si="25">F103-F102</f>
        <v>0</v>
      </c>
      <c r="G105" s="162">
        <f t="shared" si="25"/>
        <v>0</v>
      </c>
      <c r="H105" s="162">
        <f>H103-H102</f>
        <v>0</v>
      </c>
      <c r="I105" s="162">
        <f>I103-I102</f>
        <v>0</v>
      </c>
      <c r="J105" s="162">
        <f t="shared" si="25"/>
        <v>0</v>
      </c>
      <c r="K105" s="162">
        <f t="shared" si="25"/>
        <v>0</v>
      </c>
      <c r="L105" s="162">
        <f t="shared" si="25"/>
        <v>26</v>
      </c>
      <c r="M105" s="162">
        <f>M103-M102</f>
        <v>0</v>
      </c>
      <c r="N105" s="162">
        <f>N103-N102</f>
        <v>0</v>
      </c>
      <c r="O105" s="162">
        <f t="shared" ref="O105:Y105" si="26">O103-O102</f>
        <v>102</v>
      </c>
      <c r="P105" s="162">
        <f t="shared" si="26"/>
        <v>0</v>
      </c>
      <c r="Q105" s="162">
        <f>Q103-Q102</f>
        <v>0</v>
      </c>
      <c r="R105" s="162">
        <f t="shared" si="26"/>
        <v>0</v>
      </c>
      <c r="S105" s="162">
        <f t="shared" si="26"/>
        <v>60</v>
      </c>
      <c r="T105" s="162">
        <f t="shared" si="26"/>
        <v>90</v>
      </c>
      <c r="U105" s="162">
        <f t="shared" si="26"/>
        <v>38</v>
      </c>
      <c r="V105" s="162">
        <f t="shared" si="26"/>
        <v>0</v>
      </c>
      <c r="W105" s="177">
        <f>W103-W102</f>
        <v>0</v>
      </c>
      <c r="X105" s="162">
        <f t="shared" si="26"/>
        <v>0</v>
      </c>
      <c r="Y105" s="162">
        <f t="shared" si="26"/>
        <v>0</v>
      </c>
      <c r="Z105" s="167"/>
    </row>
    <row r="106" spans="1:26" s="12" customFormat="1" ht="30" hidden="1" customHeight="1" x14ac:dyDescent="0.2">
      <c r="A106" s="11" t="s">
        <v>92</v>
      </c>
      <c r="B106" s="92">
        <v>167595</v>
      </c>
      <c r="C106" s="26">
        <f t="shared" ref="C106:C110" si="27">SUM(E106:Y106)</f>
        <v>164332.5</v>
      </c>
      <c r="D106" s="15">
        <f t="shared" si="23"/>
        <v>0.98053342880157524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4897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12">
        <v>7963</v>
      </c>
      <c r="X106" s="10">
        <v>11373</v>
      </c>
      <c r="Y106" s="10">
        <v>5816</v>
      </c>
    </row>
    <row r="107" spans="1:26" s="12" customFormat="1" ht="30" hidden="1" customHeight="1" x14ac:dyDescent="0.2">
      <c r="A107" s="11" t="s">
        <v>93</v>
      </c>
      <c r="B107" s="92">
        <v>9935</v>
      </c>
      <c r="C107" s="26">
        <f t="shared" si="27"/>
        <v>10569</v>
      </c>
      <c r="D107" s="15">
        <f t="shared" si="23"/>
        <v>1.0638147961751383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1025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12">
        <v>970</v>
      </c>
      <c r="X107" s="10">
        <v>1297</v>
      </c>
      <c r="Y107" s="10">
        <v>943</v>
      </c>
    </row>
    <row r="108" spans="1:26" s="12" customFormat="1" ht="30" hidden="1" customHeight="1" x14ac:dyDescent="0.2">
      <c r="A108" s="11" t="s">
        <v>94</v>
      </c>
      <c r="B108" s="92">
        <v>94835</v>
      </c>
      <c r="C108" s="26">
        <f t="shared" si="27"/>
        <v>91762.3</v>
      </c>
      <c r="D108" s="15">
        <f t="shared" si="23"/>
        <v>0.96759951494701324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0">
        <v>1639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12">
        <v>4385</v>
      </c>
      <c r="X108" s="10">
        <v>8509</v>
      </c>
      <c r="Y108" s="10">
        <v>5500</v>
      </c>
    </row>
    <row r="109" spans="1:26" s="12" customFormat="1" ht="30" hidden="1" customHeight="1" x14ac:dyDescent="0.2">
      <c r="A109" s="11" t="s">
        <v>95</v>
      </c>
      <c r="B109" s="92"/>
      <c r="C109" s="26">
        <f t="shared" si="27"/>
        <v>568</v>
      </c>
      <c r="D109" s="15"/>
      <c r="E109" s="24"/>
      <c r="F109" s="24"/>
      <c r="G109" s="92">
        <v>328</v>
      </c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114"/>
      <c r="X109" s="92">
        <v>240</v>
      </c>
      <c r="Y109" s="92"/>
    </row>
    <row r="110" spans="1:26" s="12" customFormat="1" ht="30" hidden="1" customHeight="1" x14ac:dyDescent="0.2">
      <c r="A110" s="11" t="s">
        <v>209</v>
      </c>
      <c r="B110" s="92"/>
      <c r="C110" s="26">
        <f t="shared" si="27"/>
        <v>211</v>
      </c>
      <c r="D110" s="15"/>
      <c r="E110" s="164"/>
      <c r="F110" s="164"/>
      <c r="G110" s="92">
        <v>70</v>
      </c>
      <c r="H110" s="92"/>
      <c r="I110" s="92"/>
      <c r="J110" s="92"/>
      <c r="K110" s="92"/>
      <c r="L110" s="92"/>
      <c r="M110" s="92">
        <v>82</v>
      </c>
      <c r="N110" s="92"/>
      <c r="O110" s="92"/>
      <c r="P110" s="92"/>
      <c r="Q110" s="92"/>
      <c r="R110" s="92"/>
      <c r="S110" s="92">
        <v>14</v>
      </c>
      <c r="T110" s="92"/>
      <c r="U110" s="92"/>
      <c r="V110" s="92"/>
      <c r="W110" s="114"/>
      <c r="X110" s="92">
        <v>45</v>
      </c>
      <c r="Y110" s="92"/>
    </row>
    <row r="111" spans="1:26" s="154" customFormat="1" ht="30" hidden="1" customHeight="1" x14ac:dyDescent="0.2">
      <c r="A111" s="171" t="s">
        <v>97</v>
      </c>
      <c r="B111" s="172">
        <v>297991</v>
      </c>
      <c r="C111" s="172">
        <f>SUM(E111:Y111)</f>
        <v>298518</v>
      </c>
      <c r="D111" s="173">
        <f t="shared" si="23"/>
        <v>1.0017685097872084</v>
      </c>
      <c r="E111" s="114">
        <v>15618</v>
      </c>
      <c r="F111" s="114">
        <v>9790</v>
      </c>
      <c r="G111" s="114">
        <v>17818</v>
      </c>
      <c r="H111" s="114">
        <v>18910</v>
      </c>
      <c r="I111" s="114">
        <v>9522</v>
      </c>
      <c r="J111" s="114">
        <v>22534</v>
      </c>
      <c r="K111" s="114">
        <v>13480</v>
      </c>
      <c r="L111" s="114">
        <v>13477</v>
      </c>
      <c r="M111" s="114">
        <v>15249</v>
      </c>
      <c r="N111" s="114">
        <v>5835</v>
      </c>
      <c r="O111" s="114">
        <v>8418</v>
      </c>
      <c r="P111" s="114">
        <v>14945</v>
      </c>
      <c r="Q111" s="114">
        <v>16470</v>
      </c>
      <c r="R111" s="114">
        <v>17176</v>
      </c>
      <c r="S111" s="114">
        <v>18451</v>
      </c>
      <c r="T111" s="114">
        <v>13606</v>
      </c>
      <c r="U111" s="114">
        <v>10380</v>
      </c>
      <c r="V111" s="114">
        <v>5313</v>
      </c>
      <c r="W111" s="114">
        <v>15447</v>
      </c>
      <c r="X111" s="114">
        <v>23297</v>
      </c>
      <c r="Y111" s="114">
        <v>12782</v>
      </c>
      <c r="Z111" s="170"/>
    </row>
    <row r="112" spans="1:26" s="12" customFormat="1" ht="31.15" hidden="1" customHeight="1" x14ac:dyDescent="0.2">
      <c r="A112" s="13" t="s">
        <v>175</v>
      </c>
      <c r="B112" s="29">
        <f>B111/B101</f>
        <v>0.98273240839371168</v>
      </c>
      <c r="C112" s="29">
        <f>C102/C95</f>
        <v>0.99624553218329814</v>
      </c>
      <c r="D112" s="15">
        <f t="shared" si="23"/>
        <v>1.0137505628939967</v>
      </c>
      <c r="E112" s="29">
        <f t="shared" ref="E112" si="28">E111/E101</f>
        <v>1</v>
      </c>
      <c r="F112" s="29">
        <f>F111/F101</f>
        <v>0.9907904058293695</v>
      </c>
      <c r="G112" s="29">
        <f t="shared" ref="G112:Y112" si="29">G111/G101</f>
        <v>1</v>
      </c>
      <c r="H112" s="29">
        <f t="shared" si="29"/>
        <v>0.98700349705099433</v>
      </c>
      <c r="I112" s="29">
        <f t="shared" si="29"/>
        <v>1</v>
      </c>
      <c r="J112" s="29">
        <f t="shared" si="29"/>
        <v>1</v>
      </c>
      <c r="K112" s="29">
        <f t="shared" si="29"/>
        <v>1</v>
      </c>
      <c r="L112" s="29">
        <f t="shared" si="29"/>
        <v>0.99807450196252689</v>
      </c>
      <c r="M112" s="29">
        <f>M103/M102</f>
        <v>1</v>
      </c>
      <c r="N112" s="29">
        <f>N111/N101</f>
        <v>1</v>
      </c>
      <c r="O112" s="29">
        <f t="shared" si="29"/>
        <v>0.97127033575631705</v>
      </c>
      <c r="P112" s="29">
        <f t="shared" si="29"/>
        <v>0.98679432155827007</v>
      </c>
      <c r="Q112" s="29">
        <f t="shared" si="29"/>
        <v>0.94475993804852865</v>
      </c>
      <c r="R112" s="29">
        <f t="shared" si="29"/>
        <v>1.0122583686940123</v>
      </c>
      <c r="S112" s="29">
        <f t="shared" si="29"/>
        <v>0.98400085328782461</v>
      </c>
      <c r="T112" s="29">
        <f t="shared" si="29"/>
        <v>0.99342873831775702</v>
      </c>
      <c r="U112" s="29">
        <f t="shared" si="29"/>
        <v>0.99444337995784637</v>
      </c>
      <c r="V112" s="29">
        <f t="shared" si="29"/>
        <v>0.92868379653906663</v>
      </c>
      <c r="W112" s="116">
        <f t="shared" si="29"/>
        <v>0.99613077964790098</v>
      </c>
      <c r="X112" s="29">
        <f t="shared" si="29"/>
        <v>0.9851573071718539</v>
      </c>
      <c r="Y112" s="29">
        <f t="shared" si="29"/>
        <v>1</v>
      </c>
    </row>
    <row r="113" spans="1:25" s="12" customFormat="1" ht="30" hidden="1" customHeight="1" x14ac:dyDescent="0.2">
      <c r="A113" s="11" t="s">
        <v>197</v>
      </c>
      <c r="B113" s="92">
        <v>167595</v>
      </c>
      <c r="C113" s="26">
        <f t="shared" ref="C113:C124" si="30">SUM(E113:Y113)</f>
        <v>167628</v>
      </c>
      <c r="D113" s="15">
        <f t="shared" si="23"/>
        <v>1.0001969032489035</v>
      </c>
      <c r="E113" s="10">
        <v>13142</v>
      </c>
      <c r="F113" s="10">
        <v>5958</v>
      </c>
      <c r="G113" s="10">
        <v>8228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4897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12">
        <v>7963</v>
      </c>
      <c r="X113" s="10">
        <v>11204</v>
      </c>
      <c r="Y113" s="10">
        <v>5899</v>
      </c>
    </row>
    <row r="114" spans="1:25" s="12" customFormat="1" ht="30" hidden="1" customHeight="1" x14ac:dyDescent="0.2">
      <c r="A114" s="11" t="s">
        <v>93</v>
      </c>
      <c r="B114" s="92">
        <v>9935</v>
      </c>
      <c r="C114" s="26">
        <f t="shared" si="30"/>
        <v>10625</v>
      </c>
      <c r="D114" s="15">
        <f t="shared" si="23"/>
        <v>1.0694514343231001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1025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12">
        <v>970</v>
      </c>
      <c r="X114" s="10">
        <v>1297</v>
      </c>
      <c r="Y114" s="10">
        <v>943</v>
      </c>
    </row>
    <row r="115" spans="1:25" s="12" customFormat="1" ht="30" hidden="1" customHeight="1" x14ac:dyDescent="0.2">
      <c r="A115" s="11" t="s">
        <v>94</v>
      </c>
      <c r="B115" s="92">
        <v>94835</v>
      </c>
      <c r="C115" s="26">
        <f t="shared" si="30"/>
        <v>93152.8</v>
      </c>
      <c r="D115" s="15">
        <f t="shared" si="23"/>
        <v>0.98226182316655242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0">
        <v>1639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12">
        <v>4385</v>
      </c>
      <c r="X115" s="10">
        <v>8413</v>
      </c>
      <c r="Y115" s="10">
        <v>5500</v>
      </c>
    </row>
    <row r="116" spans="1:25" s="12" customFormat="1" ht="30" hidden="1" customHeight="1" x14ac:dyDescent="0.2">
      <c r="A116" s="11" t="s">
        <v>95</v>
      </c>
      <c r="B116" s="92">
        <v>154</v>
      </c>
      <c r="C116" s="26">
        <f t="shared" si="30"/>
        <v>1145</v>
      </c>
      <c r="D116" s="15">
        <f t="shared" si="23"/>
        <v>7.4350649350649354</v>
      </c>
      <c r="E116" s="24">
        <v>333</v>
      </c>
      <c r="F116" s="24"/>
      <c r="G116" s="92">
        <v>328</v>
      </c>
      <c r="H116" s="92">
        <v>40</v>
      </c>
      <c r="I116" s="92">
        <v>188</v>
      </c>
      <c r="J116" s="92"/>
      <c r="K116" s="92"/>
      <c r="L116" s="92"/>
      <c r="M116" s="92"/>
      <c r="N116" s="92"/>
      <c r="O116" s="92"/>
      <c r="P116" s="92"/>
      <c r="Q116" s="92"/>
      <c r="R116" s="92">
        <v>16</v>
      </c>
      <c r="S116" s="92"/>
      <c r="T116" s="92"/>
      <c r="U116" s="92"/>
      <c r="V116" s="92"/>
      <c r="W116" s="114"/>
      <c r="X116" s="92">
        <v>240</v>
      </c>
      <c r="Y116" s="92"/>
    </row>
    <row r="117" spans="1:25" s="47" customFormat="1" ht="48" hidden="1" customHeight="1" x14ac:dyDescent="0.2">
      <c r="A117" s="13" t="s">
        <v>184</v>
      </c>
      <c r="B117" s="92"/>
      <c r="C117" s="26">
        <v>595200</v>
      </c>
      <c r="D117" s="15" t="e">
        <f t="shared" si="23"/>
        <v>#DIV/0!</v>
      </c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114"/>
      <c r="X117" s="92"/>
      <c r="Y117" s="92"/>
    </row>
    <row r="118" spans="1:25" s="47" customFormat="1" ht="30" hidden="1" customHeight="1" x14ac:dyDescent="0.2">
      <c r="A118" s="11" t="s">
        <v>209</v>
      </c>
      <c r="B118" s="92">
        <v>1368</v>
      </c>
      <c r="C118" s="26">
        <f>SUM(E118:Y118)</f>
        <v>1023</v>
      </c>
      <c r="D118" s="15">
        <f t="shared" si="23"/>
        <v>0.7478070175438597</v>
      </c>
      <c r="E118" s="92"/>
      <c r="F118" s="92"/>
      <c r="G118" s="92">
        <v>195</v>
      </c>
      <c r="H118" s="92">
        <v>400</v>
      </c>
      <c r="I118" s="92"/>
      <c r="J118" s="92"/>
      <c r="K118" s="92"/>
      <c r="L118" s="92"/>
      <c r="M118" s="92">
        <v>100</v>
      </c>
      <c r="N118" s="92"/>
      <c r="O118" s="92"/>
      <c r="P118" s="92"/>
      <c r="Q118" s="92"/>
      <c r="R118" s="92"/>
      <c r="S118" s="92">
        <v>68</v>
      </c>
      <c r="T118" s="92">
        <v>210</v>
      </c>
      <c r="U118" s="92"/>
      <c r="V118" s="92"/>
      <c r="W118" s="114"/>
      <c r="X118" s="92">
        <v>50</v>
      </c>
      <c r="Y118" s="92"/>
    </row>
    <row r="119" spans="1:25" s="154" customFormat="1" ht="30" hidden="1" customHeight="1" x14ac:dyDescent="0.2">
      <c r="A119" s="31" t="s">
        <v>185</v>
      </c>
      <c r="B119" s="27">
        <v>582036</v>
      </c>
      <c r="C119" s="27">
        <f>SUM(E119:Y119)</f>
        <v>1016681.1000000001</v>
      </c>
      <c r="D119" s="15">
        <f t="shared" si="23"/>
        <v>1.746766694843618</v>
      </c>
      <c r="E119" s="92">
        <v>75950</v>
      </c>
      <c r="F119" s="92">
        <v>29370</v>
      </c>
      <c r="G119" s="92">
        <v>62375</v>
      </c>
      <c r="H119" s="92">
        <v>63930</v>
      </c>
      <c r="I119" s="92">
        <v>28942</v>
      </c>
      <c r="J119" s="92">
        <v>80942</v>
      </c>
      <c r="K119" s="92">
        <v>47680.800000000003</v>
      </c>
      <c r="L119" s="92">
        <v>41339</v>
      </c>
      <c r="M119" s="92">
        <v>51915</v>
      </c>
      <c r="N119" s="92">
        <v>17094</v>
      </c>
      <c r="O119" s="92">
        <v>25874</v>
      </c>
      <c r="P119" s="92">
        <v>44046</v>
      </c>
      <c r="Q119" s="92">
        <v>50207</v>
      </c>
      <c r="R119" s="92">
        <v>57658</v>
      </c>
      <c r="S119" s="92">
        <v>72369.3</v>
      </c>
      <c r="T119" s="92">
        <v>42804</v>
      </c>
      <c r="U119" s="92">
        <v>33898</v>
      </c>
      <c r="V119" s="92">
        <v>15784</v>
      </c>
      <c r="W119" s="114">
        <v>46463</v>
      </c>
      <c r="X119" s="92">
        <v>89440</v>
      </c>
      <c r="Y119" s="92">
        <v>38600</v>
      </c>
    </row>
    <row r="120" spans="1:25" s="12" customFormat="1" ht="27" hidden="1" customHeight="1" x14ac:dyDescent="0.2">
      <c r="A120" s="13" t="s">
        <v>52</v>
      </c>
      <c r="B120" s="91" t="e">
        <f>B119/B117</f>
        <v>#DIV/0!</v>
      </c>
      <c r="C120" s="91">
        <f>C119/C117</f>
        <v>1.7081335685483872</v>
      </c>
      <c r="D120" s="15" t="e">
        <f t="shared" si="23"/>
        <v>#DIV/0!</v>
      </c>
      <c r="E120" s="91" t="e">
        <f t="shared" ref="E120:Y120" si="31">E119/E117</f>
        <v>#DIV/0!</v>
      </c>
      <c r="F120" s="91" t="e">
        <f t="shared" si="31"/>
        <v>#DIV/0!</v>
      </c>
      <c r="G120" s="92" t="e">
        <f t="shared" si="31"/>
        <v>#DIV/0!</v>
      </c>
      <c r="H120" s="92" t="e">
        <f t="shared" si="31"/>
        <v>#DIV/0!</v>
      </c>
      <c r="I120" s="92" t="e">
        <f t="shared" si="31"/>
        <v>#DIV/0!</v>
      </c>
      <c r="J120" s="92" t="e">
        <f t="shared" si="31"/>
        <v>#DIV/0!</v>
      </c>
      <c r="K120" s="92" t="e">
        <f t="shared" si="31"/>
        <v>#DIV/0!</v>
      </c>
      <c r="L120" s="92" t="e">
        <f t="shared" si="31"/>
        <v>#DIV/0!</v>
      </c>
      <c r="M120" s="92" t="e">
        <f t="shared" si="31"/>
        <v>#DIV/0!</v>
      </c>
      <c r="N120" s="92" t="e">
        <f t="shared" si="31"/>
        <v>#DIV/0!</v>
      </c>
      <c r="O120" s="92" t="e">
        <f t="shared" si="31"/>
        <v>#DIV/0!</v>
      </c>
      <c r="P120" s="92" t="e">
        <f t="shared" si="31"/>
        <v>#DIV/0!</v>
      </c>
      <c r="Q120" s="92" t="e">
        <f t="shared" si="31"/>
        <v>#DIV/0!</v>
      </c>
      <c r="R120" s="92" t="e">
        <f t="shared" si="31"/>
        <v>#DIV/0!</v>
      </c>
      <c r="S120" s="92" t="e">
        <f t="shared" si="31"/>
        <v>#DIV/0!</v>
      </c>
      <c r="T120" s="92" t="e">
        <f t="shared" si="31"/>
        <v>#DIV/0!</v>
      </c>
      <c r="U120" s="92" t="e">
        <f t="shared" si="31"/>
        <v>#DIV/0!</v>
      </c>
      <c r="V120" s="92" t="e">
        <f t="shared" si="31"/>
        <v>#DIV/0!</v>
      </c>
      <c r="W120" s="114" t="e">
        <f t="shared" si="31"/>
        <v>#DIV/0!</v>
      </c>
      <c r="X120" s="92" t="e">
        <f t="shared" si="31"/>
        <v>#DIV/0!</v>
      </c>
      <c r="Y120" s="92" t="e">
        <f t="shared" si="31"/>
        <v>#DIV/0!</v>
      </c>
    </row>
    <row r="121" spans="1:25" s="12" customFormat="1" ht="30" hidden="1" customHeight="1" x14ac:dyDescent="0.2">
      <c r="A121" s="11" t="s">
        <v>92</v>
      </c>
      <c r="B121" s="26">
        <v>339356</v>
      </c>
      <c r="C121" s="26">
        <f t="shared" si="30"/>
        <v>581715.6100000001</v>
      </c>
      <c r="D121" s="15">
        <f t="shared" si="23"/>
        <v>1.714175114039534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16132.91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16666.5</v>
      </c>
      <c r="P121" s="10">
        <v>24642</v>
      </c>
      <c r="Q121" s="10">
        <v>37593</v>
      </c>
      <c r="R121" s="10">
        <v>36865</v>
      </c>
      <c r="S121" s="10">
        <v>43192.2</v>
      </c>
      <c r="T121" s="10">
        <v>22965</v>
      </c>
      <c r="U121" s="10">
        <v>21172</v>
      </c>
      <c r="V121" s="10">
        <v>9150</v>
      </c>
      <c r="W121" s="112">
        <v>26720</v>
      </c>
      <c r="X121" s="10">
        <v>43877</v>
      </c>
      <c r="Y121" s="10">
        <v>17220</v>
      </c>
    </row>
    <row r="122" spans="1:25" s="12" customFormat="1" ht="30" hidden="1" customHeight="1" x14ac:dyDescent="0.2">
      <c r="A122" s="11" t="s">
        <v>93</v>
      </c>
      <c r="B122" s="26">
        <v>19109</v>
      </c>
      <c r="C122" s="26">
        <f t="shared" si="30"/>
        <v>32792</v>
      </c>
      <c r="D122" s="15">
        <f t="shared" si="23"/>
        <v>1.7160500287822491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2947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12">
        <v>3840</v>
      </c>
      <c r="X122" s="10">
        <v>4273</v>
      </c>
      <c r="Y122" s="10">
        <v>3220</v>
      </c>
    </row>
    <row r="123" spans="1:25" s="12" customFormat="1" ht="31.15" hidden="1" customHeight="1" x14ac:dyDescent="0.2">
      <c r="A123" s="11" t="s">
        <v>94</v>
      </c>
      <c r="B123" s="26">
        <v>179619</v>
      </c>
      <c r="C123" s="26">
        <f t="shared" si="30"/>
        <v>303410.90000000002</v>
      </c>
      <c r="D123" s="15">
        <f t="shared" si="23"/>
        <v>1.6891915665937347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7554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0">
        <v>5642</v>
      </c>
      <c r="P123" s="10">
        <v>14736</v>
      </c>
      <c r="Q123" s="10">
        <v>8755</v>
      </c>
      <c r="R123" s="10">
        <v>19133</v>
      </c>
      <c r="S123" s="10">
        <v>24264.9</v>
      </c>
      <c r="T123" s="10">
        <v>16589</v>
      </c>
      <c r="U123" s="10">
        <v>9437</v>
      </c>
      <c r="V123" s="10">
        <v>5346</v>
      </c>
      <c r="W123" s="112">
        <v>11400</v>
      </c>
      <c r="X123" s="10">
        <v>33680</v>
      </c>
      <c r="Y123" s="10">
        <v>16805</v>
      </c>
    </row>
    <row r="124" spans="1:25" s="12" customFormat="1" ht="31.15" hidden="1" customHeight="1" x14ac:dyDescent="0.2">
      <c r="A124" s="11" t="s">
        <v>95</v>
      </c>
      <c r="B124" s="92">
        <v>240</v>
      </c>
      <c r="C124" s="26">
        <f t="shared" si="30"/>
        <v>4566.5</v>
      </c>
      <c r="D124" s="15">
        <f t="shared" si="23"/>
        <v>19.027083333333334</v>
      </c>
      <c r="E124" s="24">
        <v>3310</v>
      </c>
      <c r="F124" s="24"/>
      <c r="G124" s="92">
        <v>460</v>
      </c>
      <c r="H124" s="92">
        <v>68.5</v>
      </c>
      <c r="I124" s="92">
        <v>265</v>
      </c>
      <c r="J124" s="92"/>
      <c r="K124" s="92"/>
      <c r="L124" s="92"/>
      <c r="M124" s="92"/>
      <c r="N124" s="92"/>
      <c r="O124" s="92"/>
      <c r="P124" s="92"/>
      <c r="Q124" s="92"/>
      <c r="R124" s="92">
        <v>16</v>
      </c>
      <c r="S124" s="92"/>
      <c r="T124" s="92"/>
      <c r="U124" s="92"/>
      <c r="V124" s="92"/>
      <c r="W124" s="114"/>
      <c r="X124" s="92">
        <v>447</v>
      </c>
      <c r="Y124" s="92"/>
    </row>
    <row r="125" spans="1:25" s="12" customFormat="1" ht="31.15" hidden="1" customHeight="1" x14ac:dyDescent="0.2">
      <c r="A125" s="11" t="s">
        <v>209</v>
      </c>
      <c r="B125" s="92">
        <v>11367</v>
      </c>
      <c r="C125" s="26">
        <f>SUM(E125:Y125)</f>
        <v>6150</v>
      </c>
      <c r="D125" s="15">
        <f t="shared" si="23"/>
        <v>0.54103985220374773</v>
      </c>
      <c r="E125" s="164"/>
      <c r="F125" s="164"/>
      <c r="G125" s="92">
        <v>915</v>
      </c>
      <c r="H125" s="92">
        <v>2300</v>
      </c>
      <c r="I125" s="92"/>
      <c r="J125" s="92"/>
      <c r="K125" s="92"/>
      <c r="L125" s="92"/>
      <c r="M125" s="92">
        <v>660</v>
      </c>
      <c r="N125" s="92"/>
      <c r="O125" s="92"/>
      <c r="P125" s="92"/>
      <c r="Q125" s="92"/>
      <c r="R125" s="92"/>
      <c r="S125" s="92">
        <v>310</v>
      </c>
      <c r="T125" s="92">
        <v>1665</v>
      </c>
      <c r="U125" s="92"/>
      <c r="V125" s="92"/>
      <c r="W125" s="114"/>
      <c r="X125" s="92">
        <v>300</v>
      </c>
      <c r="Y125" s="92"/>
    </row>
    <row r="126" spans="1:25" s="12" customFormat="1" ht="31.15" hidden="1" customHeight="1" x14ac:dyDescent="0.2">
      <c r="A126" s="31" t="s">
        <v>98</v>
      </c>
      <c r="B126" s="50">
        <f>B119/B111*10</f>
        <v>19.531999288569118</v>
      </c>
      <c r="C126" s="50">
        <f>C119/C111*10</f>
        <v>34.057614616204049</v>
      </c>
      <c r="D126" s="15">
        <f t="shared" si="23"/>
        <v>1.7436829744375366</v>
      </c>
      <c r="E126" s="158">
        <f t="shared" ref="E126:G126" si="32">E119/E111*10</f>
        <v>48.629786144192593</v>
      </c>
      <c r="F126" s="158">
        <f t="shared" si="32"/>
        <v>30</v>
      </c>
      <c r="G126" s="158">
        <f t="shared" si="32"/>
        <v>35.006734762599621</v>
      </c>
      <c r="H126" s="158">
        <f t="shared" ref="H126:J126" si="33">H119/H111*10</f>
        <v>33.80750925436277</v>
      </c>
      <c r="I126" s="158">
        <f t="shared" si="33"/>
        <v>30.394875026254986</v>
      </c>
      <c r="J126" s="158">
        <f t="shared" si="33"/>
        <v>35.919943196946839</v>
      </c>
      <c r="K126" s="158">
        <f t="shared" ref="K126" si="34">K119/K111*10</f>
        <v>35.371513353115731</v>
      </c>
      <c r="L126" s="158">
        <f>L119/L111*10</f>
        <v>30.673740446686949</v>
      </c>
      <c r="M126" s="158">
        <f t="shared" ref="M126:S126" si="35">M119/M111*10</f>
        <v>34.044855400354123</v>
      </c>
      <c r="N126" s="158">
        <f t="shared" si="35"/>
        <v>29.295629820051413</v>
      </c>
      <c r="O126" s="158">
        <f t="shared" si="35"/>
        <v>30.736516987407935</v>
      </c>
      <c r="P126" s="158">
        <f t="shared" si="35"/>
        <v>29.472064235530276</v>
      </c>
      <c r="Q126" s="158">
        <f t="shared" si="35"/>
        <v>30.483910139647847</v>
      </c>
      <c r="R126" s="158">
        <f t="shared" si="35"/>
        <v>33.568933395435494</v>
      </c>
      <c r="S126" s="158">
        <f t="shared" si="35"/>
        <v>39.222426968727987</v>
      </c>
      <c r="T126" s="158">
        <f t="shared" ref="T126" si="36">T119/T111*10</f>
        <v>31.45965015434367</v>
      </c>
      <c r="U126" s="158">
        <f t="shared" ref="U126:Y126" si="37">U119/U111*10</f>
        <v>32.657032755298651</v>
      </c>
      <c r="V126" s="158">
        <f t="shared" si="37"/>
        <v>29.708262751741014</v>
      </c>
      <c r="W126" s="178">
        <f t="shared" si="37"/>
        <v>30.078979737165792</v>
      </c>
      <c r="X126" s="158">
        <f>X119/X111*10</f>
        <v>38.391209168562476</v>
      </c>
      <c r="Y126" s="158">
        <f t="shared" si="37"/>
        <v>30.198716945704899</v>
      </c>
    </row>
    <row r="127" spans="1:25" s="12" customFormat="1" ht="30" hidden="1" customHeight="1" x14ac:dyDescent="0.2">
      <c r="A127" s="11" t="s">
        <v>92</v>
      </c>
      <c r="B127" s="51">
        <f t="shared" ref="B127:C129" si="38">B121/B113*10</f>
        <v>20.248575434828009</v>
      </c>
      <c r="C127" s="51">
        <f t="shared" si="38"/>
        <v>34.702771016775245</v>
      </c>
      <c r="D127" s="15">
        <f t="shared" si="23"/>
        <v>1.7138376538373998</v>
      </c>
      <c r="E127" s="159">
        <f>E121/E113*10</f>
        <v>48.774920103485009</v>
      </c>
      <c r="F127" s="159">
        <f>F121/F113*10</f>
        <v>30</v>
      </c>
      <c r="G127" s="159">
        <f t="shared" ref="G127" si="39">G121/G113*10</f>
        <v>21.182547399124939</v>
      </c>
      <c r="H127" s="159">
        <f t="shared" ref="H127:J127" si="40">H121/H113*10</f>
        <v>34.243744301489215</v>
      </c>
      <c r="I127" s="159">
        <f t="shared" si="40"/>
        <v>31.350388651379713</v>
      </c>
      <c r="J127" s="159">
        <f t="shared" si="40"/>
        <v>35.599721599257599</v>
      </c>
      <c r="K127" s="159">
        <f>K121/K113*10</f>
        <v>37.219539903436527</v>
      </c>
      <c r="L127" s="159">
        <f>L121/L113*10</f>
        <v>30.959031657355677</v>
      </c>
      <c r="M127" s="159">
        <f t="shared" ref="M127:N127" si="41">M121/M113*10</f>
        <v>34.36738619363112</v>
      </c>
      <c r="N127" s="159">
        <f t="shared" si="41"/>
        <v>28.955983994179704</v>
      </c>
      <c r="O127" s="159">
        <f t="shared" ref="O127:Y127" si="42">O121/O113*10</f>
        <v>34.034102511741878</v>
      </c>
      <c r="P127" s="159">
        <f t="shared" si="42"/>
        <v>31.070482915143106</v>
      </c>
      <c r="Q127" s="159">
        <f t="shared" si="42"/>
        <v>34.067059356592665</v>
      </c>
      <c r="R127" s="159">
        <f t="shared" si="42"/>
        <v>35.687318489835434</v>
      </c>
      <c r="S127" s="159">
        <f t="shared" si="42"/>
        <v>40.415645176382512</v>
      </c>
      <c r="T127" s="159">
        <f t="shared" si="42"/>
        <v>32.172877556738584</v>
      </c>
      <c r="U127" s="159">
        <f t="shared" si="42"/>
        <v>33.585025380710661</v>
      </c>
      <c r="V127" s="159">
        <f t="shared" si="42"/>
        <v>27.143280925541383</v>
      </c>
      <c r="W127" s="141">
        <f t="shared" si="42"/>
        <v>33.555192766545268</v>
      </c>
      <c r="X127" s="151">
        <f t="shared" si="42"/>
        <v>39.161906461977864</v>
      </c>
      <c r="Y127" s="159">
        <f t="shared" si="42"/>
        <v>29.191388370910325</v>
      </c>
    </row>
    <row r="128" spans="1:25" s="12" customFormat="1" ht="30" hidden="1" customHeight="1" x14ac:dyDescent="0.2">
      <c r="A128" s="11" t="s">
        <v>93</v>
      </c>
      <c r="B128" s="51">
        <f t="shared" si="38"/>
        <v>19.234021137393057</v>
      </c>
      <c r="C128" s="51">
        <f t="shared" si="38"/>
        <v>30.863058823529414</v>
      </c>
      <c r="D128" s="15">
        <f t="shared" si="23"/>
        <v>1.604607721030743</v>
      </c>
      <c r="E128" s="151">
        <f>E122/E114*10</f>
        <v>30.416666666666664</v>
      </c>
      <c r="F128" s="151">
        <f t="shared" ref="F128" si="43">F122/F114*10</f>
        <v>30</v>
      </c>
      <c r="G128" s="151">
        <f>G122/G114*10</f>
        <v>32.53012048192771</v>
      </c>
      <c r="H128" s="151">
        <f>H122/H114*10</f>
        <v>34.590163934426229</v>
      </c>
      <c r="I128" s="151">
        <f>I122/I114*10</f>
        <v>25.225563909774436</v>
      </c>
      <c r="J128" s="151">
        <f>J122/J114*10</f>
        <v>34</v>
      </c>
      <c r="K128" s="151">
        <f>K122/K114*10</f>
        <v>29.753787878787882</v>
      </c>
      <c r="L128" s="151">
        <f>L122/L114*10</f>
        <v>25.446559297218158</v>
      </c>
      <c r="M128" s="151">
        <f t="shared" ref="M128:T128" si="44">M122/M114*10</f>
        <v>15</v>
      </c>
      <c r="N128" s="151">
        <f t="shared" si="44"/>
        <v>27.906976744186046</v>
      </c>
      <c r="O128" s="151">
        <f t="shared" si="44"/>
        <v>28.751219512195121</v>
      </c>
      <c r="P128" s="151">
        <f t="shared" si="44"/>
        <v>30</v>
      </c>
      <c r="Q128" s="151">
        <f t="shared" si="44"/>
        <v>23.888888888888889</v>
      </c>
      <c r="R128" s="151">
        <f t="shared" si="44"/>
        <v>22.027027027027025</v>
      </c>
      <c r="S128" s="151">
        <f t="shared" si="44"/>
        <v>23.313373253493012</v>
      </c>
      <c r="T128" s="151">
        <f t="shared" si="44"/>
        <v>50</v>
      </c>
      <c r="U128" s="151"/>
      <c r="V128" s="151">
        <f>V122/V114*10</f>
        <v>16.666666666666668</v>
      </c>
      <c r="W128" s="179">
        <f>W122/W114*10</f>
        <v>39.587628865979383</v>
      </c>
      <c r="X128" s="151">
        <f>X122/X114*10</f>
        <v>32.945258288357749</v>
      </c>
      <c r="Y128" s="151">
        <f>Y122/Y114*10</f>
        <v>34.146341463414636</v>
      </c>
    </row>
    <row r="129" spans="1:26" s="12" customFormat="1" ht="30" hidden="1" customHeight="1" x14ac:dyDescent="0.2">
      <c r="A129" s="11" t="s">
        <v>94</v>
      </c>
      <c r="B129" s="51">
        <f t="shared" si="38"/>
        <v>18.94015922391522</v>
      </c>
      <c r="C129" s="51">
        <f t="shared" si="38"/>
        <v>32.571312939600311</v>
      </c>
      <c r="D129" s="15">
        <f t="shared" si="23"/>
        <v>1.7196958354221967</v>
      </c>
      <c r="E129" s="151">
        <f t="shared" ref="E129:Y129" si="45">E123/E115*10</f>
        <v>43.006060606060608</v>
      </c>
      <c r="F129" s="151">
        <f t="shared" ref="F129" si="46">F123/F115*10</f>
        <v>31</v>
      </c>
      <c r="G129" s="151">
        <f t="shared" si="45"/>
        <v>28.930587337909994</v>
      </c>
      <c r="H129" s="151">
        <f t="shared" si="45"/>
        <v>33.764175433802428</v>
      </c>
      <c r="I129" s="151">
        <f t="shared" si="45"/>
        <v>29.222437137330751</v>
      </c>
      <c r="J129" s="151">
        <f t="shared" si="45"/>
        <v>37.399770904925546</v>
      </c>
      <c r="K129" s="151">
        <f t="shared" si="45"/>
        <v>36.15174506828528</v>
      </c>
      <c r="L129" s="151">
        <f t="shared" si="45"/>
        <v>30.825026511134674</v>
      </c>
      <c r="M129" s="151">
        <f t="shared" si="45"/>
        <v>32.962962962962962</v>
      </c>
      <c r="N129" s="151">
        <f t="shared" si="45"/>
        <v>28.515557847687809</v>
      </c>
      <c r="O129" s="151">
        <f t="shared" si="45"/>
        <v>34.423428920073214</v>
      </c>
      <c r="P129" s="151">
        <f t="shared" si="45"/>
        <v>27.746187158727167</v>
      </c>
      <c r="Q129" s="151">
        <f t="shared" si="45"/>
        <v>25.435793143521209</v>
      </c>
      <c r="R129" s="151">
        <f t="shared" si="45"/>
        <v>31.100455136540962</v>
      </c>
      <c r="S129" s="151">
        <f t="shared" si="45"/>
        <v>39.314484769928711</v>
      </c>
      <c r="T129" s="151">
        <f t="shared" si="45"/>
        <v>31.755359877488516</v>
      </c>
      <c r="U129" s="151">
        <f t="shared" si="45"/>
        <v>29.49984370115661</v>
      </c>
      <c r="V129" s="151">
        <f t="shared" si="45"/>
        <v>30.271800679501698</v>
      </c>
      <c r="W129" s="179">
        <f t="shared" si="45"/>
        <v>25.997719498289623</v>
      </c>
      <c r="X129" s="151">
        <f t="shared" si="45"/>
        <v>40.033281825745874</v>
      </c>
      <c r="Y129" s="151">
        <f t="shared" si="45"/>
        <v>30.554545454545455</v>
      </c>
    </row>
    <row r="130" spans="1:26" s="12" customFormat="1" ht="30" hidden="1" customHeight="1" x14ac:dyDescent="0.2">
      <c r="A130" s="11" t="s">
        <v>95</v>
      </c>
      <c r="B130" s="51">
        <f>B124/B116*10</f>
        <v>15.584415584415584</v>
      </c>
      <c r="C130" s="51">
        <f>C124/C116*10</f>
        <v>39.882096069869</v>
      </c>
      <c r="D130" s="15">
        <f t="shared" si="23"/>
        <v>2.5591011644832609</v>
      </c>
      <c r="E130" s="151">
        <f>E124/E116*10</f>
        <v>99.3993993993994</v>
      </c>
      <c r="F130" s="51"/>
      <c r="G130" s="92">
        <f t="shared" ref="G130" si="47">G124/G116*10</f>
        <v>14.024390243902438</v>
      </c>
      <c r="H130" s="92"/>
      <c r="I130" s="92"/>
      <c r="J130" s="92"/>
      <c r="K130" s="92"/>
      <c r="L130" s="92"/>
      <c r="M130" s="92"/>
      <c r="N130" s="92"/>
      <c r="O130" s="92"/>
      <c r="P130" s="92"/>
      <c r="Q130" s="92"/>
      <c r="R130" s="151">
        <f t="shared" ref="R130" si="48">R124/R116*10</f>
        <v>10</v>
      </c>
      <c r="S130" s="151"/>
      <c r="T130" s="151"/>
      <c r="U130" s="151"/>
      <c r="V130" s="151"/>
      <c r="W130" s="179"/>
      <c r="X130" s="151">
        <f>X124/X116*10</f>
        <v>18.625</v>
      </c>
      <c r="Y130" s="92"/>
    </row>
    <row r="131" spans="1:26" s="12" customFormat="1" ht="30" hidden="1" customHeight="1" x14ac:dyDescent="0.2">
      <c r="A131" s="11" t="s">
        <v>208</v>
      </c>
      <c r="B131" s="51">
        <f>B125/B118*10</f>
        <v>83.09210526315789</v>
      </c>
      <c r="C131" s="51">
        <f>C125/C118*10</f>
        <v>60.117302052785924</v>
      </c>
      <c r="D131" s="15">
        <f t="shared" si="23"/>
        <v>0.72350197244841341</v>
      </c>
      <c r="E131" s="51"/>
      <c r="F131" s="51"/>
      <c r="G131" s="92">
        <f>G125/G118*10</f>
        <v>46.923076923076927</v>
      </c>
      <c r="H131" s="92">
        <f t="shared" ref="H131" si="49">H125/H118*10</f>
        <v>57.5</v>
      </c>
      <c r="I131" s="92"/>
      <c r="J131" s="92"/>
      <c r="K131" s="92"/>
      <c r="L131" s="92"/>
      <c r="M131" s="92">
        <f>M125/M118*10</f>
        <v>66</v>
      </c>
      <c r="N131" s="92"/>
      <c r="O131" s="92"/>
      <c r="P131" s="92"/>
      <c r="Q131" s="92"/>
      <c r="R131" s="92"/>
      <c r="S131" s="92">
        <f t="shared" ref="S131:X131" si="50">S125/S118*10</f>
        <v>45.588235294117645</v>
      </c>
      <c r="T131" s="92">
        <f t="shared" si="50"/>
        <v>79.285714285714292</v>
      </c>
      <c r="U131" s="92"/>
      <c r="V131" s="92"/>
      <c r="W131" s="114"/>
      <c r="X131" s="92">
        <f t="shared" si="50"/>
        <v>60</v>
      </c>
      <c r="Y131" s="92"/>
    </row>
    <row r="132" spans="1:26" s="12" customFormat="1" ht="30" hidden="1" customHeight="1" x14ac:dyDescent="0.2">
      <c r="A132" s="52" t="s">
        <v>146</v>
      </c>
      <c r="B132" s="56"/>
      <c r="C132" s="53">
        <f>SUM(E132:Y132)</f>
        <v>288582</v>
      </c>
      <c r="D132" s="15" t="e">
        <f t="shared" ref="D132:D138" si="51">C132/B132</f>
        <v>#DIV/0!</v>
      </c>
      <c r="E132" s="92">
        <v>15300</v>
      </c>
      <c r="F132" s="92">
        <v>9690</v>
      </c>
      <c r="G132" s="92">
        <v>16886</v>
      </c>
      <c r="H132" s="92">
        <v>17874</v>
      </c>
      <c r="I132" s="92">
        <v>8746</v>
      </c>
      <c r="J132" s="92">
        <v>22183</v>
      </c>
      <c r="K132" s="92">
        <v>13065</v>
      </c>
      <c r="L132" s="92">
        <v>12269</v>
      </c>
      <c r="M132" s="92">
        <v>14738</v>
      </c>
      <c r="N132" s="92">
        <v>5646</v>
      </c>
      <c r="O132" s="92">
        <v>7708</v>
      </c>
      <c r="P132" s="92">
        <v>14783</v>
      </c>
      <c r="Q132" s="92">
        <v>16172</v>
      </c>
      <c r="R132" s="92">
        <v>16789</v>
      </c>
      <c r="S132" s="92">
        <v>18191</v>
      </c>
      <c r="T132" s="92">
        <v>12646</v>
      </c>
      <c r="U132" s="92">
        <v>10285</v>
      </c>
      <c r="V132" s="92">
        <v>5148</v>
      </c>
      <c r="W132" s="114">
        <v>14824</v>
      </c>
      <c r="X132" s="92">
        <v>22979</v>
      </c>
      <c r="Y132" s="92">
        <v>12660</v>
      </c>
    </row>
    <row r="133" spans="1:26" s="12" customFormat="1" ht="30" hidden="1" customHeight="1" x14ac:dyDescent="0.2">
      <c r="A133" s="52" t="s">
        <v>99</v>
      </c>
      <c r="B133" s="53">
        <v>2193</v>
      </c>
      <c r="C133" s="53">
        <f>SUM(E133:Y133)</f>
        <v>4968</v>
      </c>
      <c r="D133" s="15">
        <f t="shared" si="51"/>
        <v>2.265389876880985</v>
      </c>
      <c r="E133" s="48">
        <f t="shared" ref="E133:Y133" si="52">(E111-E132)/2</f>
        <v>159</v>
      </c>
      <c r="F133" s="48">
        <f t="shared" si="52"/>
        <v>50</v>
      </c>
      <c r="G133" s="48">
        <f t="shared" si="52"/>
        <v>466</v>
      </c>
      <c r="H133" s="48">
        <f t="shared" si="52"/>
        <v>518</v>
      </c>
      <c r="I133" s="48">
        <f t="shared" si="52"/>
        <v>388</v>
      </c>
      <c r="J133" s="48">
        <f t="shared" si="52"/>
        <v>175.5</v>
      </c>
      <c r="K133" s="48">
        <f t="shared" si="52"/>
        <v>207.5</v>
      </c>
      <c r="L133" s="48">
        <f t="shared" si="52"/>
        <v>604</v>
      </c>
      <c r="M133" s="48">
        <f t="shared" si="52"/>
        <v>255.5</v>
      </c>
      <c r="N133" s="48">
        <f t="shared" si="52"/>
        <v>94.5</v>
      </c>
      <c r="O133" s="48">
        <f t="shared" si="52"/>
        <v>355</v>
      </c>
      <c r="P133" s="48">
        <f t="shared" si="52"/>
        <v>81</v>
      </c>
      <c r="Q133" s="48">
        <f t="shared" si="52"/>
        <v>149</v>
      </c>
      <c r="R133" s="48">
        <f t="shared" si="52"/>
        <v>193.5</v>
      </c>
      <c r="S133" s="48">
        <f t="shared" si="52"/>
        <v>130</v>
      </c>
      <c r="T133" s="48">
        <f t="shared" si="52"/>
        <v>480</v>
      </c>
      <c r="U133" s="48">
        <f t="shared" si="52"/>
        <v>47.5</v>
      </c>
      <c r="V133" s="48">
        <f t="shared" si="52"/>
        <v>82.5</v>
      </c>
      <c r="W133" s="180">
        <f t="shared" si="52"/>
        <v>311.5</v>
      </c>
      <c r="X133" s="48">
        <f t="shared" si="52"/>
        <v>159</v>
      </c>
      <c r="Y133" s="48">
        <f t="shared" si="52"/>
        <v>61</v>
      </c>
    </row>
    <row r="134" spans="1:26" s="12" customFormat="1" ht="30" hidden="1" customHeight="1" x14ac:dyDescent="0.2">
      <c r="A134" s="31" t="s">
        <v>100</v>
      </c>
      <c r="B134" s="27">
        <v>81</v>
      </c>
      <c r="C134" s="27">
        <f>SUM(E134:Y134)</f>
        <v>317</v>
      </c>
      <c r="D134" s="15">
        <f t="shared" si="51"/>
        <v>3.9135802469135803</v>
      </c>
      <c r="E134" s="24">
        <v>48</v>
      </c>
      <c r="F134" s="24">
        <v>11</v>
      </c>
      <c r="G134" s="92">
        <v>10</v>
      </c>
      <c r="H134" s="92">
        <v>20</v>
      </c>
      <c r="I134" s="92">
        <v>28</v>
      </c>
      <c r="J134" s="92">
        <v>15</v>
      </c>
      <c r="K134" s="92">
        <v>3</v>
      </c>
      <c r="L134" s="92">
        <v>10</v>
      </c>
      <c r="M134" s="92">
        <v>4</v>
      </c>
      <c r="N134" s="92">
        <v>4</v>
      </c>
      <c r="O134" s="92">
        <v>8</v>
      </c>
      <c r="P134" s="92">
        <v>6</v>
      </c>
      <c r="Q134" s="92">
        <v>22</v>
      </c>
      <c r="R134" s="92">
        <v>20</v>
      </c>
      <c r="S134" s="92">
        <v>3</v>
      </c>
      <c r="T134" s="92">
        <v>1</v>
      </c>
      <c r="U134" s="92">
        <v>2</v>
      </c>
      <c r="V134" s="92">
        <v>9</v>
      </c>
      <c r="W134" s="114">
        <v>26</v>
      </c>
      <c r="X134" s="92">
        <v>45</v>
      </c>
      <c r="Y134" s="92">
        <v>22</v>
      </c>
    </row>
    <row r="135" spans="1:26" s="12" customFormat="1" ht="30" hidden="1" customHeight="1" x14ac:dyDescent="0.2">
      <c r="A135" s="31" t="s">
        <v>101</v>
      </c>
      <c r="B135" s="51"/>
      <c r="C135" s="27">
        <f t="shared" ref="C135" si="53">SUM(E135:Y135)</f>
        <v>0</v>
      </c>
      <c r="D135" s="15" t="e">
        <f t="shared" si="51"/>
        <v>#DIV/0!</v>
      </c>
      <c r="E135" s="51"/>
      <c r="F135" s="51"/>
      <c r="G135" s="92"/>
      <c r="H135" s="92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114"/>
      <c r="X135" s="92"/>
      <c r="Y135" s="92"/>
    </row>
    <row r="136" spans="1:26" s="12" customFormat="1" ht="30" hidden="1" customHeight="1" x14ac:dyDescent="0.2">
      <c r="A136" s="11" t="s">
        <v>102</v>
      </c>
      <c r="B136" s="27">
        <v>4863</v>
      </c>
      <c r="C136" s="27">
        <f>SUM(E136:Y136)</f>
        <v>5700</v>
      </c>
      <c r="D136" s="15">
        <f t="shared" si="51"/>
        <v>1.1721159777914867</v>
      </c>
      <c r="E136" s="48">
        <v>157</v>
      </c>
      <c r="F136" s="48">
        <v>162</v>
      </c>
      <c r="G136" s="48">
        <v>803</v>
      </c>
      <c r="H136" s="48">
        <v>367</v>
      </c>
      <c r="I136" s="48">
        <v>10</v>
      </c>
      <c r="J136" s="48">
        <v>144</v>
      </c>
      <c r="K136" s="48">
        <v>608</v>
      </c>
      <c r="L136" s="48">
        <v>739</v>
      </c>
      <c r="M136" s="48">
        <v>243</v>
      </c>
      <c r="N136" s="48">
        <v>30</v>
      </c>
      <c r="O136" s="48">
        <v>280</v>
      </c>
      <c r="P136" s="48">
        <v>339</v>
      </c>
      <c r="Q136" s="48">
        <v>12</v>
      </c>
      <c r="R136" s="48">
        <v>679</v>
      </c>
      <c r="S136" s="48">
        <v>189</v>
      </c>
      <c r="T136" s="48">
        <v>59</v>
      </c>
      <c r="U136" s="48">
        <v>115</v>
      </c>
      <c r="V136" s="48">
        <v>30</v>
      </c>
      <c r="W136" s="180">
        <v>351</v>
      </c>
      <c r="X136" s="48">
        <v>383</v>
      </c>
      <c r="Y136" s="48"/>
    </row>
    <row r="137" spans="1:26" s="12" customFormat="1" ht="27" hidden="1" customHeight="1" x14ac:dyDescent="0.2">
      <c r="A137" s="13" t="s">
        <v>103</v>
      </c>
      <c r="B137" s="23"/>
      <c r="C137" s="27">
        <f>SUM(E137:Y137)</f>
        <v>629.5</v>
      </c>
      <c r="D137" s="15"/>
      <c r="E137" s="48"/>
      <c r="F137" s="48">
        <v>108</v>
      </c>
      <c r="G137" s="92">
        <v>21</v>
      </c>
      <c r="H137" s="92">
        <v>34</v>
      </c>
      <c r="I137" s="92"/>
      <c r="J137" s="92"/>
      <c r="K137" s="92">
        <v>98</v>
      </c>
      <c r="L137" s="92"/>
      <c r="M137" s="92">
        <v>26</v>
      </c>
      <c r="N137" s="92"/>
      <c r="O137" s="92">
        <v>86</v>
      </c>
      <c r="P137" s="92">
        <v>107</v>
      </c>
      <c r="Q137" s="92"/>
      <c r="R137" s="92"/>
      <c r="S137" s="92">
        <v>35</v>
      </c>
      <c r="T137" s="92">
        <f>9+4</f>
        <v>13</v>
      </c>
      <c r="U137" s="92"/>
      <c r="V137" s="92">
        <v>6.5</v>
      </c>
      <c r="W137" s="114">
        <f>52+43</f>
        <v>95</v>
      </c>
      <c r="X137" s="92"/>
      <c r="Y137" s="92"/>
    </row>
    <row r="138" spans="1:26" s="12" customFormat="1" ht="31.9" hidden="1" customHeight="1" outlineLevel="1" x14ac:dyDescent="0.2">
      <c r="A138" s="13" t="s">
        <v>104</v>
      </c>
      <c r="B138" s="27">
        <v>4894</v>
      </c>
      <c r="C138" s="27">
        <f>C136-C137</f>
        <v>5070.5</v>
      </c>
      <c r="D138" s="15">
        <f t="shared" si="51"/>
        <v>1.0360645688598284</v>
      </c>
      <c r="E138" s="48">
        <v>158</v>
      </c>
      <c r="F138" s="48">
        <f t="shared" ref="F138:Y138" si="54">F136-F137</f>
        <v>54</v>
      </c>
      <c r="G138" s="48">
        <f t="shared" si="54"/>
        <v>782</v>
      </c>
      <c r="H138" s="48">
        <f>377-H137</f>
        <v>343</v>
      </c>
      <c r="I138" s="48">
        <f t="shared" si="54"/>
        <v>10</v>
      </c>
      <c r="J138" s="48">
        <f t="shared" si="54"/>
        <v>144</v>
      </c>
      <c r="K138" s="48">
        <v>604.5</v>
      </c>
      <c r="L138" s="48">
        <f t="shared" si="54"/>
        <v>739</v>
      </c>
      <c r="M138" s="48">
        <f t="shared" si="54"/>
        <v>217</v>
      </c>
      <c r="N138" s="48">
        <f t="shared" si="54"/>
        <v>30</v>
      </c>
      <c r="O138" s="48">
        <v>194</v>
      </c>
      <c r="P138" s="48">
        <f t="shared" si="54"/>
        <v>232</v>
      </c>
      <c r="Q138" s="48">
        <v>14</v>
      </c>
      <c r="R138" s="48">
        <f t="shared" si="54"/>
        <v>679</v>
      </c>
      <c r="S138" s="48">
        <f t="shared" si="54"/>
        <v>154</v>
      </c>
      <c r="T138" s="48">
        <f>T136-T137</f>
        <v>46</v>
      </c>
      <c r="U138" s="48">
        <f t="shared" si="54"/>
        <v>115</v>
      </c>
      <c r="V138" s="48">
        <f>V136-V137</f>
        <v>23.5</v>
      </c>
      <c r="W138" s="180">
        <f>W136-W137</f>
        <v>256</v>
      </c>
      <c r="X138" s="48">
        <f t="shared" si="54"/>
        <v>383</v>
      </c>
      <c r="Y138" s="48">
        <f t="shared" si="54"/>
        <v>0</v>
      </c>
      <c r="Z138" s="70"/>
    </row>
    <row r="139" spans="1:26" s="154" customFormat="1" ht="30" hidden="1" customHeight="1" outlineLevel="1" x14ac:dyDescent="0.2">
      <c r="A139" s="52" t="s">
        <v>105</v>
      </c>
      <c r="B139" s="23">
        <v>4894</v>
      </c>
      <c r="C139" s="27">
        <f>SUM(E139:Y139)</f>
        <v>5060</v>
      </c>
      <c r="D139" s="15">
        <f t="shared" ref="D139:D145" si="55">C139/B139</f>
        <v>1.0339190845933797</v>
      </c>
      <c r="E139" s="92">
        <v>158</v>
      </c>
      <c r="F139" s="92">
        <v>54</v>
      </c>
      <c r="G139" s="92">
        <v>782</v>
      </c>
      <c r="H139" s="92">
        <v>343</v>
      </c>
      <c r="I139" s="92">
        <v>10</v>
      </c>
      <c r="J139" s="92">
        <v>144</v>
      </c>
      <c r="K139" s="92">
        <v>506.5</v>
      </c>
      <c r="L139" s="92">
        <v>739</v>
      </c>
      <c r="M139" s="92">
        <v>217</v>
      </c>
      <c r="N139" s="92">
        <v>30</v>
      </c>
      <c r="O139" s="92">
        <v>194</v>
      </c>
      <c r="P139" s="92">
        <v>232</v>
      </c>
      <c r="Q139" s="92">
        <v>14</v>
      </c>
      <c r="R139" s="92">
        <v>659</v>
      </c>
      <c r="S139" s="92">
        <v>154</v>
      </c>
      <c r="T139" s="92">
        <v>46</v>
      </c>
      <c r="U139" s="92">
        <v>115</v>
      </c>
      <c r="V139" s="92">
        <v>23.5</v>
      </c>
      <c r="W139" s="114">
        <v>256</v>
      </c>
      <c r="X139" s="92">
        <v>383</v>
      </c>
      <c r="Y139" s="92"/>
    </row>
    <row r="140" spans="1:26" s="12" customFormat="1" ht="27.75" hidden="1" customHeight="1" x14ac:dyDescent="0.2">
      <c r="A140" s="13" t="s">
        <v>179</v>
      </c>
      <c r="B140" s="32">
        <f>B139/B138</f>
        <v>1</v>
      </c>
      <c r="C140" s="32">
        <f>C139/C138</f>
        <v>0.9979291983039148</v>
      </c>
      <c r="D140" s="15">
        <f t="shared" si="55"/>
        <v>0.9979291983039148</v>
      </c>
      <c r="E140" s="34">
        <f>E139/E138</f>
        <v>1</v>
      </c>
      <c r="F140" s="34">
        <f t="shared" ref="F140:X140" si="56">F139/F138</f>
        <v>1</v>
      </c>
      <c r="G140" s="34">
        <f t="shared" si="56"/>
        <v>1</v>
      </c>
      <c r="H140" s="34">
        <f t="shared" si="56"/>
        <v>1</v>
      </c>
      <c r="I140" s="34">
        <f t="shared" si="56"/>
        <v>1</v>
      </c>
      <c r="J140" s="34">
        <f t="shared" si="56"/>
        <v>1</v>
      </c>
      <c r="K140" s="34">
        <f t="shared" si="56"/>
        <v>0.83788254755996694</v>
      </c>
      <c r="L140" s="34">
        <f t="shared" si="56"/>
        <v>1</v>
      </c>
      <c r="M140" s="34">
        <f t="shared" si="56"/>
        <v>1</v>
      </c>
      <c r="N140" s="34">
        <f t="shared" si="56"/>
        <v>1</v>
      </c>
      <c r="O140" s="34">
        <f t="shared" si="56"/>
        <v>1</v>
      </c>
      <c r="P140" s="34">
        <f t="shared" si="56"/>
        <v>1</v>
      </c>
      <c r="Q140" s="34">
        <f t="shared" si="56"/>
        <v>1</v>
      </c>
      <c r="R140" s="34">
        <f t="shared" si="56"/>
        <v>0.97054491899852724</v>
      </c>
      <c r="S140" s="34">
        <f t="shared" si="56"/>
        <v>1</v>
      </c>
      <c r="T140" s="34">
        <f t="shared" si="56"/>
        <v>1</v>
      </c>
      <c r="U140" s="34">
        <f t="shared" si="56"/>
        <v>1</v>
      </c>
      <c r="V140" s="34">
        <f t="shared" si="56"/>
        <v>1</v>
      </c>
      <c r="W140" s="117">
        <f t="shared" si="56"/>
        <v>1</v>
      </c>
      <c r="X140" s="34">
        <f t="shared" si="56"/>
        <v>1</v>
      </c>
      <c r="Y140" s="34"/>
    </row>
    <row r="141" spans="1:26" s="86" customFormat="1" ht="27.75" hidden="1" customHeight="1" x14ac:dyDescent="0.2">
      <c r="A141" s="84" t="s">
        <v>96</v>
      </c>
      <c r="B141" s="85">
        <f>B138-B139</f>
        <v>0</v>
      </c>
      <c r="C141" s="85">
        <f>C138-C139</f>
        <v>10.5</v>
      </c>
      <c r="D141" s="15"/>
      <c r="E141" s="85">
        <f>E138-E139</f>
        <v>0</v>
      </c>
      <c r="F141" s="85">
        <f t="shared" ref="F141:Y141" si="57">F138-F139</f>
        <v>0</v>
      </c>
      <c r="G141" s="85">
        <f t="shared" si="57"/>
        <v>0</v>
      </c>
      <c r="H141" s="85">
        <f t="shared" si="57"/>
        <v>0</v>
      </c>
      <c r="I141" s="85">
        <f t="shared" si="57"/>
        <v>0</v>
      </c>
      <c r="J141" s="85">
        <f t="shared" si="57"/>
        <v>0</v>
      </c>
      <c r="K141" s="85">
        <f>K138-K139-K137</f>
        <v>0</v>
      </c>
      <c r="L141" s="85">
        <f t="shared" si="57"/>
        <v>0</v>
      </c>
      <c r="M141" s="85">
        <f t="shared" si="57"/>
        <v>0</v>
      </c>
      <c r="N141" s="85">
        <f t="shared" si="57"/>
        <v>0</v>
      </c>
      <c r="O141" s="85">
        <f>O138-O139</f>
        <v>0</v>
      </c>
      <c r="P141" s="85">
        <f t="shared" si="57"/>
        <v>0</v>
      </c>
      <c r="Q141" s="85">
        <f t="shared" si="57"/>
        <v>0</v>
      </c>
      <c r="R141" s="85">
        <f>R138-R139</f>
        <v>20</v>
      </c>
      <c r="S141" s="85">
        <f t="shared" si="57"/>
        <v>0</v>
      </c>
      <c r="T141" s="85">
        <f>T138-T139</f>
        <v>0</v>
      </c>
      <c r="U141" s="85">
        <f t="shared" si="57"/>
        <v>0</v>
      </c>
      <c r="V141" s="85">
        <f>V138-V139</f>
        <v>0</v>
      </c>
      <c r="W141" s="181">
        <f t="shared" si="57"/>
        <v>0</v>
      </c>
      <c r="X141" s="85">
        <f t="shared" si="57"/>
        <v>0</v>
      </c>
      <c r="Y141" s="85">
        <f t="shared" si="57"/>
        <v>0</v>
      </c>
      <c r="Z141" s="167"/>
    </row>
    <row r="142" spans="1:26" s="12" customFormat="1" ht="27.75" hidden="1" customHeight="1" x14ac:dyDescent="0.2">
      <c r="A142" s="13" t="s">
        <v>182</v>
      </c>
      <c r="B142" s="92"/>
      <c r="C142" s="26"/>
      <c r="D142" s="16" t="e">
        <f t="shared" si="55"/>
        <v>#DIV/0!</v>
      </c>
      <c r="E142" s="92"/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114"/>
      <c r="X142" s="92"/>
      <c r="Y142" s="92"/>
    </row>
    <row r="143" spans="1:26" s="154" customFormat="1" ht="30" hidden="1" customHeight="1" x14ac:dyDescent="0.2">
      <c r="A143" s="31" t="s">
        <v>106</v>
      </c>
      <c r="B143" s="23">
        <v>95653</v>
      </c>
      <c r="C143" s="27">
        <f>SUM(E143:Y143)</f>
        <v>122635.5</v>
      </c>
      <c r="D143" s="15">
        <f t="shared" si="55"/>
        <v>1.2820873365184573</v>
      </c>
      <c r="E143" s="92">
        <v>2838</v>
      </c>
      <c r="F143" s="92">
        <v>977</v>
      </c>
      <c r="G143" s="92">
        <v>22137</v>
      </c>
      <c r="H143" s="92">
        <v>8582</v>
      </c>
      <c r="I143" s="92">
        <v>180</v>
      </c>
      <c r="J143" s="92">
        <v>3427</v>
      </c>
      <c r="K143" s="92">
        <v>12032</v>
      </c>
      <c r="L143" s="92">
        <v>20130</v>
      </c>
      <c r="M143" s="92">
        <v>4389</v>
      </c>
      <c r="N143" s="92">
        <v>594</v>
      </c>
      <c r="O143" s="92">
        <v>3291</v>
      </c>
      <c r="P143" s="92">
        <v>5331</v>
      </c>
      <c r="Q143" s="92">
        <v>324</v>
      </c>
      <c r="R143" s="92">
        <v>14498</v>
      </c>
      <c r="S143" s="92">
        <v>3449</v>
      </c>
      <c r="T143" s="92">
        <v>927.5</v>
      </c>
      <c r="U143" s="92">
        <v>2311</v>
      </c>
      <c r="V143" s="92">
        <v>435</v>
      </c>
      <c r="W143" s="114">
        <v>6345</v>
      </c>
      <c r="X143" s="92">
        <v>10438</v>
      </c>
      <c r="Y143" s="92"/>
    </row>
    <row r="144" spans="1:26" s="12" customFormat="1" ht="31.15" hidden="1" customHeight="1" x14ac:dyDescent="0.2">
      <c r="A144" s="13" t="s">
        <v>52</v>
      </c>
      <c r="B144" s="15" t="e">
        <f>B143/B142</f>
        <v>#DIV/0!</v>
      </c>
      <c r="C144" s="9" t="e">
        <f>C143/C142</f>
        <v>#DIV/0!</v>
      </c>
      <c r="D144" s="15"/>
      <c r="E144" s="29" t="e">
        <f t="shared" ref="E144:Y144" si="58">E143/E142</f>
        <v>#DIV/0!</v>
      </c>
      <c r="F144" s="29" t="e">
        <f t="shared" si="58"/>
        <v>#DIV/0!</v>
      </c>
      <c r="G144" s="92" t="e">
        <f t="shared" si="58"/>
        <v>#DIV/0!</v>
      </c>
      <c r="H144" s="92" t="e">
        <f t="shared" si="58"/>
        <v>#DIV/0!</v>
      </c>
      <c r="I144" s="92" t="e">
        <f t="shared" si="58"/>
        <v>#DIV/0!</v>
      </c>
      <c r="J144" s="92" t="e">
        <f t="shared" si="58"/>
        <v>#DIV/0!</v>
      </c>
      <c r="K144" s="92" t="e">
        <f t="shared" si="58"/>
        <v>#DIV/0!</v>
      </c>
      <c r="L144" s="92" t="e">
        <f t="shared" si="58"/>
        <v>#DIV/0!</v>
      </c>
      <c r="M144" s="92" t="e">
        <f t="shared" si="58"/>
        <v>#DIV/0!</v>
      </c>
      <c r="N144" s="92" t="e">
        <f t="shared" si="58"/>
        <v>#DIV/0!</v>
      </c>
      <c r="O144" s="92" t="e">
        <f t="shared" si="58"/>
        <v>#DIV/0!</v>
      </c>
      <c r="P144" s="92" t="e">
        <f t="shared" si="58"/>
        <v>#DIV/0!</v>
      </c>
      <c r="Q144" s="92" t="e">
        <f t="shared" si="58"/>
        <v>#DIV/0!</v>
      </c>
      <c r="R144" s="92" t="e">
        <f t="shared" si="58"/>
        <v>#DIV/0!</v>
      </c>
      <c r="S144" s="92" t="e">
        <f t="shared" si="58"/>
        <v>#DIV/0!</v>
      </c>
      <c r="T144" s="92" t="e">
        <f t="shared" si="58"/>
        <v>#DIV/0!</v>
      </c>
      <c r="U144" s="92" t="e">
        <f t="shared" si="58"/>
        <v>#DIV/0!</v>
      </c>
      <c r="V144" s="92" t="e">
        <f t="shared" si="58"/>
        <v>#DIV/0!</v>
      </c>
      <c r="W144" s="114" t="e">
        <f t="shared" si="58"/>
        <v>#DIV/0!</v>
      </c>
      <c r="X144" s="92" t="e">
        <f t="shared" si="58"/>
        <v>#DIV/0!</v>
      </c>
      <c r="Y144" s="92" t="e">
        <f t="shared" si="58"/>
        <v>#DIV/0!</v>
      </c>
    </row>
    <row r="145" spans="1:26" s="12" customFormat="1" ht="30" hidden="1" customHeight="1" x14ac:dyDescent="0.2">
      <c r="A145" s="31" t="s">
        <v>98</v>
      </c>
      <c r="B145" s="56">
        <f>B143/B139*10</f>
        <v>195.44953003677972</v>
      </c>
      <c r="C145" s="56">
        <f>C143/C139*10</f>
        <v>242.36264822134387</v>
      </c>
      <c r="D145" s="15">
        <f t="shared" si="55"/>
        <v>1.2400267638184448</v>
      </c>
      <c r="E145" s="158">
        <f t="shared" ref="E145" si="59">E143/E139*10</f>
        <v>179.62025316455697</v>
      </c>
      <c r="F145" s="158">
        <f t="shared" ref="F145:G145" si="60">F143/F139*10</f>
        <v>180.92592592592592</v>
      </c>
      <c r="G145" s="158">
        <f t="shared" si="60"/>
        <v>283.08184143222502</v>
      </c>
      <c r="H145" s="158">
        <f>H143/H139*10</f>
        <v>250.20408163265304</v>
      </c>
      <c r="I145" s="158">
        <f>I143/I139*10</f>
        <v>180</v>
      </c>
      <c r="J145" s="158">
        <f>J143/J139*10</f>
        <v>237.98611111111111</v>
      </c>
      <c r="K145" s="158">
        <f>K143/K139*10</f>
        <v>237.5518262586377</v>
      </c>
      <c r="L145" s="158">
        <f>L143/L139*10</f>
        <v>272.39512855209745</v>
      </c>
      <c r="M145" s="158">
        <f t="shared" ref="M145:R145" si="61">M143/M139*10</f>
        <v>202.25806451612902</v>
      </c>
      <c r="N145" s="158">
        <f t="shared" si="61"/>
        <v>198</v>
      </c>
      <c r="O145" s="158">
        <f t="shared" si="61"/>
        <v>169.63917525773195</v>
      </c>
      <c r="P145" s="158">
        <f t="shared" si="61"/>
        <v>229.78448275862067</v>
      </c>
      <c r="Q145" s="158">
        <f t="shared" si="61"/>
        <v>231.42857142857142</v>
      </c>
      <c r="R145" s="158">
        <f t="shared" si="61"/>
        <v>220</v>
      </c>
      <c r="S145" s="158">
        <f>S143/S139*10</f>
        <v>223.96103896103895</v>
      </c>
      <c r="T145" s="158">
        <f>T143/T139*10</f>
        <v>201.63043478260872</v>
      </c>
      <c r="U145" s="158">
        <f t="shared" ref="U145:V145" si="62">U143/U139*10</f>
        <v>200.95652173913044</v>
      </c>
      <c r="V145" s="158">
        <f t="shared" si="62"/>
        <v>185.10638297872339</v>
      </c>
      <c r="W145" s="178">
        <f>W143/W139*10</f>
        <v>247.8515625</v>
      </c>
      <c r="X145" s="158">
        <f>X143/X139*10</f>
        <v>272.53263707571801</v>
      </c>
      <c r="Y145" s="158"/>
    </row>
    <row r="146" spans="1:26" s="12" customFormat="1" ht="30" hidden="1" customHeight="1" outlineLevel="1" x14ac:dyDescent="0.2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/>
      <c r="E146" s="48">
        <v>22</v>
      </c>
      <c r="F146" s="48">
        <v>86</v>
      </c>
      <c r="G146" s="92">
        <v>90</v>
      </c>
      <c r="H146" s="92">
        <v>0.5</v>
      </c>
      <c r="I146" s="92">
        <v>16</v>
      </c>
      <c r="J146" s="92">
        <v>10</v>
      </c>
      <c r="K146" s="92">
        <v>127</v>
      </c>
      <c r="L146" s="92">
        <v>94</v>
      </c>
      <c r="M146" s="92">
        <v>47</v>
      </c>
      <c r="N146" s="92">
        <v>24</v>
      </c>
      <c r="O146" s="92">
        <v>76</v>
      </c>
      <c r="P146" s="92">
        <v>129</v>
      </c>
      <c r="Q146" s="92"/>
      <c r="R146" s="92">
        <v>8</v>
      </c>
      <c r="S146" s="92">
        <v>36</v>
      </c>
      <c r="T146" s="92">
        <v>26</v>
      </c>
      <c r="U146" s="92"/>
      <c r="V146" s="92">
        <v>11</v>
      </c>
      <c r="W146" s="114">
        <v>95</v>
      </c>
      <c r="X146" s="92">
        <v>58</v>
      </c>
      <c r="Y146" s="92">
        <v>6</v>
      </c>
    </row>
    <row r="147" spans="1:26" s="12" customFormat="1" ht="30" hidden="1" customHeight="1" x14ac:dyDescent="0.2">
      <c r="A147" s="11" t="s">
        <v>108</v>
      </c>
      <c r="B147" s="54"/>
      <c r="C147" s="27">
        <f>SUM(E147:Y147)</f>
        <v>0</v>
      </c>
      <c r="D147" s="27"/>
      <c r="E147" s="55"/>
      <c r="F147" s="55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114"/>
      <c r="X147" s="92"/>
      <c r="Y147" s="92"/>
    </row>
    <row r="148" spans="1:26" s="12" customFormat="1" ht="30" hidden="1" customHeight="1" x14ac:dyDescent="0.2">
      <c r="A148" s="11" t="s">
        <v>89</v>
      </c>
      <c r="B148" s="54"/>
      <c r="C148" s="27">
        <f>SUM(E148:Y148)</f>
        <v>48</v>
      </c>
      <c r="D148" s="27"/>
      <c r="E148" s="55"/>
      <c r="F148" s="55"/>
      <c r="G148" s="92"/>
      <c r="H148" s="92"/>
      <c r="I148" s="92"/>
      <c r="J148" s="92"/>
      <c r="K148" s="92"/>
      <c r="L148" s="92"/>
      <c r="M148" s="92"/>
      <c r="N148" s="92"/>
      <c r="O148" s="92">
        <f>14+34</f>
        <v>48</v>
      </c>
      <c r="P148" s="92"/>
      <c r="Q148" s="92"/>
      <c r="R148" s="92"/>
      <c r="S148" s="92"/>
      <c r="T148" s="92"/>
      <c r="U148" s="92"/>
      <c r="V148" s="92"/>
      <c r="W148" s="114"/>
      <c r="X148" s="92"/>
      <c r="Y148" s="92"/>
    </row>
    <row r="149" spans="1:26" s="12" customFormat="1" ht="30" hidden="1" customHeight="1" outlineLevel="1" x14ac:dyDescent="0.2">
      <c r="A149" s="11" t="s">
        <v>109</v>
      </c>
      <c r="B149" s="53">
        <v>850</v>
      </c>
      <c r="C149" s="53">
        <f>C146-C147</f>
        <v>961.5</v>
      </c>
      <c r="D149" s="15"/>
      <c r="E149" s="48">
        <f>E146</f>
        <v>22</v>
      </c>
      <c r="F149" s="48">
        <v>86</v>
      </c>
      <c r="G149" s="48">
        <v>86.3</v>
      </c>
      <c r="H149" s="48">
        <v>0</v>
      </c>
      <c r="I149" s="48">
        <f>I146-I147</f>
        <v>16</v>
      </c>
      <c r="J149" s="48">
        <v>7</v>
      </c>
      <c r="K149" s="48">
        <v>126.7</v>
      </c>
      <c r="L149" s="48">
        <v>94</v>
      </c>
      <c r="M149" s="48">
        <f>M146-M147</f>
        <v>47</v>
      </c>
      <c r="N149" s="48">
        <f>N146-N147</f>
        <v>24</v>
      </c>
      <c r="O149" s="48">
        <f>O146-O147-O148</f>
        <v>28</v>
      </c>
      <c r="P149" s="48">
        <f>P146-P147</f>
        <v>129</v>
      </c>
      <c r="Q149" s="48">
        <f>Q146-Q147</f>
        <v>0</v>
      </c>
      <c r="R149" s="48">
        <v>7.1</v>
      </c>
      <c r="S149" s="48">
        <f>S146-S147</f>
        <v>36</v>
      </c>
      <c r="T149" s="48">
        <v>21</v>
      </c>
      <c r="U149" s="48">
        <f>U146-U147</f>
        <v>0</v>
      </c>
      <c r="V149" s="48">
        <f>V146-V147</f>
        <v>11</v>
      </c>
      <c r="W149" s="180">
        <f>W146-W147</f>
        <v>95</v>
      </c>
      <c r="X149" s="48">
        <f>X146-X147</f>
        <v>58</v>
      </c>
      <c r="Y149" s="48">
        <f>Y146-Y147</f>
        <v>6</v>
      </c>
    </row>
    <row r="150" spans="1:26" s="12" customFormat="1" ht="30" hidden="1" customHeight="1" outlineLevel="1" x14ac:dyDescent="0.2">
      <c r="A150" s="52" t="s">
        <v>170</v>
      </c>
      <c r="B150" s="23">
        <v>812</v>
      </c>
      <c r="C150" s="150">
        <f>SUM(E150:Y150)</f>
        <v>872.15</v>
      </c>
      <c r="D150" s="15">
        <f t="shared" ref="D150:D199" si="63">C150/B150</f>
        <v>1.0740763546798029</v>
      </c>
      <c r="E150" s="92">
        <v>22</v>
      </c>
      <c r="F150" s="92">
        <v>86</v>
      </c>
      <c r="G150" s="92">
        <v>86.3</v>
      </c>
      <c r="H150" s="92"/>
      <c r="I150" s="92">
        <v>16</v>
      </c>
      <c r="J150" s="92">
        <v>7</v>
      </c>
      <c r="K150" s="92">
        <v>124.75</v>
      </c>
      <c r="L150" s="92">
        <v>94</v>
      </c>
      <c r="M150" s="92">
        <v>47</v>
      </c>
      <c r="N150" s="92">
        <v>24</v>
      </c>
      <c r="O150" s="92">
        <v>28</v>
      </c>
      <c r="P150" s="92">
        <v>110</v>
      </c>
      <c r="Q150" s="92"/>
      <c r="R150" s="92">
        <v>7.1</v>
      </c>
      <c r="S150" s="92">
        <v>29</v>
      </c>
      <c r="T150" s="92">
        <v>21</v>
      </c>
      <c r="U150" s="92"/>
      <c r="V150" s="92">
        <v>11</v>
      </c>
      <c r="W150" s="114">
        <v>95</v>
      </c>
      <c r="X150" s="92">
        <v>58</v>
      </c>
      <c r="Y150" s="92">
        <v>6</v>
      </c>
    </row>
    <row r="151" spans="1:26" s="12" customFormat="1" ht="30" hidden="1" customHeight="1" x14ac:dyDescent="0.2">
      <c r="A151" s="13" t="s">
        <v>179</v>
      </c>
      <c r="B151" s="32">
        <f>B150/B149</f>
        <v>0.95529411764705885</v>
      </c>
      <c r="C151" s="32">
        <f>C150/C149</f>
        <v>0.90707228289131558</v>
      </c>
      <c r="D151" s="15">
        <f t="shared" si="63"/>
        <v>0.94952147839608159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0.98460931333859514</v>
      </c>
      <c r="L151" s="29">
        <f t="shared" ref="L151:Y151" si="64">L150/L149</f>
        <v>1</v>
      </c>
      <c r="M151" s="29">
        <f t="shared" si="64"/>
        <v>1</v>
      </c>
      <c r="N151" s="29">
        <f t="shared" si="64"/>
        <v>1</v>
      </c>
      <c r="O151" s="29">
        <f t="shared" si="64"/>
        <v>1</v>
      </c>
      <c r="P151" s="29">
        <f t="shared" si="64"/>
        <v>0.8527131782945736</v>
      </c>
      <c r="Q151" s="29"/>
      <c r="R151" s="29">
        <f t="shared" si="64"/>
        <v>1</v>
      </c>
      <c r="S151" s="29">
        <f t="shared" si="64"/>
        <v>0.80555555555555558</v>
      </c>
      <c r="T151" s="29">
        <f t="shared" si="64"/>
        <v>1</v>
      </c>
      <c r="U151" s="29"/>
      <c r="V151" s="29">
        <f t="shared" si="64"/>
        <v>1</v>
      </c>
      <c r="W151" s="116">
        <f t="shared" si="64"/>
        <v>1</v>
      </c>
      <c r="X151" s="29">
        <f t="shared" si="64"/>
        <v>1</v>
      </c>
      <c r="Y151" s="29">
        <f t="shared" si="64"/>
        <v>1</v>
      </c>
    </row>
    <row r="152" spans="1:26" s="12" customFormat="1" ht="30.75" hidden="1" customHeight="1" x14ac:dyDescent="0.2">
      <c r="A152" s="13" t="s">
        <v>183</v>
      </c>
      <c r="B152" s="92"/>
      <c r="C152" s="92"/>
      <c r="D152" s="15" t="e">
        <f t="shared" si="63"/>
        <v>#DIV/0!</v>
      </c>
      <c r="E152" s="92"/>
      <c r="F152" s="92"/>
      <c r="G152" s="92"/>
      <c r="H152" s="92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114"/>
      <c r="X152" s="92"/>
      <c r="Y152" s="92"/>
    </row>
    <row r="153" spans="1:26" s="12" customFormat="1" ht="30" hidden="1" customHeight="1" x14ac:dyDescent="0.2">
      <c r="A153" s="31" t="s">
        <v>110</v>
      </c>
      <c r="B153" s="23">
        <v>25928</v>
      </c>
      <c r="C153" s="27">
        <f>SUM(E153:Y153)</f>
        <v>34944.36</v>
      </c>
      <c r="D153" s="15">
        <f t="shared" si="63"/>
        <v>1.3477460660290035</v>
      </c>
      <c r="E153" s="92">
        <v>837</v>
      </c>
      <c r="F153" s="92">
        <v>4164</v>
      </c>
      <c r="G153" s="92">
        <v>2400</v>
      </c>
      <c r="H153" s="92"/>
      <c r="I153" s="92">
        <v>151</v>
      </c>
      <c r="J153" s="92">
        <v>224</v>
      </c>
      <c r="K153" s="92">
        <v>7551</v>
      </c>
      <c r="L153" s="92">
        <v>5113</v>
      </c>
      <c r="M153" s="92">
        <v>1245</v>
      </c>
      <c r="N153" s="92">
        <v>230</v>
      </c>
      <c r="O153" s="92">
        <v>708.4</v>
      </c>
      <c r="P153" s="92">
        <v>3938</v>
      </c>
      <c r="Q153" s="92"/>
      <c r="R153" s="92">
        <v>94.96</v>
      </c>
      <c r="S153" s="92">
        <v>1293</v>
      </c>
      <c r="T153" s="92">
        <v>1510</v>
      </c>
      <c r="U153" s="92"/>
      <c r="V153" s="92">
        <v>205</v>
      </c>
      <c r="W153" s="114">
        <v>4330</v>
      </c>
      <c r="X153" s="92">
        <v>930</v>
      </c>
      <c r="Y153" s="92">
        <v>20</v>
      </c>
    </row>
    <row r="154" spans="1:26" s="12" customFormat="1" ht="30" hidden="1" customHeight="1" x14ac:dyDescent="0.2">
      <c r="A154" s="13" t="s">
        <v>52</v>
      </c>
      <c r="B154" s="91" t="e">
        <f>B153/B152</f>
        <v>#DIV/0!</v>
      </c>
      <c r="C154" s="91" t="e">
        <f>C153/C152</f>
        <v>#DIV/0!</v>
      </c>
      <c r="D154" s="15" t="e">
        <f t="shared" si="63"/>
        <v>#DIV/0!</v>
      </c>
      <c r="E154" s="91"/>
      <c r="F154" s="91"/>
      <c r="G154" s="91"/>
      <c r="H154" s="91"/>
      <c r="I154" s="91"/>
      <c r="J154" s="91"/>
      <c r="K154" s="91"/>
      <c r="L154" s="91"/>
      <c r="M154" s="91" t="e">
        <f t="shared" ref="M154" si="65">M153/M152</f>
        <v>#DIV/0!</v>
      </c>
      <c r="N154" s="91"/>
      <c r="O154" s="91" t="e">
        <f>O153/O152</f>
        <v>#DIV/0!</v>
      </c>
      <c r="P154" s="92"/>
      <c r="Q154" s="91"/>
      <c r="R154" s="91" t="e">
        <f>R153/R152</f>
        <v>#DIV/0!</v>
      </c>
      <c r="S154" s="91" t="e">
        <f>S153/S152</f>
        <v>#DIV/0!</v>
      </c>
      <c r="T154" s="91" t="e">
        <f>T153/T152</f>
        <v>#DIV/0!</v>
      </c>
      <c r="U154" s="91" t="e">
        <f>U153/U152</f>
        <v>#DIV/0!</v>
      </c>
      <c r="V154" s="91"/>
      <c r="W154" s="115" t="e">
        <f>W153/W152</f>
        <v>#DIV/0!</v>
      </c>
      <c r="X154" s="91" t="e">
        <f>X153/X152</f>
        <v>#DIV/0!</v>
      </c>
      <c r="Y154" s="91" t="e">
        <f>Y153/Y152</f>
        <v>#DIV/0!</v>
      </c>
    </row>
    <row r="155" spans="1:26" s="12" customFormat="1" ht="30" hidden="1" customHeight="1" x14ac:dyDescent="0.2">
      <c r="A155" s="31" t="s">
        <v>98</v>
      </c>
      <c r="B155" s="56">
        <f>B153/B150*10</f>
        <v>319.31034482758616</v>
      </c>
      <c r="C155" s="56">
        <f>C153/C150*10</f>
        <v>400.66915094880471</v>
      </c>
      <c r="D155" s="15">
        <f t="shared" si="63"/>
        <v>1.2547953971398853</v>
      </c>
      <c r="E155" s="55">
        <f>E153/E150*10</f>
        <v>380.4545454545455</v>
      </c>
      <c r="F155" s="55">
        <f t="shared" ref="F155:G155" si="66">F153/F150*10</f>
        <v>484.18604651162786</v>
      </c>
      <c r="G155" s="55">
        <f t="shared" si="66"/>
        <v>278.09965237543457</v>
      </c>
      <c r="H155" s="55"/>
      <c r="I155" s="55">
        <f t="shared" ref="I155:N155" si="67">I153/I150*10</f>
        <v>94.375</v>
      </c>
      <c r="J155" s="55">
        <f t="shared" si="67"/>
        <v>320</v>
      </c>
      <c r="K155" s="55">
        <f t="shared" si="67"/>
        <v>605.29058116232466</v>
      </c>
      <c r="L155" s="55">
        <f>L153/L150*10</f>
        <v>543.936170212766</v>
      </c>
      <c r="M155" s="55">
        <f t="shared" si="67"/>
        <v>264.89361702127661</v>
      </c>
      <c r="N155" s="55">
        <f t="shared" si="67"/>
        <v>95.833333333333343</v>
      </c>
      <c r="O155" s="55">
        <f t="shared" ref="O155:P155" si="68">O153/O150*10</f>
        <v>253</v>
      </c>
      <c r="P155" s="55">
        <f t="shared" si="68"/>
        <v>358</v>
      </c>
      <c r="Q155" s="55"/>
      <c r="R155" s="55">
        <f t="shared" ref="R155:Y155" si="69">R153/R150*10</f>
        <v>133.74647887323943</v>
      </c>
      <c r="S155" s="55">
        <f t="shared" si="69"/>
        <v>445.86206896551721</v>
      </c>
      <c r="T155" s="55">
        <f t="shared" si="69"/>
        <v>719.04761904761904</v>
      </c>
      <c r="U155" s="55"/>
      <c r="V155" s="55">
        <f t="shared" si="69"/>
        <v>186.36363636363637</v>
      </c>
      <c r="W155" s="182">
        <f t="shared" si="69"/>
        <v>455.78947368421052</v>
      </c>
      <c r="X155" s="55">
        <f t="shared" si="69"/>
        <v>160.34482758620692</v>
      </c>
      <c r="Y155" s="55">
        <f t="shared" si="69"/>
        <v>33.333333333333336</v>
      </c>
    </row>
    <row r="156" spans="1:26" s="12" customFormat="1" ht="30" hidden="1" customHeight="1" x14ac:dyDescent="0.2">
      <c r="A156" s="84" t="s">
        <v>96</v>
      </c>
      <c r="B156" s="85">
        <f>B149-B150</f>
        <v>38</v>
      </c>
      <c r="C156" s="85">
        <f>SUM(E156:Y156)</f>
        <v>27.950000000000003</v>
      </c>
      <c r="D156" s="15"/>
      <c r="E156" s="161">
        <f>E149-E150</f>
        <v>0</v>
      </c>
      <c r="F156" s="161">
        <f t="shared" ref="F156:Y156" si="70">F149-F150</f>
        <v>0</v>
      </c>
      <c r="G156" s="161">
        <f>G149-G150</f>
        <v>0</v>
      </c>
      <c r="H156" s="161">
        <f>H149-H150</f>
        <v>0</v>
      </c>
      <c r="I156" s="161">
        <f t="shared" si="70"/>
        <v>0</v>
      </c>
      <c r="J156" s="161">
        <f t="shared" si="70"/>
        <v>0</v>
      </c>
      <c r="K156" s="161">
        <f t="shared" si="70"/>
        <v>1.9500000000000028</v>
      </c>
      <c r="L156" s="161">
        <f t="shared" si="70"/>
        <v>0</v>
      </c>
      <c r="M156" s="161">
        <f t="shared" si="70"/>
        <v>0</v>
      </c>
      <c r="N156" s="161">
        <f t="shared" si="70"/>
        <v>0</v>
      </c>
      <c r="O156" s="161">
        <f t="shared" si="70"/>
        <v>0</v>
      </c>
      <c r="P156" s="161">
        <f t="shared" si="70"/>
        <v>19</v>
      </c>
      <c r="Q156" s="161">
        <f t="shared" si="70"/>
        <v>0</v>
      </c>
      <c r="R156" s="161">
        <f t="shared" si="70"/>
        <v>0</v>
      </c>
      <c r="S156" s="161">
        <f t="shared" si="70"/>
        <v>7</v>
      </c>
      <c r="T156" s="161">
        <f t="shared" si="70"/>
        <v>0</v>
      </c>
      <c r="U156" s="161">
        <f t="shared" si="70"/>
        <v>0</v>
      </c>
      <c r="V156" s="161">
        <f t="shared" si="70"/>
        <v>0</v>
      </c>
      <c r="W156" s="183">
        <f t="shared" si="70"/>
        <v>0</v>
      </c>
      <c r="X156" s="161">
        <f t="shared" si="70"/>
        <v>0</v>
      </c>
      <c r="Y156" s="161">
        <f t="shared" si="70"/>
        <v>0</v>
      </c>
      <c r="Z156" s="169"/>
    </row>
    <row r="157" spans="1:26" s="12" customFormat="1" ht="30" hidden="1" customHeight="1" outlineLevel="1" x14ac:dyDescent="0.2">
      <c r="A157" s="52" t="s">
        <v>171</v>
      </c>
      <c r="B157" s="23">
        <v>543</v>
      </c>
      <c r="C157" s="27">
        <f>SUM(E157:Y157)</f>
        <v>557</v>
      </c>
      <c r="D157" s="15">
        <f t="shared" si="63"/>
        <v>1.0257826887661141</v>
      </c>
      <c r="E157" s="36"/>
      <c r="F157" s="35"/>
      <c r="G157" s="54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7"/>
      <c r="T157" s="35"/>
      <c r="U157" s="35">
        <v>9</v>
      </c>
      <c r="V157" s="35"/>
      <c r="W157" s="109"/>
      <c r="X157" s="35"/>
      <c r="Y157" s="35">
        <v>5</v>
      </c>
    </row>
    <row r="158" spans="1:26" s="12" customFormat="1" ht="30" hidden="1" customHeight="1" x14ac:dyDescent="0.2">
      <c r="A158" s="31" t="s">
        <v>172</v>
      </c>
      <c r="B158" s="23">
        <v>5773</v>
      </c>
      <c r="C158" s="27">
        <f>SUM(E158:Y158)</f>
        <v>9433.7999999999993</v>
      </c>
      <c r="D158" s="15">
        <f t="shared" si="63"/>
        <v>1.6341243720769096</v>
      </c>
      <c r="E158" s="36"/>
      <c r="F158" s="35"/>
      <c r="G158" s="35">
        <v>9239.2999999999993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7"/>
      <c r="T158" s="35"/>
      <c r="U158" s="35">
        <v>162</v>
      </c>
      <c r="V158" s="35"/>
      <c r="W158" s="109"/>
      <c r="X158" s="35"/>
      <c r="Y158" s="35">
        <v>30</v>
      </c>
    </row>
    <row r="159" spans="1:26" s="12" customFormat="1" ht="30" hidden="1" customHeight="1" x14ac:dyDescent="0.2">
      <c r="A159" s="31" t="s">
        <v>98</v>
      </c>
      <c r="B159" s="56">
        <f>B158/B157*10</f>
        <v>106.31675874769797</v>
      </c>
      <c r="C159" s="56">
        <f>C158/C157*10</f>
        <v>169.36804308797124</v>
      </c>
      <c r="D159" s="15">
        <f>C159/B159</f>
        <v>1.5930512280749765</v>
      </c>
      <c r="E159" s="36"/>
      <c r="F159" s="55"/>
      <c r="G159" s="55">
        <f>G158/G157*10</f>
        <v>170.46678966789668</v>
      </c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>
        <f t="shared" ref="R159" si="71">R158/R157*10</f>
        <v>25</v>
      </c>
      <c r="S159" s="55"/>
      <c r="T159" s="55"/>
      <c r="U159" s="55">
        <f t="shared" ref="U159:Y159" si="72">U158/U157*10</f>
        <v>180</v>
      </c>
      <c r="V159" s="55"/>
      <c r="W159" s="182"/>
      <c r="X159" s="55"/>
      <c r="Y159" s="55">
        <f t="shared" si="72"/>
        <v>60</v>
      </c>
    </row>
    <row r="160" spans="1:26" s="12" customFormat="1" ht="30" hidden="1" customHeight="1" x14ac:dyDescent="0.2">
      <c r="A160" s="11" t="s">
        <v>212</v>
      </c>
      <c r="B160" s="56"/>
      <c r="C160" s="150">
        <v>34738</v>
      </c>
      <c r="D160" s="15"/>
      <c r="E160" s="54">
        <v>6450</v>
      </c>
      <c r="F160" s="54">
        <v>579</v>
      </c>
      <c r="G160" s="54">
        <v>1187</v>
      </c>
      <c r="H160" s="54">
        <v>1452</v>
      </c>
      <c r="I160" s="54">
        <v>989</v>
      </c>
      <c r="J160" s="54">
        <v>5411</v>
      </c>
      <c r="K160" s="54">
        <v>454</v>
      </c>
      <c r="L160" s="54">
        <v>1480</v>
      </c>
      <c r="M160" s="54">
        <v>1069</v>
      </c>
      <c r="N160" s="54">
        <v>218</v>
      </c>
      <c r="O160" s="54">
        <v>650</v>
      </c>
      <c r="P160" s="54">
        <v>665</v>
      </c>
      <c r="Q160" s="54">
        <v>5096</v>
      </c>
      <c r="R160" s="54">
        <v>526</v>
      </c>
      <c r="S160" s="54">
        <v>1011.6</v>
      </c>
      <c r="T160" s="54">
        <v>1181</v>
      </c>
      <c r="U160" s="54">
        <v>2236</v>
      </c>
      <c r="V160" s="54">
        <v>522</v>
      </c>
      <c r="W160" s="184">
        <v>1469</v>
      </c>
      <c r="X160" s="54">
        <v>1430</v>
      </c>
      <c r="Y160" s="54">
        <v>230</v>
      </c>
    </row>
    <row r="161" spans="1:26" s="12" customFormat="1" ht="30" hidden="1" customHeight="1" x14ac:dyDescent="0.2">
      <c r="A161" s="11" t="s">
        <v>89</v>
      </c>
      <c r="B161" s="56"/>
      <c r="C161" s="150">
        <f>SUM(E161:Y161)</f>
        <v>352.4</v>
      </c>
      <c r="D161" s="15"/>
      <c r="E161" s="36"/>
      <c r="F161" s="55"/>
      <c r="G161" s="55">
        <v>24.4</v>
      </c>
      <c r="H161" s="55">
        <v>53</v>
      </c>
      <c r="I161" s="55"/>
      <c r="J161" s="55"/>
      <c r="K161" s="55"/>
      <c r="L161" s="55"/>
      <c r="M161" s="55"/>
      <c r="N161" s="55"/>
      <c r="O161" s="55"/>
      <c r="P161" s="55"/>
      <c r="Q161" s="55">
        <v>202</v>
      </c>
      <c r="R161" s="55"/>
      <c r="S161" s="55"/>
      <c r="T161" s="55"/>
      <c r="U161" s="55">
        <v>20</v>
      </c>
      <c r="V161" s="55"/>
      <c r="W161" s="182"/>
      <c r="X161" s="55">
        <v>53</v>
      </c>
      <c r="Y161" s="55"/>
    </row>
    <row r="162" spans="1:26" s="12" customFormat="1" ht="30" hidden="1" customHeight="1" x14ac:dyDescent="0.2">
      <c r="A162" s="11" t="s">
        <v>211</v>
      </c>
      <c r="B162" s="56"/>
      <c r="C162" s="150">
        <f>SUM(E162:Y162)</f>
        <v>48.3</v>
      </c>
      <c r="D162" s="15"/>
      <c r="E162" s="36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>
        <v>6</v>
      </c>
      <c r="T162" s="55">
        <v>6</v>
      </c>
      <c r="U162" s="55"/>
      <c r="V162" s="55"/>
      <c r="W162" s="182">
        <v>36.299999999999997</v>
      </c>
      <c r="X162" s="55"/>
      <c r="Y162" s="55"/>
    </row>
    <row r="163" spans="1:26" s="12" customFormat="1" ht="30" hidden="1" customHeight="1" x14ac:dyDescent="0.2">
      <c r="A163" s="11" t="s">
        <v>210</v>
      </c>
      <c r="B163" s="56"/>
      <c r="C163" s="150">
        <f>SUM(E163:Y163)</f>
        <v>34598.5</v>
      </c>
      <c r="D163" s="15"/>
      <c r="E163" s="36">
        <v>6450</v>
      </c>
      <c r="F163" s="55">
        <v>579</v>
      </c>
      <c r="G163" s="55">
        <f>G160-G161</f>
        <v>1162.5999999999999</v>
      </c>
      <c r="H163" s="55">
        <v>1044</v>
      </c>
      <c r="I163" s="55">
        <f t="shared" ref="I163" si="73">I160</f>
        <v>989</v>
      </c>
      <c r="J163" s="55">
        <v>5553</v>
      </c>
      <c r="K163" s="55">
        <v>394</v>
      </c>
      <c r="L163" s="55">
        <v>1480.3</v>
      </c>
      <c r="M163" s="55">
        <v>1069</v>
      </c>
      <c r="N163" s="55">
        <v>218</v>
      </c>
      <c r="O163" s="55">
        <v>650</v>
      </c>
      <c r="P163" s="55">
        <v>1189</v>
      </c>
      <c r="Q163" s="55">
        <f>(Q160-Q161)+180+204</f>
        <v>5278</v>
      </c>
      <c r="R163" s="55">
        <v>525.5</v>
      </c>
      <c r="S163" s="55">
        <v>1005.6</v>
      </c>
      <c r="T163" s="55">
        <v>1174.5</v>
      </c>
      <c r="U163" s="55">
        <v>2255</v>
      </c>
      <c r="V163" s="55">
        <v>522</v>
      </c>
      <c r="W163" s="182">
        <v>1453</v>
      </c>
      <c r="X163" s="55">
        <v>1377</v>
      </c>
      <c r="Y163" s="55">
        <v>230</v>
      </c>
    </row>
    <row r="164" spans="1:26" s="12" customFormat="1" ht="30" hidden="1" customHeight="1" x14ac:dyDescent="0.2">
      <c r="A164" s="31" t="s">
        <v>206</v>
      </c>
      <c r="B164" s="150">
        <f>B168+B171+B188+B174+B183</f>
        <v>14637</v>
      </c>
      <c r="C164" s="150">
        <f>C168+C171+C188+C174+C183</f>
        <v>31012.399999999998</v>
      </c>
      <c r="D164" s="15">
        <f>C164/B164</f>
        <v>2.1187675070028011</v>
      </c>
      <c r="E164" s="160">
        <f>E168+E171+E188+E174+E183</f>
        <v>5950</v>
      </c>
      <c r="F164" s="160">
        <f>F168+F171+F188+F174</f>
        <v>304</v>
      </c>
      <c r="G164" s="160">
        <f>G168+G171+G188+G174+G183</f>
        <v>903</v>
      </c>
      <c r="H164" s="160">
        <f>H168+H171+H188+H174</f>
        <v>1044</v>
      </c>
      <c r="I164" s="160">
        <f>I168+I171+I188+I174</f>
        <v>939</v>
      </c>
      <c r="J164" s="160">
        <f>J168+J188+J183+J171</f>
        <v>5529</v>
      </c>
      <c r="K164" s="160">
        <f>K168+K171+K188+K174</f>
        <v>234</v>
      </c>
      <c r="L164" s="160">
        <f>L168+L171+L188+L174+L183</f>
        <v>1065.3</v>
      </c>
      <c r="M164" s="160">
        <f>M168+M171+M188+M174</f>
        <v>1069</v>
      </c>
      <c r="N164" s="160">
        <f>N168+N171+N188+N174</f>
        <v>131</v>
      </c>
      <c r="O164" s="160">
        <f>O168+O171+O188+O174</f>
        <v>650</v>
      </c>
      <c r="P164" s="160">
        <f t="shared" ref="P164:Y164" si="74">P168+P171+P188+P174+P177+P183</f>
        <v>1189</v>
      </c>
      <c r="Q164" s="160">
        <f t="shared" si="74"/>
        <v>4479</v>
      </c>
      <c r="R164" s="160">
        <f t="shared" si="74"/>
        <v>525.5</v>
      </c>
      <c r="S164" s="160">
        <f t="shared" si="74"/>
        <v>1005.6</v>
      </c>
      <c r="T164" s="160">
        <f t="shared" si="74"/>
        <v>913</v>
      </c>
      <c r="U164" s="160">
        <f t="shared" si="74"/>
        <v>1353</v>
      </c>
      <c r="V164" s="160">
        <f t="shared" si="74"/>
        <v>522</v>
      </c>
      <c r="W164" s="145">
        <f t="shared" si="74"/>
        <v>1453</v>
      </c>
      <c r="X164" s="160">
        <f t="shared" si="74"/>
        <v>1377</v>
      </c>
      <c r="Y164" s="160">
        <f t="shared" si="74"/>
        <v>175</v>
      </c>
    </row>
    <row r="165" spans="1:26" s="12" customFormat="1" ht="31.5" hidden="1" customHeight="1" x14ac:dyDescent="0.2">
      <c r="A165" s="146" t="s">
        <v>207</v>
      </c>
      <c r="B165" s="150">
        <f>B169+B172+B189</f>
        <v>10047</v>
      </c>
      <c r="C165" s="150">
        <f>C169+C172+C189+C175+C184</f>
        <v>40079.049999999996</v>
      </c>
      <c r="D165" s="15">
        <f>C165/B165</f>
        <v>3.9891559669553098</v>
      </c>
      <c r="E165" s="54">
        <f t="shared" ref="E165:Y165" si="75">E169+E172+E175+E189+E178+E184</f>
        <v>8117</v>
      </c>
      <c r="F165" s="54">
        <f t="shared" si="75"/>
        <v>526</v>
      </c>
      <c r="G165" s="54">
        <f t="shared" si="75"/>
        <v>1341</v>
      </c>
      <c r="H165" s="54">
        <f t="shared" si="75"/>
        <v>1326</v>
      </c>
      <c r="I165" s="54">
        <f t="shared" si="75"/>
        <v>820.7</v>
      </c>
      <c r="J165" s="54">
        <f>J169+J172+J175+J189+J178+J184</f>
        <v>4881</v>
      </c>
      <c r="K165" s="54">
        <f t="shared" si="75"/>
        <v>671</v>
      </c>
      <c r="L165" s="54">
        <f t="shared" si="75"/>
        <v>1632</v>
      </c>
      <c r="M165" s="54">
        <f t="shared" si="75"/>
        <v>1046</v>
      </c>
      <c r="N165" s="54">
        <f t="shared" si="75"/>
        <v>79</v>
      </c>
      <c r="O165" s="54">
        <f t="shared" si="75"/>
        <v>735</v>
      </c>
      <c r="P165" s="54">
        <f t="shared" si="75"/>
        <v>1697</v>
      </c>
      <c r="Q165" s="54">
        <f t="shared" si="75"/>
        <v>5598</v>
      </c>
      <c r="R165" s="54">
        <f t="shared" si="75"/>
        <v>532.65000000000009</v>
      </c>
      <c r="S165" s="54">
        <f t="shared" si="75"/>
        <v>2262.6999999999998</v>
      </c>
      <c r="T165" s="54">
        <f t="shared" si="75"/>
        <v>813</v>
      </c>
      <c r="U165" s="54">
        <f t="shared" si="75"/>
        <v>2815</v>
      </c>
      <c r="V165" s="54">
        <f t="shared" si="75"/>
        <v>522</v>
      </c>
      <c r="W165" s="184">
        <f t="shared" si="75"/>
        <v>1741</v>
      </c>
      <c r="X165" s="54">
        <f t="shared" si="75"/>
        <v>2605</v>
      </c>
      <c r="Y165" s="54">
        <f t="shared" si="75"/>
        <v>403</v>
      </c>
    </row>
    <row r="166" spans="1:26" s="12" customFormat="1" ht="30" hidden="1" customHeight="1" x14ac:dyDescent="0.2">
      <c r="A166" s="31" t="s">
        <v>98</v>
      </c>
      <c r="B166" s="56">
        <f>B165/B164*10</f>
        <v>6.8641114982578397</v>
      </c>
      <c r="C166" s="56">
        <f>C165/C164*10</f>
        <v>12.923556383898054</v>
      </c>
      <c r="D166" s="15">
        <f t="shared" ref="D166" si="76">C166/B166</f>
        <v>1.882771919887686</v>
      </c>
      <c r="E166" s="55">
        <f t="shared" ref="E166:X166" si="77">E165/E164*10</f>
        <v>13.64201680672269</v>
      </c>
      <c r="F166" s="55">
        <f t="shared" si="77"/>
        <v>17.30263157894737</v>
      </c>
      <c r="G166" s="55">
        <f t="shared" si="77"/>
        <v>14.850498338870432</v>
      </c>
      <c r="H166" s="55">
        <f t="shared" si="77"/>
        <v>12.701149425287356</v>
      </c>
      <c r="I166" s="55">
        <f t="shared" si="77"/>
        <v>8.7401490947816836</v>
      </c>
      <c r="J166" s="55">
        <f t="shared" si="77"/>
        <v>8.8279978296256107</v>
      </c>
      <c r="K166" s="55">
        <f t="shared" si="77"/>
        <v>28.675213675213676</v>
      </c>
      <c r="L166" s="55">
        <f t="shared" si="77"/>
        <v>15.319628273725712</v>
      </c>
      <c r="M166" s="55">
        <f t="shared" si="77"/>
        <v>9.7848456501403174</v>
      </c>
      <c r="N166" s="55">
        <f t="shared" si="77"/>
        <v>6.0305343511450378</v>
      </c>
      <c r="O166" s="55">
        <f t="shared" si="77"/>
        <v>11.307692307692307</v>
      </c>
      <c r="P166" s="55">
        <f t="shared" si="77"/>
        <v>14.272497897392766</v>
      </c>
      <c r="Q166" s="55">
        <f t="shared" si="77"/>
        <v>12.498325519089082</v>
      </c>
      <c r="R166" s="55">
        <f t="shared" si="77"/>
        <v>10.136060894386301</v>
      </c>
      <c r="S166" s="55">
        <f t="shared" si="77"/>
        <v>22.500994431185362</v>
      </c>
      <c r="T166" s="55">
        <f t="shared" si="77"/>
        <v>8.904709748083242</v>
      </c>
      <c r="U166" s="55">
        <f t="shared" si="77"/>
        <v>20.805617147080561</v>
      </c>
      <c r="V166" s="55">
        <f t="shared" si="77"/>
        <v>10</v>
      </c>
      <c r="W166" s="182">
        <f t="shared" si="77"/>
        <v>11.982105987611838</v>
      </c>
      <c r="X166" s="55">
        <f t="shared" si="77"/>
        <v>18.917937545388526</v>
      </c>
      <c r="Y166" s="55">
        <f t="shared" ref="Y166" si="78">Y165/Y164*10</f>
        <v>23.028571428571428</v>
      </c>
    </row>
    <row r="167" spans="1:26" s="86" customFormat="1" ht="30" hidden="1" customHeight="1" x14ac:dyDescent="0.2">
      <c r="A167" s="84" t="s">
        <v>96</v>
      </c>
      <c r="B167" s="166"/>
      <c r="C167" s="166">
        <f>SUM(E167:Y167)</f>
        <v>3788.1</v>
      </c>
      <c r="D167" s="165"/>
      <c r="E167" s="161">
        <f t="shared" ref="E167:U167" si="79">E163-E164</f>
        <v>500</v>
      </c>
      <c r="F167" s="161">
        <f t="shared" si="79"/>
        <v>275</v>
      </c>
      <c r="G167" s="161">
        <f>G163-G164</f>
        <v>259.59999999999991</v>
      </c>
      <c r="H167" s="161">
        <f>H163-H164</f>
        <v>0</v>
      </c>
      <c r="I167" s="161">
        <f t="shared" si="79"/>
        <v>50</v>
      </c>
      <c r="J167" s="161">
        <f t="shared" si="79"/>
        <v>24</v>
      </c>
      <c r="K167" s="161">
        <f t="shared" si="79"/>
        <v>160</v>
      </c>
      <c r="L167" s="161">
        <f t="shared" si="79"/>
        <v>415</v>
      </c>
      <c r="M167" s="161">
        <f t="shared" si="79"/>
        <v>0</v>
      </c>
      <c r="N167" s="161">
        <f t="shared" si="79"/>
        <v>87</v>
      </c>
      <c r="O167" s="161">
        <f t="shared" si="79"/>
        <v>0</v>
      </c>
      <c r="P167" s="161">
        <f t="shared" si="79"/>
        <v>0</v>
      </c>
      <c r="Q167" s="161">
        <f t="shared" si="79"/>
        <v>799</v>
      </c>
      <c r="R167" s="161">
        <f>R163-R164</f>
        <v>0</v>
      </c>
      <c r="S167" s="161">
        <f t="shared" si="79"/>
        <v>0</v>
      </c>
      <c r="T167" s="161">
        <f t="shared" si="79"/>
        <v>261.5</v>
      </c>
      <c r="U167" s="161">
        <f t="shared" si="79"/>
        <v>902</v>
      </c>
      <c r="V167" s="161">
        <f>V160-V164</f>
        <v>0</v>
      </c>
      <c r="W167" s="183">
        <f>W163-W164</f>
        <v>0</v>
      </c>
      <c r="X167" s="161">
        <f>X163-X164</f>
        <v>0</v>
      </c>
      <c r="Y167" s="161">
        <f>Y163-Y164</f>
        <v>55</v>
      </c>
      <c r="Z167" s="168"/>
    </row>
    <row r="168" spans="1:26" s="149" customFormat="1" ht="30" hidden="1" customHeight="1" x14ac:dyDescent="0.2">
      <c r="A168" s="52" t="s">
        <v>111</v>
      </c>
      <c r="B168" s="27">
        <v>8315</v>
      </c>
      <c r="C168" s="27">
        <f>SUM(E168:Y168)</f>
        <v>14969.3</v>
      </c>
      <c r="D168" s="15">
        <f t="shared" ref="D168:D170" si="80">C168/B168</f>
        <v>1.8002766085387854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>
        <v>120</v>
      </c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109">
        <v>1132</v>
      </c>
      <c r="X168" s="35">
        <v>1117</v>
      </c>
      <c r="Y168" s="35"/>
    </row>
    <row r="169" spans="1:26" s="12" customFormat="1" ht="30" hidden="1" customHeight="1" x14ac:dyDescent="0.2">
      <c r="A169" s="146" t="s">
        <v>112</v>
      </c>
      <c r="B169" s="23">
        <v>7284</v>
      </c>
      <c r="C169" s="23">
        <f>SUM(E169:Y169)</f>
        <v>21911</v>
      </c>
      <c r="D169" s="15">
        <f t="shared" si="80"/>
        <v>3.0080999450851182</v>
      </c>
      <c r="E169" s="136">
        <v>6857</v>
      </c>
      <c r="F169" s="92">
        <v>336</v>
      </c>
      <c r="G169" s="92">
        <v>205</v>
      </c>
      <c r="H169" s="92">
        <v>100</v>
      </c>
      <c r="I169" s="92">
        <v>42</v>
      </c>
      <c r="J169" s="92">
        <v>1722</v>
      </c>
      <c r="K169" s="92">
        <v>216</v>
      </c>
      <c r="L169" s="148">
        <v>158</v>
      </c>
      <c r="M169" s="148"/>
      <c r="N169" s="147"/>
      <c r="O169" s="136">
        <v>735</v>
      </c>
      <c r="P169" s="136">
        <v>1450</v>
      </c>
      <c r="Q169" s="148">
        <v>3309</v>
      </c>
      <c r="R169" s="148">
        <v>298</v>
      </c>
      <c r="S169" s="148">
        <v>2000</v>
      </c>
      <c r="T169" s="148"/>
      <c r="U169" s="148">
        <v>238</v>
      </c>
      <c r="V169" s="148">
        <v>522</v>
      </c>
      <c r="W169" s="185">
        <v>1508</v>
      </c>
      <c r="X169" s="148">
        <v>2215</v>
      </c>
      <c r="Y169" s="147"/>
    </row>
    <row r="170" spans="1:26" s="12" customFormat="1" ht="30" hidden="1" customHeight="1" x14ac:dyDescent="0.2">
      <c r="A170" s="31" t="s">
        <v>98</v>
      </c>
      <c r="B170" s="50">
        <f>B169/B168*10</f>
        <v>8.7600721587492476</v>
      </c>
      <c r="C170" s="50">
        <f>C169/C168*10</f>
        <v>14.637290988890596</v>
      </c>
      <c r="D170" s="15">
        <f t="shared" si="80"/>
        <v>1.6709098650827199</v>
      </c>
      <c r="E170" s="55">
        <f t="shared" ref="E170:F170" si="81">E169/E168*10</f>
        <v>14.019627887957473</v>
      </c>
      <c r="F170" s="55">
        <f t="shared" si="81"/>
        <v>28</v>
      </c>
      <c r="G170" s="55">
        <f t="shared" ref="G170:J170" si="82">G169/G168*10</f>
        <v>10.25</v>
      </c>
      <c r="H170" s="55">
        <f t="shared" si="82"/>
        <v>10</v>
      </c>
      <c r="I170" s="55">
        <f t="shared" si="82"/>
        <v>6</v>
      </c>
      <c r="J170" s="55">
        <f t="shared" si="82"/>
        <v>8.0018587360594786</v>
      </c>
      <c r="K170" s="55">
        <f t="shared" ref="K170:L170" si="83">K169/K168*10</f>
        <v>18</v>
      </c>
      <c r="L170" s="55">
        <f t="shared" si="83"/>
        <v>9.2777451556077501</v>
      </c>
      <c r="M170" s="55"/>
      <c r="N170" s="55"/>
      <c r="O170" s="55">
        <f>O169/O168*10</f>
        <v>11.307692307692307</v>
      </c>
      <c r="P170" s="55">
        <f>P169/P168*10</f>
        <v>15.072765072765073</v>
      </c>
      <c r="Q170" s="55">
        <f>Q169/Q168*10</f>
        <v>20.400739827373613</v>
      </c>
      <c r="R170" s="55">
        <f>R169/R168*10</f>
        <v>10.99630996309963</v>
      </c>
      <c r="S170" s="55">
        <f t="shared" ref="S170" si="84">S169/S168*10</f>
        <v>28.571428571428573</v>
      </c>
      <c r="T170" s="55"/>
      <c r="U170" s="55">
        <f t="shared" ref="U170:X170" si="85">U169/U168*10</f>
        <v>14</v>
      </c>
      <c r="V170" s="55">
        <f t="shared" si="85"/>
        <v>10</v>
      </c>
      <c r="W170" s="182">
        <f t="shared" si="85"/>
        <v>13.32155477031802</v>
      </c>
      <c r="X170" s="55">
        <f t="shared" si="85"/>
        <v>19.829901521933749</v>
      </c>
      <c r="Y170" s="26"/>
    </row>
    <row r="171" spans="1:26" s="12" customFormat="1" ht="30" hidden="1" customHeight="1" x14ac:dyDescent="0.2">
      <c r="A171" s="52" t="s">
        <v>177</v>
      </c>
      <c r="B171" s="27">
        <v>4088</v>
      </c>
      <c r="C171" s="27">
        <f>SUM(E171:Y171)</f>
        <v>5054</v>
      </c>
      <c r="D171" s="15">
        <f>C171/B171</f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109"/>
      <c r="X171" s="35"/>
      <c r="Y171" s="35"/>
    </row>
    <row r="172" spans="1:26" s="12" customFormat="1" ht="30" hidden="1" customHeight="1" x14ac:dyDescent="0.2">
      <c r="A172" s="31" t="s">
        <v>178</v>
      </c>
      <c r="B172" s="27">
        <v>2763</v>
      </c>
      <c r="C172" s="27">
        <f>SUM(E172:Y172)</f>
        <v>4341.1000000000004</v>
      </c>
      <c r="D172" s="15">
        <f t="shared" si="63"/>
        <v>1.5711545421643143</v>
      </c>
      <c r="E172" s="35"/>
      <c r="F172" s="26">
        <v>134</v>
      </c>
      <c r="G172" s="26"/>
      <c r="H172" s="26">
        <v>1025</v>
      </c>
      <c r="I172" s="26">
        <v>379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117"/>
      <c r="X172" s="36"/>
      <c r="Y172" s="34"/>
    </row>
    <row r="173" spans="1:26" s="12" customFormat="1" ht="30" hidden="1" customHeight="1" x14ac:dyDescent="0.2">
      <c r="A173" s="31" t="s">
        <v>98</v>
      </c>
      <c r="B173" s="50">
        <f>B172/B171*10</f>
        <v>6.7588062622309195</v>
      </c>
      <c r="C173" s="50">
        <f>C172/C171*10</f>
        <v>8.5894341115947768</v>
      </c>
      <c r="D173" s="15">
        <f t="shared" si="63"/>
        <v>1.2708507654071461</v>
      </c>
      <c r="E173" s="51"/>
      <c r="F173" s="51">
        <f t="shared" ref="F173" si="86">F172/F171*10</f>
        <v>10</v>
      </c>
      <c r="G173" s="51"/>
      <c r="H173" s="51">
        <f>H172/H171*10</f>
        <v>13.540290620871861</v>
      </c>
      <c r="I173" s="51">
        <f>I172/I171*10</f>
        <v>6.5232358003442332</v>
      </c>
      <c r="J173" s="51">
        <f t="shared" ref="J173" si="87">J172/J171*10</f>
        <v>7.799009200283086</v>
      </c>
      <c r="K173" s="51">
        <f t="shared" ref="K173:M173" si="88">K172/K171*10</f>
        <v>9.6491228070175445</v>
      </c>
      <c r="L173" s="51"/>
      <c r="M173" s="51">
        <f t="shared" si="88"/>
        <v>9.7848456501403174</v>
      </c>
      <c r="N173" s="51">
        <f t="shared" ref="N173:Q173" si="89">N172/N171*10</f>
        <v>5.9689922480620154</v>
      </c>
      <c r="O173" s="51"/>
      <c r="P173" s="51">
        <f t="shared" si="89"/>
        <v>10</v>
      </c>
      <c r="Q173" s="51">
        <f t="shared" si="89"/>
        <v>1</v>
      </c>
      <c r="R173" s="51">
        <f>R172/R171*10</f>
        <v>6.7</v>
      </c>
      <c r="S173" s="51"/>
      <c r="T173" s="51">
        <f t="shared" ref="T173" si="90">T172/T171*10</f>
        <v>6</v>
      </c>
      <c r="U173" s="51"/>
      <c r="V173" s="51"/>
      <c r="W173" s="122"/>
      <c r="X173" s="51"/>
      <c r="Y173" s="26"/>
    </row>
    <row r="174" spans="1:26" s="12" customFormat="1" ht="30" hidden="1" customHeight="1" x14ac:dyDescent="0.2">
      <c r="A174" s="52" t="s">
        <v>203</v>
      </c>
      <c r="B174" s="50">
        <v>243</v>
      </c>
      <c r="C174" s="50">
        <f>SUM(E174:Y174)</f>
        <v>1183.0999999999999</v>
      </c>
      <c r="D174" s="15">
        <f t="shared" si="63"/>
        <v>4.8687242798353907</v>
      </c>
      <c r="E174" s="51"/>
      <c r="F174" s="51">
        <v>10</v>
      </c>
      <c r="G174" s="51">
        <v>400</v>
      </c>
      <c r="H174" s="51"/>
      <c r="I174" s="26">
        <v>50</v>
      </c>
      <c r="J174" s="51"/>
      <c r="K174" s="51"/>
      <c r="L174" s="51"/>
      <c r="M174" s="51"/>
      <c r="N174" s="51">
        <v>2</v>
      </c>
      <c r="O174" s="51"/>
      <c r="P174" s="51"/>
      <c r="Q174" s="51">
        <v>162</v>
      </c>
      <c r="R174" s="51">
        <v>89.5</v>
      </c>
      <c r="S174" s="26">
        <v>105.6</v>
      </c>
      <c r="T174" s="26">
        <v>110</v>
      </c>
      <c r="U174" s="26">
        <v>254</v>
      </c>
      <c r="V174" s="51"/>
      <c r="W174" s="122"/>
      <c r="X174" s="51"/>
      <c r="Y174" s="26"/>
    </row>
    <row r="175" spans="1:26" s="12" customFormat="1" ht="30" hidden="1" customHeight="1" x14ac:dyDescent="0.2">
      <c r="A175" s="31" t="s">
        <v>204</v>
      </c>
      <c r="B175" s="50">
        <v>419</v>
      </c>
      <c r="C175" s="50">
        <f>SUM(E175:Y175)</f>
        <v>2071.9499999999998</v>
      </c>
      <c r="D175" s="15">
        <f t="shared" si="63"/>
        <v>4.9449880668257755</v>
      </c>
      <c r="E175" s="51"/>
      <c r="F175" s="51">
        <v>16</v>
      </c>
      <c r="G175" s="51">
        <v>720</v>
      </c>
      <c r="H175" s="51"/>
      <c r="I175" s="51">
        <v>26.7</v>
      </c>
      <c r="J175" s="51"/>
      <c r="K175" s="51"/>
      <c r="L175" s="51"/>
      <c r="M175" s="51"/>
      <c r="N175" s="51">
        <v>2</v>
      </c>
      <c r="O175" s="51"/>
      <c r="P175" s="51"/>
      <c r="Q175" s="51">
        <v>241</v>
      </c>
      <c r="R175" s="51">
        <v>80.55</v>
      </c>
      <c r="S175" s="26">
        <v>162.69999999999999</v>
      </c>
      <c r="T175" s="26">
        <v>290</v>
      </c>
      <c r="U175" s="26">
        <v>533</v>
      </c>
      <c r="V175" s="51"/>
      <c r="W175" s="122"/>
      <c r="X175" s="51"/>
      <c r="Y175" s="26"/>
    </row>
    <row r="176" spans="1:26" s="12" customFormat="1" ht="30" hidden="1" customHeight="1" x14ac:dyDescent="0.2">
      <c r="A176" s="31" t="s">
        <v>98</v>
      </c>
      <c r="B176" s="50">
        <v>22.3</v>
      </c>
      <c r="C176" s="50">
        <f>C175/C174*10</f>
        <v>17.512889865607303</v>
      </c>
      <c r="D176" s="15">
        <f t="shared" si="63"/>
        <v>0.78533138410795078</v>
      </c>
      <c r="E176" s="51"/>
      <c r="F176" s="51">
        <f t="shared" ref="F176:G176" si="91">F175/F174*10</f>
        <v>16</v>
      </c>
      <c r="G176" s="51">
        <f t="shared" si="91"/>
        <v>18</v>
      </c>
      <c r="H176" s="51"/>
      <c r="I176" s="51">
        <f t="shared" ref="I176" si="92">I175/I174*10</f>
        <v>5.34</v>
      </c>
      <c r="J176" s="51"/>
      <c r="K176" s="51"/>
      <c r="L176" s="51"/>
      <c r="M176" s="51"/>
      <c r="N176" s="51">
        <f t="shared" ref="N176" si="93">N175/N174*10</f>
        <v>10</v>
      </c>
      <c r="O176" s="51"/>
      <c r="P176" s="51"/>
      <c r="Q176" s="51">
        <f>Q175/Q174*10</f>
        <v>14.876543209876543</v>
      </c>
      <c r="R176" s="51">
        <f>R175/R174*10</f>
        <v>9</v>
      </c>
      <c r="S176" s="51">
        <f>S175/S174*10</f>
        <v>15.407196969696971</v>
      </c>
      <c r="T176" s="51">
        <f>T175/T174*10</f>
        <v>26.363636363636363</v>
      </c>
      <c r="U176" s="51">
        <f>U175/U174*10</f>
        <v>20.984251968503933</v>
      </c>
      <c r="V176" s="51"/>
      <c r="W176" s="122"/>
      <c r="X176" s="51"/>
      <c r="Y176" s="26"/>
    </row>
    <row r="177" spans="1:25" s="12" customFormat="1" ht="30" hidden="1" customHeight="1" x14ac:dyDescent="0.2">
      <c r="A177" s="52" t="s">
        <v>173</v>
      </c>
      <c r="B177" s="27">
        <v>75</v>
      </c>
      <c r="C177" s="27">
        <f>SUM(E177:Y177)</f>
        <v>58</v>
      </c>
      <c r="D177" s="15">
        <f t="shared" si="63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109"/>
      <c r="X177" s="35"/>
      <c r="Y177" s="35"/>
    </row>
    <row r="178" spans="1:25" s="12" customFormat="1" ht="30" hidden="1" customHeight="1" x14ac:dyDescent="0.2">
      <c r="A178" s="31" t="s">
        <v>174</v>
      </c>
      <c r="B178" s="27">
        <v>83</v>
      </c>
      <c r="C178" s="27">
        <f>SUM(E178:Y178)</f>
        <v>85</v>
      </c>
      <c r="D178" s="15">
        <f t="shared" si="63"/>
        <v>1.0240963855421688</v>
      </c>
      <c r="E178" s="35"/>
      <c r="F178" s="34"/>
      <c r="G178" s="55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117"/>
      <c r="X178" s="36"/>
      <c r="Y178" s="34"/>
    </row>
    <row r="179" spans="1:25" s="12" customFormat="1" ht="30" hidden="1" customHeight="1" x14ac:dyDescent="0.2">
      <c r="A179" s="31" t="s">
        <v>98</v>
      </c>
      <c r="B179" s="50">
        <f>B178/B177*10</f>
        <v>11.066666666666666</v>
      </c>
      <c r="C179" s="50">
        <f>C178/C177*10</f>
        <v>14.655172413793103</v>
      </c>
      <c r="D179" s="15">
        <f t="shared" si="63"/>
        <v>1.324262567511425</v>
      </c>
      <c r="E179" s="51"/>
      <c r="F179" s="51"/>
      <c r="G179" s="51"/>
      <c r="H179" s="26"/>
      <c r="I179" s="26"/>
      <c r="J179" s="26"/>
      <c r="K179" s="51"/>
      <c r="L179" s="51"/>
      <c r="M179" s="51"/>
      <c r="N179" s="26"/>
      <c r="O179" s="26"/>
      <c r="P179" s="26"/>
      <c r="Q179" s="51">
        <f>Q178/Q177*10</f>
        <v>14.655172413793103</v>
      </c>
      <c r="R179" s="51"/>
      <c r="S179" s="51"/>
      <c r="T179" s="51"/>
      <c r="U179" s="26"/>
      <c r="V179" s="51"/>
      <c r="W179" s="122"/>
      <c r="X179" s="51"/>
      <c r="Y179" s="26"/>
    </row>
    <row r="180" spans="1:25" s="12" customFormat="1" ht="30" hidden="1" customHeight="1" outlineLevel="1" x14ac:dyDescent="0.2">
      <c r="A180" s="52" t="s">
        <v>213</v>
      </c>
      <c r="B180" s="27">
        <v>617</v>
      </c>
      <c r="C180" s="27">
        <f>SUM(E180:Y180)</f>
        <v>867</v>
      </c>
      <c r="D180" s="15">
        <f t="shared" si="63"/>
        <v>1.4051863857374391</v>
      </c>
      <c r="E180" s="35"/>
      <c r="F180" s="35"/>
      <c r="G180" s="35">
        <v>417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109"/>
      <c r="X180" s="35">
        <v>150</v>
      </c>
      <c r="Y180" s="35"/>
    </row>
    <row r="181" spans="1:25" s="12" customFormat="1" ht="30" hidden="1" customHeight="1" outlineLevel="1" x14ac:dyDescent="0.2">
      <c r="A181" s="31" t="s">
        <v>113</v>
      </c>
      <c r="B181" s="27">
        <v>7275</v>
      </c>
      <c r="C181" s="27">
        <f>SUM(E181:Y181)</f>
        <v>26430</v>
      </c>
      <c r="D181" s="15">
        <f t="shared" si="63"/>
        <v>3.6329896907216495</v>
      </c>
      <c r="E181" s="35"/>
      <c r="F181" s="35"/>
      <c r="G181" s="35">
        <v>11880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109"/>
      <c r="X181" s="35">
        <v>5250</v>
      </c>
      <c r="Y181" s="35"/>
    </row>
    <row r="182" spans="1:25" s="12" customFormat="1" ht="30" hidden="1" customHeight="1" x14ac:dyDescent="0.2">
      <c r="A182" s="31" t="s">
        <v>98</v>
      </c>
      <c r="B182" s="56">
        <f>B181/B180*10</f>
        <v>117.90923824959481</v>
      </c>
      <c r="C182" s="56">
        <f>C181/C180*10</f>
        <v>304.84429065743944</v>
      </c>
      <c r="D182" s="15">
        <f t="shared" si="63"/>
        <v>2.5854148087373217</v>
      </c>
      <c r="E182" s="55"/>
      <c r="F182" s="55"/>
      <c r="G182" s="55">
        <f t="shared" ref="G182" si="94">G181/G180*10</f>
        <v>284.89208633093529</v>
      </c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>
        <f>U181/U180*10</f>
        <v>310</v>
      </c>
      <c r="V182" s="55"/>
      <c r="W182" s="182"/>
      <c r="X182" s="55">
        <f t="shared" ref="X182" si="95">X181/X180*10</f>
        <v>350</v>
      </c>
      <c r="Y182" s="55"/>
    </row>
    <row r="183" spans="1:25" s="12" customFormat="1" ht="30" hidden="1" customHeight="1" outlineLevel="1" x14ac:dyDescent="0.2">
      <c r="A183" s="52" t="s">
        <v>114</v>
      </c>
      <c r="B183" s="27">
        <v>1991</v>
      </c>
      <c r="C183" s="27">
        <f>SUM(E183:Y183)</f>
        <v>4867</v>
      </c>
      <c r="D183" s="15">
        <f t="shared" si="63"/>
        <v>2.4445002511300853</v>
      </c>
      <c r="E183" s="35">
        <v>106</v>
      </c>
      <c r="F183" s="35"/>
      <c r="G183" s="35">
        <v>303</v>
      </c>
      <c r="H183" s="35"/>
      <c r="I183" s="35">
        <v>100</v>
      </c>
      <c r="J183" s="35">
        <v>1884</v>
      </c>
      <c r="K183" s="35">
        <v>160</v>
      </c>
      <c r="L183" s="35">
        <v>895</v>
      </c>
      <c r="M183" s="35"/>
      <c r="N183" s="35"/>
      <c r="O183" s="35"/>
      <c r="P183" s="35"/>
      <c r="Q183" s="35"/>
      <c r="R183" s="35">
        <v>105</v>
      </c>
      <c r="S183" s="35"/>
      <c r="T183" s="35">
        <v>30</v>
      </c>
      <c r="U183" s="35">
        <v>929</v>
      </c>
      <c r="V183" s="35"/>
      <c r="W183" s="109"/>
      <c r="X183" s="35">
        <v>180</v>
      </c>
      <c r="Y183" s="35">
        <v>175</v>
      </c>
    </row>
    <row r="184" spans="1:25" s="12" customFormat="1" ht="30" hidden="1" customHeight="1" outlineLevel="1" x14ac:dyDescent="0.2">
      <c r="A184" s="31" t="s">
        <v>115</v>
      </c>
      <c r="B184" s="27">
        <v>2807</v>
      </c>
      <c r="C184" s="27">
        <f>SUM(E184:Y184)</f>
        <v>7275</v>
      </c>
      <c r="D184" s="15">
        <f t="shared" si="63"/>
        <v>2.5917349483434271</v>
      </c>
      <c r="E184" s="35">
        <v>212</v>
      </c>
      <c r="F184" s="35"/>
      <c r="G184" s="35">
        <v>416</v>
      </c>
      <c r="H184" s="35"/>
      <c r="I184" s="35">
        <v>138</v>
      </c>
      <c r="J184" s="35">
        <v>1929</v>
      </c>
      <c r="K184" s="35">
        <v>345</v>
      </c>
      <c r="L184" s="35">
        <v>1474</v>
      </c>
      <c r="M184" s="35"/>
      <c r="N184" s="35"/>
      <c r="O184" s="35"/>
      <c r="P184" s="35"/>
      <c r="Q184" s="35"/>
      <c r="R184" s="35">
        <v>104</v>
      </c>
      <c r="S184" s="35"/>
      <c r="T184" s="35">
        <v>30</v>
      </c>
      <c r="U184" s="35">
        <v>2044</v>
      </c>
      <c r="V184" s="35"/>
      <c r="W184" s="109"/>
      <c r="X184" s="35">
        <v>180</v>
      </c>
      <c r="Y184" s="35">
        <v>403</v>
      </c>
    </row>
    <row r="185" spans="1:25" s="12" customFormat="1" ht="30" hidden="1" customHeight="1" x14ac:dyDescent="0.2">
      <c r="A185" s="31" t="s">
        <v>98</v>
      </c>
      <c r="B185" s="56">
        <f>B184/B183*10</f>
        <v>14.098442993470616</v>
      </c>
      <c r="C185" s="56">
        <f>C184/C183*10</f>
        <v>14.947606328333675</v>
      </c>
      <c r="D185" s="15">
        <f t="shared" si="63"/>
        <v>1.0602310010585092</v>
      </c>
      <c r="E185" s="55">
        <f t="shared" ref="E185:G185" si="96">E184/E183*10</f>
        <v>20</v>
      </c>
      <c r="F185" s="55"/>
      <c r="G185" s="55">
        <f t="shared" si="96"/>
        <v>13.729372937293729</v>
      </c>
      <c r="H185" s="55"/>
      <c r="I185" s="55">
        <f t="shared" ref="I185:L185" si="97">I184/I183*10</f>
        <v>13.799999999999999</v>
      </c>
      <c r="J185" s="55">
        <f t="shared" si="97"/>
        <v>10.238853503184712</v>
      </c>
      <c r="K185" s="55">
        <f t="shared" si="97"/>
        <v>21.5625</v>
      </c>
      <c r="L185" s="55">
        <f t="shared" si="97"/>
        <v>16.46927374301676</v>
      </c>
      <c r="M185" s="55"/>
      <c r="N185" s="55"/>
      <c r="O185" s="55"/>
      <c r="P185" s="55"/>
      <c r="Q185" s="55"/>
      <c r="R185" s="55">
        <f t="shared" ref="R185" si="98">R184/R183*10</f>
        <v>9.9047619047619051</v>
      </c>
      <c r="S185" s="55"/>
      <c r="T185" s="55">
        <f t="shared" ref="T185:U185" si="99">T184/T183*10</f>
        <v>10</v>
      </c>
      <c r="U185" s="55">
        <f t="shared" si="99"/>
        <v>22.002152852529598</v>
      </c>
      <c r="V185" s="55"/>
      <c r="W185" s="182"/>
      <c r="X185" s="55">
        <f>X184/X183*10</f>
        <v>10</v>
      </c>
      <c r="Y185" s="55">
        <f>Y184/Y183*10</f>
        <v>23.028571428571428</v>
      </c>
    </row>
    <row r="186" spans="1:25" s="154" customFormat="1" ht="30" hidden="1" customHeight="1" x14ac:dyDescent="0.2">
      <c r="A186" s="52" t="s">
        <v>116</v>
      </c>
      <c r="B186" s="23">
        <v>10259</v>
      </c>
      <c r="C186" s="27">
        <f>SUM(E186:Y186)</f>
        <v>12695</v>
      </c>
      <c r="D186" s="15">
        <f t="shared" si="63"/>
        <v>1.2374500438639244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35">
        <v>557</v>
      </c>
      <c r="P186" s="35">
        <v>791</v>
      </c>
      <c r="Q186" s="35">
        <v>261</v>
      </c>
      <c r="R186" s="35">
        <v>150</v>
      </c>
      <c r="S186" s="35">
        <v>68</v>
      </c>
      <c r="T186" s="35">
        <v>2203</v>
      </c>
      <c r="U186" s="35">
        <v>581</v>
      </c>
      <c r="V186" s="35"/>
      <c r="W186" s="109">
        <v>470</v>
      </c>
      <c r="X186" s="35">
        <v>1356</v>
      </c>
      <c r="Y186" s="35">
        <v>912</v>
      </c>
    </row>
    <row r="187" spans="1:25" s="12" customFormat="1" ht="30" hidden="1" customHeight="1" x14ac:dyDescent="0.2">
      <c r="A187" s="52" t="s">
        <v>117</v>
      </c>
      <c r="B187" s="23"/>
      <c r="C187" s="27"/>
      <c r="D187" s="1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109"/>
      <c r="X187" s="35"/>
      <c r="Y187" s="35">
        <v>7</v>
      </c>
    </row>
    <row r="188" spans="1:25" s="12" customFormat="1" ht="30" hidden="1" customHeight="1" x14ac:dyDescent="0.2">
      <c r="A188" s="52" t="s">
        <v>198</v>
      </c>
      <c r="B188" s="23"/>
      <c r="C188" s="27">
        <f>SUM(E188:Y188)</f>
        <v>4939</v>
      </c>
      <c r="D188" s="15"/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2527</v>
      </c>
      <c r="R188" s="35">
        <v>30</v>
      </c>
      <c r="S188" s="35">
        <v>200</v>
      </c>
      <c r="T188" s="35">
        <v>73</v>
      </c>
      <c r="U188" s="35"/>
      <c r="V188" s="35"/>
      <c r="W188" s="109">
        <v>321</v>
      </c>
      <c r="X188" s="35">
        <v>80</v>
      </c>
      <c r="Y188" s="35"/>
    </row>
    <row r="189" spans="1:25" s="12" customFormat="1" ht="30" hidden="1" customHeight="1" x14ac:dyDescent="0.2">
      <c r="A189" s="31" t="s">
        <v>199</v>
      </c>
      <c r="B189" s="23"/>
      <c r="C189" s="27">
        <f>SUM(E189:Y189)</f>
        <v>4480</v>
      </c>
      <c r="D189" s="15"/>
      <c r="E189" s="35">
        <v>1048</v>
      </c>
      <c r="F189" s="35">
        <v>40</v>
      </c>
      <c r="G189" s="35"/>
      <c r="H189" s="35">
        <v>201</v>
      </c>
      <c r="I189" s="35">
        <v>235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109">
        <v>233</v>
      </c>
      <c r="X189" s="35">
        <v>210</v>
      </c>
      <c r="Y189" s="35"/>
    </row>
    <row r="190" spans="1:25" s="12" customFormat="1" ht="30" hidden="1" customHeight="1" x14ac:dyDescent="0.2">
      <c r="A190" s="31" t="s">
        <v>200</v>
      </c>
      <c r="B190" s="23"/>
      <c r="C190" s="50">
        <f>C189/C188*10</f>
        <v>9.0706620773435915</v>
      </c>
      <c r="D190" s="15"/>
      <c r="E190" s="57">
        <f t="shared" ref="E190:F190" si="100">E189/E188*10</f>
        <v>10.996852046169989</v>
      </c>
      <c r="F190" s="57">
        <f t="shared" si="100"/>
        <v>10</v>
      </c>
      <c r="G190" s="57"/>
      <c r="H190" s="57">
        <f>H189/H188*10</f>
        <v>10.748663101604279</v>
      </c>
      <c r="I190" s="57">
        <f t="shared" ref="I190:J190" si="101">I189/I188*10</f>
        <v>9.8739495798319332</v>
      </c>
      <c r="J190" s="57">
        <f t="shared" si="101"/>
        <v>16</v>
      </c>
      <c r="K190" s="57"/>
      <c r="L190" s="57"/>
      <c r="M190" s="57"/>
      <c r="N190" s="57"/>
      <c r="O190" s="57"/>
      <c r="P190" s="57">
        <f t="shared" ref="P190:X190" si="102">P189/P188*10</f>
        <v>10.952380952380953</v>
      </c>
      <c r="Q190" s="57">
        <f t="shared" si="102"/>
        <v>7.7245745943806892</v>
      </c>
      <c r="R190" s="57">
        <f t="shared" si="102"/>
        <v>10</v>
      </c>
      <c r="S190" s="57">
        <f t="shared" si="102"/>
        <v>5</v>
      </c>
      <c r="T190" s="57">
        <f t="shared" si="102"/>
        <v>10</v>
      </c>
      <c r="U190" s="57"/>
      <c r="V190" s="57"/>
      <c r="W190" s="186">
        <f t="shared" si="102"/>
        <v>7.2585669781931461</v>
      </c>
      <c r="X190" s="57">
        <f t="shared" si="102"/>
        <v>26.25</v>
      </c>
      <c r="Y190" s="35"/>
    </row>
    <row r="191" spans="1:25" s="12" customFormat="1" ht="30" hidden="1" customHeight="1" x14ac:dyDescent="0.2">
      <c r="A191" s="52" t="s">
        <v>192</v>
      </c>
      <c r="B191" s="23"/>
      <c r="C191" s="27">
        <f>SUM(E191:Y191)</f>
        <v>39.299999999999997</v>
      </c>
      <c r="D191" s="15" t="e">
        <f t="shared" si="63"/>
        <v>#DIV/0!</v>
      </c>
      <c r="E191" s="27"/>
      <c r="F191" s="27"/>
      <c r="G191" s="57">
        <v>20</v>
      </c>
      <c r="H191" s="27"/>
      <c r="I191" s="35"/>
      <c r="J191" s="35"/>
      <c r="K191" s="35"/>
      <c r="L191" s="35">
        <f t="shared" ref="L191" si="103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109"/>
      <c r="X191" s="35"/>
      <c r="Y191" s="35"/>
    </row>
    <row r="192" spans="1:25" s="12" customFormat="1" ht="30" hidden="1" customHeight="1" x14ac:dyDescent="0.2">
      <c r="A192" s="52" t="s">
        <v>194</v>
      </c>
      <c r="B192" s="23"/>
      <c r="C192" s="27">
        <v>14</v>
      </c>
      <c r="D192" s="15" t="e">
        <f t="shared" si="63"/>
        <v>#DIV/0!</v>
      </c>
      <c r="E192" s="27"/>
      <c r="F192" s="27"/>
      <c r="G192" s="57">
        <v>2</v>
      </c>
      <c r="H192" s="27"/>
      <c r="I192" s="35"/>
      <c r="J192" s="35"/>
      <c r="K192" s="35"/>
      <c r="L192" s="35">
        <v>2</v>
      </c>
      <c r="M192" s="35"/>
      <c r="N192" s="35"/>
      <c r="O192" s="35"/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109"/>
      <c r="X192" s="35"/>
      <c r="Y192" s="35">
        <v>0.5</v>
      </c>
    </row>
    <row r="193" spans="1:25" s="12" customFormat="1" ht="30" hidden="1" customHeight="1" x14ac:dyDescent="0.2">
      <c r="A193" s="31" t="s">
        <v>193</v>
      </c>
      <c r="B193" s="23"/>
      <c r="C193" s="27">
        <f>SUM(E193:Y193)</f>
        <v>53.95</v>
      </c>
      <c r="D193" s="15" t="e">
        <f t="shared" si="63"/>
        <v>#DIV/0!</v>
      </c>
      <c r="E193" s="27"/>
      <c r="F193" s="27"/>
      <c r="G193" s="57">
        <v>26</v>
      </c>
      <c r="H193" s="27"/>
      <c r="I193" s="35"/>
      <c r="J193" s="35"/>
      <c r="K193" s="35"/>
      <c r="L193" s="35">
        <f t="shared" ref="L193" si="104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109"/>
      <c r="X193" s="35"/>
      <c r="Y193" s="35"/>
    </row>
    <row r="194" spans="1:25" s="12" customFormat="1" ht="30" hidden="1" customHeight="1" x14ac:dyDescent="0.2">
      <c r="A194" s="31" t="s">
        <v>196</v>
      </c>
      <c r="B194" s="23"/>
      <c r="C194" s="27">
        <v>18</v>
      </c>
      <c r="D194" s="15" t="e">
        <f t="shared" si="63"/>
        <v>#DIV/0!</v>
      </c>
      <c r="E194" s="27"/>
      <c r="F194" s="27"/>
      <c r="G194" s="57">
        <v>1.67</v>
      </c>
      <c r="H194" s="27"/>
      <c r="I194" s="35"/>
      <c r="J194" s="35"/>
      <c r="K194" s="35"/>
      <c r="L194" s="35">
        <v>0.5</v>
      </c>
      <c r="M194" s="35"/>
      <c r="N194" s="35"/>
      <c r="O194" s="35"/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109"/>
      <c r="X194" s="35"/>
      <c r="Y194" s="35">
        <v>1.2</v>
      </c>
    </row>
    <row r="195" spans="1:25" s="12" customFormat="1" ht="30" hidden="1" customHeight="1" x14ac:dyDescent="0.2">
      <c r="A195" s="52" t="s">
        <v>98</v>
      </c>
      <c r="B195" s="23"/>
      <c r="C195" s="27">
        <f>(C193/C191)*10</f>
        <v>13.727735368956743</v>
      </c>
      <c r="D195" s="15" t="e">
        <f t="shared" si="63"/>
        <v>#DIV/0!</v>
      </c>
      <c r="E195" s="35"/>
      <c r="F195" s="35"/>
      <c r="G195" s="57">
        <f>G193/G191*10</f>
        <v>13</v>
      </c>
      <c r="H195" s="57"/>
      <c r="I195" s="57"/>
      <c r="J195" s="57"/>
      <c r="K195" s="57"/>
      <c r="L195" s="57">
        <f t="shared" ref="L195" si="105">L196</f>
        <v>2.5</v>
      </c>
      <c r="M195" s="57"/>
      <c r="N195" s="57"/>
      <c r="O195" s="57"/>
      <c r="P195" s="57">
        <f t="shared" ref="P195" si="106">P196</f>
        <v>12.857142857142858</v>
      </c>
      <c r="Q195" s="57"/>
      <c r="R195" s="57"/>
      <c r="S195" s="57">
        <f>S196</f>
        <v>21.666666666666671</v>
      </c>
      <c r="T195" s="57">
        <f>T196</f>
        <v>29.333333333333336</v>
      </c>
      <c r="U195" s="35"/>
      <c r="V195" s="35"/>
      <c r="W195" s="109"/>
      <c r="X195" s="35"/>
      <c r="Y195" s="35"/>
    </row>
    <row r="196" spans="1:25" s="12" customFormat="1" ht="30" hidden="1" customHeight="1" x14ac:dyDescent="0.2">
      <c r="A196" s="52" t="s">
        <v>195</v>
      </c>
      <c r="B196" s="23"/>
      <c r="C196" s="27">
        <f>(C194/C192)*10</f>
        <v>12.857142857142858</v>
      </c>
      <c r="D196" s="15" t="e">
        <f t="shared" si="63"/>
        <v>#DIV/0!</v>
      </c>
      <c r="E196" s="136"/>
      <c r="F196" s="136"/>
      <c r="G196" s="137">
        <f>G194/G192*10</f>
        <v>8.35</v>
      </c>
      <c r="H196" s="136"/>
      <c r="I196" s="136"/>
      <c r="J196" s="136"/>
      <c r="K196" s="136"/>
      <c r="L196" s="137">
        <f t="shared" ref="L196" si="107">L194/L192*10</f>
        <v>2.5</v>
      </c>
      <c r="M196" s="137"/>
      <c r="N196" s="137"/>
      <c r="O196" s="137"/>
      <c r="P196" s="137">
        <f t="shared" ref="P196" si="108">P194/P192*10</f>
        <v>12.857142857142858</v>
      </c>
      <c r="Q196" s="137"/>
      <c r="R196" s="137"/>
      <c r="S196" s="137">
        <f>S194/S192*10</f>
        <v>21.666666666666671</v>
      </c>
      <c r="T196" s="137">
        <f>T194/T192*10</f>
        <v>29.333333333333336</v>
      </c>
      <c r="U196" s="136"/>
      <c r="V196" s="136"/>
      <c r="W196" s="187"/>
      <c r="X196" s="136"/>
      <c r="Y196" s="136">
        <f>Y194/Y192*10</f>
        <v>24</v>
      </c>
    </row>
    <row r="197" spans="1:25" s="12" customFormat="1" ht="30" hidden="1" customHeight="1" x14ac:dyDescent="0.2">
      <c r="A197" s="52" t="s">
        <v>201</v>
      </c>
      <c r="B197" s="19">
        <v>107.8</v>
      </c>
      <c r="C197" s="50">
        <f>SUM(E197:Y197)</f>
        <v>116.9</v>
      </c>
      <c r="D197" s="15">
        <f t="shared" si="63"/>
        <v>1.0844155844155845</v>
      </c>
      <c r="E197" s="136"/>
      <c r="F197" s="136"/>
      <c r="G197" s="136"/>
      <c r="H197" s="136">
        <v>22</v>
      </c>
      <c r="I197" s="136"/>
      <c r="J197" s="136"/>
      <c r="K197" s="136"/>
      <c r="L197" s="137"/>
      <c r="M197" s="137"/>
      <c r="N197" s="137"/>
      <c r="O197" s="137">
        <v>4</v>
      </c>
      <c r="P197" s="137"/>
      <c r="Q197" s="137"/>
      <c r="R197" s="137">
        <v>30</v>
      </c>
      <c r="S197" s="137">
        <v>15.7</v>
      </c>
      <c r="T197" s="137">
        <v>3.2</v>
      </c>
      <c r="U197" s="136"/>
      <c r="V197" s="136"/>
      <c r="W197" s="187">
        <v>42</v>
      </c>
      <c r="X197" s="136"/>
      <c r="Y197" s="136"/>
    </row>
    <row r="198" spans="1:25" s="12" customFormat="1" ht="30" hidden="1" customHeight="1" x14ac:dyDescent="0.2">
      <c r="A198" s="31" t="s">
        <v>202</v>
      </c>
      <c r="B198" s="19">
        <v>153.1</v>
      </c>
      <c r="C198" s="50">
        <f>SUM(E198:Y198)</f>
        <v>194.77999999999997</v>
      </c>
      <c r="D198" s="15">
        <f t="shared" si="63"/>
        <v>1.2722403657740038</v>
      </c>
      <c r="E198" s="136"/>
      <c r="F198" s="136"/>
      <c r="G198" s="137"/>
      <c r="H198" s="136">
        <v>35.200000000000003</v>
      </c>
      <c r="I198" s="136"/>
      <c r="J198" s="136"/>
      <c r="K198" s="136"/>
      <c r="L198" s="137"/>
      <c r="M198" s="137"/>
      <c r="N198" s="137"/>
      <c r="O198" s="137">
        <v>2.08</v>
      </c>
      <c r="P198" s="137"/>
      <c r="Q198" s="137"/>
      <c r="R198" s="163">
        <v>50.1</v>
      </c>
      <c r="S198" s="137">
        <v>17.600000000000001</v>
      </c>
      <c r="T198" s="137">
        <v>4</v>
      </c>
      <c r="U198" s="136"/>
      <c r="V198" s="136"/>
      <c r="W198" s="187">
        <v>85.8</v>
      </c>
      <c r="X198" s="136"/>
      <c r="Y198" s="136"/>
    </row>
    <row r="199" spans="1:25" s="12" customFormat="1" ht="30" hidden="1" customHeight="1" x14ac:dyDescent="0.2">
      <c r="A199" s="31" t="s">
        <v>98</v>
      </c>
      <c r="B199" s="50">
        <f>B198/B197*10</f>
        <v>14.202226345083488</v>
      </c>
      <c r="C199" s="50">
        <f>C198/C197*10</f>
        <v>16.662104362703161</v>
      </c>
      <c r="D199" s="15">
        <f t="shared" si="63"/>
        <v>1.1732036905939913</v>
      </c>
      <c r="E199" s="136"/>
      <c r="F199" s="136"/>
      <c r="G199" s="137"/>
      <c r="H199" s="137">
        <f t="shared" ref="H199" si="109">H198/H197*10</f>
        <v>16</v>
      </c>
      <c r="I199" s="137"/>
      <c r="J199" s="137"/>
      <c r="K199" s="137"/>
      <c r="L199" s="137"/>
      <c r="M199" s="137"/>
      <c r="N199" s="137"/>
      <c r="O199" s="137">
        <f t="shared" ref="O199" si="110">O198/O197*10</f>
        <v>5.2</v>
      </c>
      <c r="P199" s="137"/>
      <c r="Q199" s="137"/>
      <c r="R199" s="137">
        <f t="shared" ref="R199:T199" si="111">R198/R197*10</f>
        <v>16.700000000000003</v>
      </c>
      <c r="S199" s="137">
        <f t="shared" si="111"/>
        <v>11.210191082802549</v>
      </c>
      <c r="T199" s="137">
        <f t="shared" si="111"/>
        <v>12.5</v>
      </c>
      <c r="U199" s="137"/>
      <c r="V199" s="137"/>
      <c r="W199" s="163">
        <f>W198/W197*10</f>
        <v>20.428571428571427</v>
      </c>
      <c r="X199" s="136"/>
      <c r="Y199" s="136"/>
    </row>
    <row r="200" spans="1:25" s="155" customFormat="1" ht="30" hidden="1" customHeight="1" x14ac:dyDescent="0.2">
      <c r="A200" s="31" t="s">
        <v>118</v>
      </c>
      <c r="B200" s="23">
        <v>96513</v>
      </c>
      <c r="C200" s="27">
        <f>SUM(E200:Y200)</f>
        <v>95510</v>
      </c>
      <c r="D200" s="15">
        <f>C200/B200</f>
        <v>0.98960761762664096</v>
      </c>
      <c r="E200" s="92">
        <v>9500</v>
      </c>
      <c r="F200" s="92">
        <v>2690</v>
      </c>
      <c r="G200" s="92">
        <v>5490</v>
      </c>
      <c r="H200" s="92">
        <v>4816</v>
      </c>
      <c r="I200" s="92">
        <v>3125</v>
      </c>
      <c r="J200" s="92">
        <v>6200</v>
      </c>
      <c r="K200" s="92">
        <v>3635</v>
      </c>
      <c r="L200" s="92">
        <v>4325</v>
      </c>
      <c r="M200" s="92">
        <v>4370</v>
      </c>
      <c r="N200" s="92">
        <v>2045</v>
      </c>
      <c r="O200" s="92">
        <v>2125</v>
      </c>
      <c r="P200" s="92">
        <v>5650</v>
      </c>
      <c r="Q200" s="92">
        <v>6605</v>
      </c>
      <c r="R200" s="92">
        <v>5112</v>
      </c>
      <c r="S200" s="92">
        <v>7090</v>
      </c>
      <c r="T200" s="92">
        <v>4057</v>
      </c>
      <c r="U200" s="92">
        <v>2120</v>
      </c>
      <c r="V200" s="92">
        <v>2030</v>
      </c>
      <c r="W200" s="114">
        <v>6400</v>
      </c>
      <c r="X200" s="92">
        <v>6055</v>
      </c>
      <c r="Y200" s="92">
        <v>2070</v>
      </c>
    </row>
    <row r="201" spans="1:25" s="47" customFormat="1" ht="30" hidden="1" customHeight="1" x14ac:dyDescent="0.2">
      <c r="A201" s="13" t="s">
        <v>119</v>
      </c>
      <c r="B201" s="82">
        <f>B200/B203</f>
        <v>0.91917142857142853</v>
      </c>
      <c r="C201" s="82">
        <f>C200/C203</f>
        <v>0.90961904761904766</v>
      </c>
      <c r="D201" s="15">
        <f>C201/B201</f>
        <v>0.98960761762664107</v>
      </c>
      <c r="E201" s="91">
        <f>E200/E203</f>
        <v>1.2756814824761649</v>
      </c>
      <c r="F201" s="91">
        <f t="shared" ref="F201:Y201" si="112">F200/F203</f>
        <v>0.65834557023984341</v>
      </c>
      <c r="G201" s="91">
        <f t="shared" si="112"/>
        <v>0.99909008189262971</v>
      </c>
      <c r="H201" s="91">
        <f>H200/H203</f>
        <v>0.70823529411764707</v>
      </c>
      <c r="I201" s="91">
        <f t="shared" si="112"/>
        <v>0.92702462177395428</v>
      </c>
      <c r="J201" s="91">
        <f t="shared" si="112"/>
        <v>1.0508474576271187</v>
      </c>
      <c r="K201" s="91">
        <f t="shared" si="112"/>
        <v>0.84554547569202143</v>
      </c>
      <c r="L201" s="91">
        <f t="shared" si="112"/>
        <v>0.85626608592357945</v>
      </c>
      <c r="M201" s="91">
        <f t="shared" si="112"/>
        <v>0.96660030966600308</v>
      </c>
      <c r="N201" s="91">
        <f t="shared" si="112"/>
        <v>0.91745177209510986</v>
      </c>
      <c r="O201" s="91">
        <f t="shared" si="112"/>
        <v>0.625</v>
      </c>
      <c r="P201" s="91">
        <f t="shared" si="112"/>
        <v>0.80107755565007799</v>
      </c>
      <c r="Q201" s="91">
        <f t="shared" si="112"/>
        <v>0.92377622377622381</v>
      </c>
      <c r="R201" s="91">
        <f t="shared" si="112"/>
        <v>1.0005871990604815</v>
      </c>
      <c r="S201" s="91">
        <f t="shared" si="112"/>
        <v>0.92522510766018529</v>
      </c>
      <c r="T201" s="91">
        <f t="shared" si="112"/>
        <v>0.99314565483476136</v>
      </c>
      <c r="U201" s="91">
        <f t="shared" si="112"/>
        <v>0.64378985727300331</v>
      </c>
      <c r="V201" s="91">
        <f t="shared" si="112"/>
        <v>0.92272727272727273</v>
      </c>
      <c r="W201" s="115">
        <f t="shared" si="112"/>
        <v>1.0491803278688525</v>
      </c>
      <c r="X201" s="91">
        <f t="shared" si="112"/>
        <v>0.87740907114910882</v>
      </c>
      <c r="Y201" s="91">
        <f t="shared" si="112"/>
        <v>0.72708113804004215</v>
      </c>
    </row>
    <row r="202" spans="1:25" s="154" customFormat="1" ht="30" hidden="1" customHeight="1" x14ac:dyDescent="0.2">
      <c r="A202" s="31" t="s">
        <v>120</v>
      </c>
      <c r="B202" s="23">
        <v>190819</v>
      </c>
      <c r="C202" s="27">
        <f>SUM(E202:Y202)</f>
        <v>148953</v>
      </c>
      <c r="D202" s="15">
        <f>C202/B202</f>
        <v>0.78059836808703531</v>
      </c>
      <c r="E202" s="10">
        <v>9545</v>
      </c>
      <c r="F202" s="10">
        <v>3513</v>
      </c>
      <c r="G202" s="10">
        <v>13265</v>
      </c>
      <c r="H202" s="10">
        <v>7003</v>
      </c>
      <c r="I202" s="10">
        <v>6085</v>
      </c>
      <c r="J202" s="10">
        <v>14900</v>
      </c>
      <c r="K202" s="10">
        <v>5590</v>
      </c>
      <c r="L202" s="10">
        <v>8100</v>
      </c>
      <c r="M202" s="10">
        <v>3463</v>
      </c>
      <c r="N202" s="10">
        <v>5400</v>
      </c>
      <c r="O202" s="10">
        <v>1545</v>
      </c>
      <c r="P202" s="10">
        <v>3560</v>
      </c>
      <c r="Q202" s="10">
        <v>11949</v>
      </c>
      <c r="R202" s="10">
        <v>9000</v>
      </c>
      <c r="S202" s="10">
        <v>5618</v>
      </c>
      <c r="T202" s="10">
        <v>3273</v>
      </c>
      <c r="U202" s="10">
        <v>3221</v>
      </c>
      <c r="V202" s="10">
        <v>3490</v>
      </c>
      <c r="W202" s="112">
        <v>4200</v>
      </c>
      <c r="X202" s="10">
        <v>22363</v>
      </c>
      <c r="Y202" s="10">
        <v>3870</v>
      </c>
    </row>
    <row r="203" spans="1:25" s="12" customFormat="1" ht="30" hidden="1" customHeight="1" outlineLevel="1" x14ac:dyDescent="0.2">
      <c r="A203" s="31" t="s">
        <v>121</v>
      </c>
      <c r="B203" s="23">
        <v>105000</v>
      </c>
      <c r="C203" s="27">
        <f>SUM(E203:Y203)</f>
        <v>105000</v>
      </c>
      <c r="D203" s="15">
        <f t="shared" ref="D203:D207" si="113">C203/B203</f>
        <v>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3400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12">
        <v>6100</v>
      </c>
      <c r="X203" s="10">
        <v>6901</v>
      </c>
      <c r="Y203" s="10">
        <v>2847</v>
      </c>
    </row>
    <row r="204" spans="1:25" s="154" customFormat="1" ht="30" hidden="1" customHeight="1" outlineLevel="1" x14ac:dyDescent="0.2">
      <c r="A204" s="31" t="s">
        <v>122</v>
      </c>
      <c r="B204" s="23">
        <v>89005</v>
      </c>
      <c r="C204" s="27">
        <f>SUM(E204:Y204)</f>
        <v>81874.5</v>
      </c>
      <c r="D204" s="15">
        <f t="shared" si="113"/>
        <v>0.91988652322903208</v>
      </c>
      <c r="E204" s="92">
        <v>7600</v>
      </c>
      <c r="F204" s="92">
        <v>1982</v>
      </c>
      <c r="G204" s="92">
        <v>4437</v>
      </c>
      <c r="H204" s="92">
        <v>4816</v>
      </c>
      <c r="I204" s="92">
        <v>3103</v>
      </c>
      <c r="J204" s="92">
        <v>5900</v>
      </c>
      <c r="K204" s="92">
        <v>2435</v>
      </c>
      <c r="L204" s="92">
        <v>2683</v>
      </c>
      <c r="M204" s="92">
        <v>4229</v>
      </c>
      <c r="N204" s="92">
        <v>1458.5</v>
      </c>
      <c r="O204" s="92">
        <v>2125</v>
      </c>
      <c r="P204" s="92">
        <v>5235</v>
      </c>
      <c r="Q204" s="92">
        <v>3645</v>
      </c>
      <c r="R204" s="92">
        <v>5112</v>
      </c>
      <c r="S204" s="92">
        <v>6830</v>
      </c>
      <c r="T204" s="92">
        <v>3550</v>
      </c>
      <c r="U204" s="92">
        <v>1693</v>
      </c>
      <c r="V204" s="92">
        <v>1141</v>
      </c>
      <c r="W204" s="114">
        <v>6338</v>
      </c>
      <c r="X204" s="92">
        <v>5492</v>
      </c>
      <c r="Y204" s="92">
        <v>2070</v>
      </c>
    </row>
    <row r="205" spans="1:25" s="12" customFormat="1" ht="30" hidden="1" customHeight="1" x14ac:dyDescent="0.2">
      <c r="A205" s="13" t="s">
        <v>52</v>
      </c>
      <c r="B205" s="83">
        <f>B204/B203</f>
        <v>0.84766666666666668</v>
      </c>
      <c r="C205" s="83">
        <f>C204/C203</f>
        <v>0.77975714285714282</v>
      </c>
      <c r="D205" s="15">
        <f t="shared" si="113"/>
        <v>0.91988652322903197</v>
      </c>
      <c r="E205" s="16">
        <f t="shared" ref="E205:Y205" si="114">E204/E203</f>
        <v>1.020545185980932</v>
      </c>
      <c r="F205" s="16">
        <f t="shared" si="114"/>
        <v>0.48507097405775818</v>
      </c>
      <c r="G205" s="16">
        <f t="shared" si="114"/>
        <v>0.80746132848043672</v>
      </c>
      <c r="H205" s="16">
        <f t="shared" si="114"/>
        <v>0.70823529411764707</v>
      </c>
      <c r="I205" s="16">
        <f t="shared" si="114"/>
        <v>0.92049836843666566</v>
      </c>
      <c r="J205" s="16">
        <f t="shared" si="114"/>
        <v>1</v>
      </c>
      <c r="K205" s="16">
        <f t="shared" si="114"/>
        <v>0.5664107932077227</v>
      </c>
      <c r="L205" s="16">
        <f t="shared" si="114"/>
        <v>0.5311819441694714</v>
      </c>
      <c r="M205" s="16">
        <f t="shared" si="114"/>
        <v>0.93541251935412517</v>
      </c>
      <c r="N205" s="16">
        <f t="shared" si="114"/>
        <v>0.6543292956482728</v>
      </c>
      <c r="O205" s="16">
        <f t="shared" si="114"/>
        <v>0.625</v>
      </c>
      <c r="P205" s="16">
        <f t="shared" si="114"/>
        <v>0.74223734581029355</v>
      </c>
      <c r="Q205" s="16">
        <f t="shared" si="114"/>
        <v>0.50979020979020984</v>
      </c>
      <c r="R205" s="16">
        <f t="shared" si="114"/>
        <v>1.0005871990604815</v>
      </c>
      <c r="S205" s="16">
        <f t="shared" si="114"/>
        <v>0.89129583713950145</v>
      </c>
      <c r="T205" s="16">
        <f t="shared" si="114"/>
        <v>0.86903304773561807</v>
      </c>
      <c r="U205" s="16">
        <f t="shared" si="114"/>
        <v>0.51412086243546917</v>
      </c>
      <c r="V205" s="16">
        <f t="shared" si="114"/>
        <v>0.51863636363636367</v>
      </c>
      <c r="W205" s="113">
        <f t="shared" si="114"/>
        <v>1.0390163934426229</v>
      </c>
      <c r="X205" s="16">
        <f t="shared" si="114"/>
        <v>0.7958266917837995</v>
      </c>
      <c r="Y205" s="16">
        <f t="shared" si="114"/>
        <v>0.72708113804004215</v>
      </c>
    </row>
    <row r="206" spans="1:25" s="12" customFormat="1" ht="30" hidden="1" customHeight="1" x14ac:dyDescent="0.2">
      <c r="A206" s="11" t="s">
        <v>123</v>
      </c>
      <c r="B206" s="26">
        <v>75052</v>
      </c>
      <c r="C206" s="26">
        <f>SUM(E206:Y206)</f>
        <v>71638</v>
      </c>
      <c r="D206" s="15">
        <f t="shared" si="113"/>
        <v>0.95451153866652449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1945</v>
      </c>
      <c r="M206" s="10">
        <v>4146</v>
      </c>
      <c r="N206" s="10">
        <v>1459</v>
      </c>
      <c r="O206" s="112">
        <v>1456</v>
      </c>
      <c r="P206" s="10">
        <v>4750</v>
      </c>
      <c r="Q206" s="10">
        <v>3228</v>
      </c>
      <c r="R206" s="10">
        <v>4683</v>
      </c>
      <c r="S206" s="10">
        <v>6587</v>
      </c>
      <c r="T206" s="10">
        <v>3384</v>
      </c>
      <c r="U206" s="10">
        <v>1693</v>
      </c>
      <c r="V206" s="10">
        <v>1141</v>
      </c>
      <c r="W206" s="112">
        <v>4904</v>
      </c>
      <c r="X206" s="10">
        <v>4359</v>
      </c>
      <c r="Y206" s="10">
        <v>968</v>
      </c>
    </row>
    <row r="207" spans="1:25" s="12" customFormat="1" ht="30" hidden="1" customHeight="1" x14ac:dyDescent="0.2">
      <c r="A207" s="11" t="s">
        <v>124</v>
      </c>
      <c r="B207" s="26">
        <v>10126</v>
      </c>
      <c r="C207" s="26">
        <f>SUM(E207:Y207)</f>
        <v>9155</v>
      </c>
      <c r="D207" s="15">
        <f t="shared" si="113"/>
        <v>0.90410823622358283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738</v>
      </c>
      <c r="M207" s="10">
        <v>83</v>
      </c>
      <c r="N207" s="10"/>
      <c r="O207" s="10">
        <v>669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12">
        <v>1434</v>
      </c>
      <c r="X207" s="10">
        <v>815</v>
      </c>
      <c r="Y207" s="10">
        <v>1102</v>
      </c>
    </row>
    <row r="208" spans="1:25" s="12" customFormat="1" ht="30" hidden="1" customHeight="1" x14ac:dyDescent="0.2">
      <c r="A208" s="31" t="s">
        <v>147</v>
      </c>
      <c r="B208" s="23"/>
      <c r="C208" s="27">
        <f>SUM(E208:Y208)</f>
        <v>0</v>
      </c>
      <c r="D208" s="15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188"/>
      <c r="X208" s="58"/>
      <c r="Y208" s="58"/>
    </row>
    <row r="209" spans="1:35" s="47" customFormat="1" ht="45" hidden="1" outlineLevel="1" x14ac:dyDescent="0.2">
      <c r="A209" s="11" t="s">
        <v>191</v>
      </c>
      <c r="B209" s="27">
        <v>90210</v>
      </c>
      <c r="C209" s="27">
        <f>SUM(E209:Y209)</f>
        <v>85622</v>
      </c>
      <c r="D209" s="15">
        <f t="shared" ref="D209:D214" si="115">C209/B209</f>
        <v>0.94914089347079034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2583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109">
        <v>7753</v>
      </c>
      <c r="X209" s="35">
        <v>7601</v>
      </c>
      <c r="Y209" s="30">
        <v>4915</v>
      </c>
    </row>
    <row r="210" spans="1:35" s="59" customFormat="1" ht="30" hidden="1" customHeight="1" outlineLevel="1" x14ac:dyDescent="0.2">
      <c r="A210" s="31" t="s">
        <v>125</v>
      </c>
      <c r="B210" s="27">
        <v>88096</v>
      </c>
      <c r="C210" s="27">
        <f>SUM(E210:Y210)</f>
        <v>82750.899999999994</v>
      </c>
      <c r="D210" s="15">
        <f t="shared" si="115"/>
        <v>0.9393264166363966</v>
      </c>
      <c r="E210" s="35">
        <v>525</v>
      </c>
      <c r="F210" s="35">
        <v>1850</v>
      </c>
      <c r="G210" s="35">
        <v>8526</v>
      </c>
      <c r="H210" s="35">
        <v>6500</v>
      </c>
      <c r="I210" s="35">
        <v>4744</v>
      </c>
      <c r="J210" s="35">
        <v>4954</v>
      </c>
      <c r="K210" s="46">
        <v>2881</v>
      </c>
      <c r="L210" s="35">
        <v>4539</v>
      </c>
      <c r="M210" s="35">
        <v>2386.9</v>
      </c>
      <c r="N210" s="35">
        <v>2851</v>
      </c>
      <c r="O210" s="35">
        <v>2191</v>
      </c>
      <c r="P210" s="35">
        <v>3732</v>
      </c>
      <c r="Q210" s="35">
        <v>4509</v>
      </c>
      <c r="R210" s="35">
        <v>2954</v>
      </c>
      <c r="S210" s="35">
        <v>3200</v>
      </c>
      <c r="T210" s="35">
        <v>4037</v>
      </c>
      <c r="U210" s="35">
        <v>911</v>
      </c>
      <c r="V210" s="35">
        <v>1606</v>
      </c>
      <c r="W210" s="109">
        <v>7754</v>
      </c>
      <c r="X210" s="35">
        <v>7200</v>
      </c>
      <c r="Y210" s="35">
        <v>4900</v>
      </c>
    </row>
    <row r="211" spans="1:35" s="47" customFormat="1" ht="30" hidden="1" customHeight="1" x14ac:dyDescent="0.2">
      <c r="A211" s="11" t="s">
        <v>126</v>
      </c>
      <c r="B211" s="49">
        <f>B210/B209</f>
        <v>0.97656579093226914</v>
      </c>
      <c r="C211" s="49">
        <f>C210/C209</f>
        <v>0.96646773025624244</v>
      </c>
      <c r="D211" s="15">
        <f t="shared" si="115"/>
        <v>0.9896596207139442</v>
      </c>
      <c r="E211" s="69">
        <f t="shared" ref="E211:Y211" si="116">E210/E209</f>
        <v>1</v>
      </c>
      <c r="F211" s="69">
        <f t="shared" si="116"/>
        <v>0.95607235142118863</v>
      </c>
      <c r="G211" s="69">
        <f t="shared" si="116"/>
        <v>0.98566473988439307</v>
      </c>
      <c r="H211" s="69">
        <f t="shared" si="116"/>
        <v>0.90769445608155286</v>
      </c>
      <c r="I211" s="69">
        <f t="shared" si="116"/>
        <v>0.91831204026325974</v>
      </c>
      <c r="J211" s="69">
        <f t="shared" si="116"/>
        <v>1</v>
      </c>
      <c r="K211" s="69">
        <f t="shared" si="116"/>
        <v>0.9296547273313972</v>
      </c>
      <c r="L211" s="69">
        <f t="shared" si="116"/>
        <v>0.99889964788732399</v>
      </c>
      <c r="M211" s="69">
        <f t="shared" si="116"/>
        <v>1.0148384353741497</v>
      </c>
      <c r="N211" s="69">
        <f t="shared" si="116"/>
        <v>1</v>
      </c>
      <c r="O211" s="69">
        <f t="shared" si="116"/>
        <v>0.8482384823848238</v>
      </c>
      <c r="P211" s="69">
        <f t="shared" si="116"/>
        <v>0.87502930832356385</v>
      </c>
      <c r="Q211" s="69">
        <f t="shared" si="116"/>
        <v>1</v>
      </c>
      <c r="R211" s="69">
        <f t="shared" si="116"/>
        <v>1</v>
      </c>
      <c r="S211" s="69">
        <f t="shared" si="116"/>
        <v>0.98431251922485385</v>
      </c>
      <c r="T211" s="69">
        <f t="shared" si="116"/>
        <v>1</v>
      </c>
      <c r="U211" s="69">
        <f t="shared" si="116"/>
        <v>1</v>
      </c>
      <c r="V211" s="69">
        <f t="shared" si="116"/>
        <v>1</v>
      </c>
      <c r="W211" s="189">
        <f t="shared" si="116"/>
        <v>1.0001289823294208</v>
      </c>
      <c r="X211" s="69">
        <f t="shared" si="116"/>
        <v>0.94724378371266937</v>
      </c>
      <c r="Y211" s="69">
        <f t="shared" si="116"/>
        <v>0.99694811800610372</v>
      </c>
    </row>
    <row r="212" spans="1:35" s="47" customFormat="1" ht="30" hidden="1" customHeight="1" outlineLevel="1" x14ac:dyDescent="0.2">
      <c r="A212" s="11" t="s">
        <v>127</v>
      </c>
      <c r="B212" s="27"/>
      <c r="C212" s="27">
        <f>SUM(E212:Y212)</f>
        <v>0</v>
      </c>
      <c r="D212" s="15" t="e">
        <f t="shared" si="115"/>
        <v>#DIV/0!</v>
      </c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16"/>
      <c r="Q212" s="46"/>
      <c r="R212" s="46"/>
      <c r="S212" s="46"/>
      <c r="T212" s="46"/>
      <c r="U212" s="46"/>
      <c r="V212" s="46"/>
      <c r="W212" s="123"/>
      <c r="X212" s="46"/>
      <c r="Y212" s="46"/>
    </row>
    <row r="213" spans="1:35" s="59" customFormat="1" ht="30" hidden="1" customHeight="1" outlineLevel="1" x14ac:dyDescent="0.2">
      <c r="A213" s="31" t="s">
        <v>128</v>
      </c>
      <c r="B213" s="23">
        <v>10389</v>
      </c>
      <c r="C213" s="27">
        <f>SUM(E213:Y213)</f>
        <v>11691</v>
      </c>
      <c r="D213" s="15">
        <f t="shared" si="115"/>
        <v>1.1253248628356916</v>
      </c>
      <c r="E213" s="46">
        <v>42</v>
      </c>
      <c r="F213" s="35"/>
      <c r="G213" s="35">
        <v>3406</v>
      </c>
      <c r="H213" s="35">
        <v>553</v>
      </c>
      <c r="I213" s="35">
        <v>273</v>
      </c>
      <c r="J213" s="35">
        <v>1339</v>
      </c>
      <c r="K213" s="35"/>
      <c r="L213" s="35">
        <v>328</v>
      </c>
      <c r="M213" s="35"/>
      <c r="N213" s="35">
        <v>412</v>
      </c>
      <c r="O213" s="46">
        <v>280</v>
      </c>
      <c r="P213" s="35">
        <v>94</v>
      </c>
      <c r="Q213" s="35"/>
      <c r="R213" s="35"/>
      <c r="S213" s="35">
        <v>372</v>
      </c>
      <c r="T213" s="35">
        <v>300</v>
      </c>
      <c r="U213" s="35">
        <v>60</v>
      </c>
      <c r="V213" s="35"/>
      <c r="W213" s="109">
        <v>85</v>
      </c>
      <c r="X213" s="35">
        <v>3592</v>
      </c>
      <c r="Y213" s="35">
        <v>555</v>
      </c>
    </row>
    <row r="214" spans="1:35" s="47" customFormat="1" ht="30" hidden="1" customHeight="1" x14ac:dyDescent="0.2">
      <c r="A214" s="11" t="s">
        <v>129</v>
      </c>
      <c r="B214" s="15"/>
      <c r="C214" s="15"/>
      <c r="D214" s="15" t="e">
        <f t="shared" si="115"/>
        <v>#DIV/0!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13"/>
      <c r="X214" s="16"/>
      <c r="Y214" s="16"/>
    </row>
    <row r="215" spans="1:35" s="155" customFormat="1" ht="30" hidden="1" customHeight="1" x14ac:dyDescent="0.2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109"/>
      <c r="X215" s="35"/>
      <c r="Y215" s="35"/>
    </row>
    <row r="216" spans="1:35" s="156" customFormat="1" ht="30" hidden="1" customHeight="1" outlineLevel="1" x14ac:dyDescent="0.2">
      <c r="A216" s="52" t="s">
        <v>131</v>
      </c>
      <c r="B216" s="23">
        <v>105196</v>
      </c>
      <c r="C216" s="27">
        <f>SUM(E216:Y216)</f>
        <v>115251.4</v>
      </c>
      <c r="D216" s="9">
        <f t="shared" ref="D216:D235" si="117">C216/B216</f>
        <v>1.0955872846876307</v>
      </c>
      <c r="E216" s="26">
        <v>3100</v>
      </c>
      <c r="F216" s="26">
        <v>2230</v>
      </c>
      <c r="G216" s="26">
        <v>13240</v>
      </c>
      <c r="H216" s="26">
        <v>10242</v>
      </c>
      <c r="I216" s="26">
        <v>8638</v>
      </c>
      <c r="J216" s="26">
        <v>6120</v>
      </c>
      <c r="K216" s="26">
        <v>6989</v>
      </c>
      <c r="L216" s="26">
        <v>7888</v>
      </c>
      <c r="M216" s="26">
        <v>2609</v>
      </c>
      <c r="N216" s="26">
        <v>4060</v>
      </c>
      <c r="O216" s="26">
        <v>4091</v>
      </c>
      <c r="P216" s="26">
        <v>5495</v>
      </c>
      <c r="Q216" s="26">
        <v>6871</v>
      </c>
      <c r="R216" s="26">
        <v>2800</v>
      </c>
      <c r="S216" s="26">
        <v>3038</v>
      </c>
      <c r="T216" s="26">
        <v>3200.4</v>
      </c>
      <c r="U216" s="26">
        <v>2050</v>
      </c>
      <c r="V216" s="26">
        <v>1514</v>
      </c>
      <c r="W216" s="93">
        <v>5983</v>
      </c>
      <c r="X216" s="26">
        <v>6837</v>
      </c>
      <c r="Y216" s="26">
        <v>8256</v>
      </c>
    </row>
    <row r="217" spans="1:35" s="47" customFormat="1" ht="30" hidden="1" customHeight="1" outlineLevel="1" x14ac:dyDescent="0.2">
      <c r="A217" s="13" t="s">
        <v>132</v>
      </c>
      <c r="B217" s="23">
        <v>99221</v>
      </c>
      <c r="C217" s="27">
        <f>SUM(E217:Y217)</f>
        <v>115218</v>
      </c>
      <c r="D217" s="9">
        <f t="shared" si="117"/>
        <v>1.1612259501516815</v>
      </c>
      <c r="E217" s="30">
        <v>2050</v>
      </c>
      <c r="F217" s="30">
        <v>2963</v>
      </c>
      <c r="G217" s="30">
        <v>12143</v>
      </c>
      <c r="H217" s="30">
        <v>16541</v>
      </c>
      <c r="I217" s="30">
        <v>6539</v>
      </c>
      <c r="J217" s="30">
        <v>4614</v>
      </c>
      <c r="K217" s="30">
        <v>4320</v>
      </c>
      <c r="L217" s="30">
        <v>7934</v>
      </c>
      <c r="M217" s="30">
        <v>4709</v>
      </c>
      <c r="N217" s="30">
        <v>3815</v>
      </c>
      <c r="O217" s="30">
        <v>3026</v>
      </c>
      <c r="P217" s="30">
        <v>5245</v>
      </c>
      <c r="Q217" s="30">
        <v>8414</v>
      </c>
      <c r="R217" s="30">
        <v>2766</v>
      </c>
      <c r="S217" s="30">
        <v>4693</v>
      </c>
      <c r="T217" s="30">
        <v>2954</v>
      </c>
      <c r="U217" s="30">
        <v>2015</v>
      </c>
      <c r="V217" s="30">
        <v>1267</v>
      </c>
      <c r="W217" s="134">
        <v>5801</v>
      </c>
      <c r="X217" s="30">
        <v>6651</v>
      </c>
      <c r="Y217" s="30">
        <v>6758</v>
      </c>
      <c r="AI217" s="47" t="s">
        <v>0</v>
      </c>
    </row>
    <row r="218" spans="1:35" s="47" customFormat="1" ht="30" hidden="1" customHeight="1" outlineLevel="1" x14ac:dyDescent="0.2">
      <c r="A218" s="13" t="s">
        <v>133</v>
      </c>
      <c r="B218" s="27">
        <f>B216*0.45</f>
        <v>47338.200000000004</v>
      </c>
      <c r="C218" s="27">
        <f>C216*0.45</f>
        <v>51863.13</v>
      </c>
      <c r="D218" s="9">
        <f t="shared" si="117"/>
        <v>1.0955872846876304</v>
      </c>
      <c r="E218" s="26">
        <f>E216*0.45</f>
        <v>1395</v>
      </c>
      <c r="F218" s="26">
        <f t="shared" ref="F218:Y218" si="118">F216*0.45</f>
        <v>1003.5</v>
      </c>
      <c r="G218" s="26">
        <f t="shared" si="118"/>
        <v>5958</v>
      </c>
      <c r="H218" s="26">
        <f t="shared" si="118"/>
        <v>4608.9000000000005</v>
      </c>
      <c r="I218" s="26">
        <f t="shared" si="118"/>
        <v>3887.1</v>
      </c>
      <c r="J218" s="26">
        <f t="shared" si="118"/>
        <v>2754</v>
      </c>
      <c r="K218" s="26">
        <f t="shared" si="118"/>
        <v>3145.05</v>
      </c>
      <c r="L218" s="26">
        <f t="shared" si="118"/>
        <v>3549.6</v>
      </c>
      <c r="M218" s="26">
        <f t="shared" si="118"/>
        <v>1174.05</v>
      </c>
      <c r="N218" s="26">
        <f t="shared" si="118"/>
        <v>1827</v>
      </c>
      <c r="O218" s="26">
        <f t="shared" si="118"/>
        <v>1840.95</v>
      </c>
      <c r="P218" s="26">
        <f t="shared" si="118"/>
        <v>2472.75</v>
      </c>
      <c r="Q218" s="26">
        <f t="shared" si="118"/>
        <v>3091.9500000000003</v>
      </c>
      <c r="R218" s="26">
        <f t="shared" si="118"/>
        <v>1260</v>
      </c>
      <c r="S218" s="26">
        <f t="shared" si="118"/>
        <v>1367.1000000000001</v>
      </c>
      <c r="T218" s="26">
        <f t="shared" si="118"/>
        <v>1440.18</v>
      </c>
      <c r="U218" s="26">
        <f t="shared" si="118"/>
        <v>922.5</v>
      </c>
      <c r="V218" s="26">
        <f t="shared" si="118"/>
        <v>681.30000000000007</v>
      </c>
      <c r="W218" s="93">
        <f t="shared" si="118"/>
        <v>2692.35</v>
      </c>
      <c r="X218" s="26">
        <f t="shared" si="118"/>
        <v>3076.65</v>
      </c>
      <c r="Y218" s="26">
        <f t="shared" si="118"/>
        <v>3715.2000000000003</v>
      </c>
      <c r="Z218" s="60"/>
    </row>
    <row r="219" spans="1:35" s="47" customFormat="1" ht="30" hidden="1" customHeight="1" x14ac:dyDescent="0.2">
      <c r="A219" s="13" t="s">
        <v>134</v>
      </c>
      <c r="B219" s="49">
        <f>B216/B217</f>
        <v>1.0602191068423015</v>
      </c>
      <c r="C219" s="49">
        <f>C216/C217</f>
        <v>1.0002898852609834</v>
      </c>
      <c r="D219" s="9">
        <f>C219/B219</f>
        <v>0.94347468254952693</v>
      </c>
      <c r="E219" s="69">
        <f>E216/E217</f>
        <v>1.5121951219512195</v>
      </c>
      <c r="F219" s="69">
        <f t="shared" ref="F219:Y219" si="119">F216/F217</f>
        <v>0.75261559230509623</v>
      </c>
      <c r="G219" s="69">
        <f t="shared" si="119"/>
        <v>1.0903401136457218</v>
      </c>
      <c r="H219" s="69">
        <f t="shared" si="119"/>
        <v>0.61918868266731153</v>
      </c>
      <c r="I219" s="69">
        <f t="shared" si="119"/>
        <v>1.3209970943569354</v>
      </c>
      <c r="J219" s="69">
        <f t="shared" si="119"/>
        <v>1.3263979193758126</v>
      </c>
      <c r="K219" s="69">
        <f t="shared" si="119"/>
        <v>1.6178240740740741</v>
      </c>
      <c r="L219" s="69">
        <f t="shared" si="119"/>
        <v>0.99420216788505167</v>
      </c>
      <c r="M219" s="69">
        <f t="shared" si="119"/>
        <v>0.55404544489275853</v>
      </c>
      <c r="N219" s="69">
        <f t="shared" si="119"/>
        <v>1.0642201834862386</v>
      </c>
      <c r="O219" s="69">
        <f t="shared" si="119"/>
        <v>1.3519497686715136</v>
      </c>
      <c r="P219" s="69">
        <f t="shared" si="119"/>
        <v>1.0476644423260248</v>
      </c>
      <c r="Q219" s="69">
        <f t="shared" si="119"/>
        <v>0.81661516520085575</v>
      </c>
      <c r="R219" s="69">
        <f t="shared" si="119"/>
        <v>1.0122921185827911</v>
      </c>
      <c r="S219" s="69">
        <f t="shared" si="119"/>
        <v>0.64734711272107393</v>
      </c>
      <c r="T219" s="69">
        <f t="shared" si="119"/>
        <v>1.0834123222748815</v>
      </c>
      <c r="U219" s="69">
        <f t="shared" si="119"/>
        <v>1.0173697270471465</v>
      </c>
      <c r="V219" s="69">
        <f t="shared" si="119"/>
        <v>1.1949486977111285</v>
      </c>
      <c r="W219" s="189">
        <f t="shared" si="119"/>
        <v>1.0313739010515428</v>
      </c>
      <c r="X219" s="69">
        <f t="shared" si="119"/>
        <v>1.0279657194406857</v>
      </c>
      <c r="Y219" s="69">
        <f t="shared" si="119"/>
        <v>1.2216632139686299</v>
      </c>
    </row>
    <row r="220" spans="1:35" s="156" customFormat="1" ht="30" hidden="1" customHeight="1" outlineLevel="1" x14ac:dyDescent="0.2">
      <c r="A220" s="52" t="s">
        <v>135</v>
      </c>
      <c r="B220" s="23">
        <v>260815</v>
      </c>
      <c r="C220" s="27">
        <f>SUM(E220:Y220)</f>
        <v>300826</v>
      </c>
      <c r="D220" s="9">
        <f t="shared" si="117"/>
        <v>1.1534075877537717</v>
      </c>
      <c r="E220" s="26">
        <v>300</v>
      </c>
      <c r="F220" s="26">
        <v>8400</v>
      </c>
      <c r="G220" s="26">
        <v>29307</v>
      </c>
      <c r="H220" s="26">
        <v>21909</v>
      </c>
      <c r="I220" s="26">
        <v>7421</v>
      </c>
      <c r="J220" s="26">
        <v>14410</v>
      </c>
      <c r="K220" s="26">
        <v>4700</v>
      </c>
      <c r="L220" s="26">
        <v>15722</v>
      </c>
      <c r="M220" s="26">
        <v>12600</v>
      </c>
      <c r="N220" s="26">
        <v>15300</v>
      </c>
      <c r="O220" s="26">
        <v>10490</v>
      </c>
      <c r="P220" s="26">
        <v>14355</v>
      </c>
      <c r="Q220" s="26">
        <v>3474</v>
      </c>
      <c r="R220" s="26">
        <v>7900</v>
      </c>
      <c r="S220" s="26">
        <v>14600</v>
      </c>
      <c r="T220" s="26">
        <v>43083</v>
      </c>
      <c r="U220" s="26">
        <v>4500</v>
      </c>
      <c r="V220" s="26">
        <v>1000</v>
      </c>
      <c r="W220" s="93">
        <v>7576</v>
      </c>
      <c r="X220" s="26">
        <v>45094</v>
      </c>
      <c r="Y220" s="26">
        <v>18685</v>
      </c>
    </row>
    <row r="221" spans="1:35" s="47" customFormat="1" ht="28.15" hidden="1" customHeight="1" outlineLevel="1" x14ac:dyDescent="0.2">
      <c r="A221" s="13" t="s">
        <v>132</v>
      </c>
      <c r="B221" s="23">
        <v>283125</v>
      </c>
      <c r="C221" s="27">
        <f>SUM(E221:Y221)</f>
        <v>286074</v>
      </c>
      <c r="D221" s="9">
        <f t="shared" si="117"/>
        <v>1.0104158940397352</v>
      </c>
      <c r="E221" s="30">
        <v>600</v>
      </c>
      <c r="F221" s="30">
        <v>8000</v>
      </c>
      <c r="G221" s="30">
        <v>25123</v>
      </c>
      <c r="H221" s="30">
        <v>18776</v>
      </c>
      <c r="I221" s="30">
        <v>8896</v>
      </c>
      <c r="J221" s="30">
        <v>12063</v>
      </c>
      <c r="K221" s="30">
        <v>710</v>
      </c>
      <c r="L221" s="30">
        <v>19682</v>
      </c>
      <c r="M221" s="30">
        <v>12989</v>
      </c>
      <c r="N221" s="30">
        <v>13114</v>
      </c>
      <c r="O221" s="30">
        <v>7332</v>
      </c>
      <c r="P221" s="30">
        <v>15408</v>
      </c>
      <c r="Q221" s="30">
        <v>2622</v>
      </c>
      <c r="R221" s="30">
        <v>3236</v>
      </c>
      <c r="S221" s="30">
        <v>10145</v>
      </c>
      <c r="T221" s="30">
        <v>53168</v>
      </c>
      <c r="U221" s="30">
        <v>3454</v>
      </c>
      <c r="V221" s="30">
        <v>634</v>
      </c>
      <c r="W221" s="134">
        <v>7396</v>
      </c>
      <c r="X221" s="30">
        <v>43232</v>
      </c>
      <c r="Y221" s="30">
        <v>19494</v>
      </c>
    </row>
    <row r="222" spans="1:35" s="47" customFormat="1" ht="27" hidden="1" customHeight="1" outlineLevel="1" x14ac:dyDescent="0.2">
      <c r="A222" s="13" t="s">
        <v>133</v>
      </c>
      <c r="B222" s="27">
        <f>B220*0.3</f>
        <v>78244.5</v>
      </c>
      <c r="C222" s="27">
        <f>C220*0.3</f>
        <v>90247.8</v>
      </c>
      <c r="D222" s="9">
        <f t="shared" si="117"/>
        <v>1.1534075877537719</v>
      </c>
      <c r="E222" s="26">
        <f>E220*0.3</f>
        <v>90</v>
      </c>
      <c r="F222" s="26">
        <f t="shared" ref="F222:Y222" si="120">F220*0.3</f>
        <v>2520</v>
      </c>
      <c r="G222" s="26">
        <f t="shared" si="120"/>
        <v>8792.1</v>
      </c>
      <c r="H222" s="26">
        <f t="shared" si="120"/>
        <v>6572.7</v>
      </c>
      <c r="I222" s="26">
        <f t="shared" si="120"/>
        <v>2226.2999999999997</v>
      </c>
      <c r="J222" s="26">
        <f t="shared" si="120"/>
        <v>4323</v>
      </c>
      <c r="K222" s="26">
        <f t="shared" si="120"/>
        <v>1410</v>
      </c>
      <c r="L222" s="26">
        <f t="shared" si="120"/>
        <v>4716.5999999999995</v>
      </c>
      <c r="M222" s="26">
        <f t="shared" si="120"/>
        <v>3780</v>
      </c>
      <c r="N222" s="26">
        <f t="shared" si="120"/>
        <v>4590</v>
      </c>
      <c r="O222" s="26">
        <f t="shared" si="120"/>
        <v>3147</v>
      </c>
      <c r="P222" s="26">
        <f t="shared" si="120"/>
        <v>4306.5</v>
      </c>
      <c r="Q222" s="26">
        <f t="shared" si="120"/>
        <v>1042.2</v>
      </c>
      <c r="R222" s="26">
        <f t="shared" si="120"/>
        <v>2370</v>
      </c>
      <c r="S222" s="26">
        <f t="shared" si="120"/>
        <v>4380</v>
      </c>
      <c r="T222" s="26">
        <f t="shared" si="120"/>
        <v>12924.9</v>
      </c>
      <c r="U222" s="26">
        <f t="shared" si="120"/>
        <v>1350</v>
      </c>
      <c r="V222" s="26">
        <f t="shared" si="120"/>
        <v>300</v>
      </c>
      <c r="W222" s="93">
        <f t="shared" si="120"/>
        <v>2272.7999999999997</v>
      </c>
      <c r="X222" s="26">
        <f t="shared" si="120"/>
        <v>13528.199999999999</v>
      </c>
      <c r="Y222" s="26">
        <f t="shared" si="120"/>
        <v>5605.5</v>
      </c>
    </row>
    <row r="223" spans="1:35" s="59" customFormat="1" ht="30" hidden="1" customHeight="1" x14ac:dyDescent="0.2">
      <c r="A223" s="13" t="s">
        <v>134</v>
      </c>
      <c r="B223" s="9">
        <f>B220/B221</f>
        <v>0.92120088300220748</v>
      </c>
      <c r="C223" s="9">
        <f>C220/C221</f>
        <v>1.0515670770499941</v>
      </c>
      <c r="D223" s="9">
        <f t="shared" si="117"/>
        <v>1.1415176607548629</v>
      </c>
      <c r="E223" s="91">
        <f t="shared" ref="E223:Y223" si="121">E220/E221</f>
        <v>0.5</v>
      </c>
      <c r="F223" s="91">
        <f t="shared" si="121"/>
        <v>1.05</v>
      </c>
      <c r="G223" s="91">
        <f t="shared" si="121"/>
        <v>1.1665406201488675</v>
      </c>
      <c r="H223" s="91">
        <f t="shared" si="121"/>
        <v>1.1668619514273542</v>
      </c>
      <c r="I223" s="91">
        <f t="shared" si="121"/>
        <v>0.83419514388489213</v>
      </c>
      <c r="J223" s="91">
        <f t="shared" si="121"/>
        <v>1.1945618834452458</v>
      </c>
      <c r="K223" s="91">
        <f t="shared" si="121"/>
        <v>6.619718309859155</v>
      </c>
      <c r="L223" s="91">
        <f t="shared" si="121"/>
        <v>0.798800934864343</v>
      </c>
      <c r="M223" s="91">
        <f t="shared" si="121"/>
        <v>0.97005158210793752</v>
      </c>
      <c r="N223" s="91">
        <f t="shared" si="121"/>
        <v>1.1666920847948756</v>
      </c>
      <c r="O223" s="91">
        <f t="shared" si="121"/>
        <v>1.4307146753955264</v>
      </c>
      <c r="P223" s="91">
        <f t="shared" si="121"/>
        <v>0.93165887850467288</v>
      </c>
      <c r="Q223" s="91">
        <f t="shared" si="121"/>
        <v>1.3249427917620138</v>
      </c>
      <c r="R223" s="91">
        <f t="shared" si="121"/>
        <v>2.4412855377008653</v>
      </c>
      <c r="S223" s="91">
        <f t="shared" si="121"/>
        <v>1.4391325776244455</v>
      </c>
      <c r="T223" s="91">
        <f t="shared" si="121"/>
        <v>0.81031823653325308</v>
      </c>
      <c r="U223" s="91">
        <f t="shared" si="121"/>
        <v>1.3028372900984366</v>
      </c>
      <c r="V223" s="91">
        <f t="shared" si="121"/>
        <v>1.5772870662460567</v>
      </c>
      <c r="W223" s="115">
        <f t="shared" si="121"/>
        <v>1.024337479718767</v>
      </c>
      <c r="X223" s="91">
        <f t="shared" si="121"/>
        <v>1.0430699481865284</v>
      </c>
      <c r="Y223" s="91">
        <f t="shared" si="121"/>
        <v>0.95850005129783522</v>
      </c>
    </row>
    <row r="224" spans="1:35" s="156" customFormat="1" ht="30" hidden="1" customHeight="1" outlineLevel="1" x14ac:dyDescent="0.2">
      <c r="A224" s="52" t="s">
        <v>136</v>
      </c>
      <c r="B224" s="23">
        <v>221605</v>
      </c>
      <c r="C224" s="27">
        <f>SUM(E224:Y224)</f>
        <v>301063.90000000002</v>
      </c>
      <c r="D224" s="9">
        <f t="shared" si="117"/>
        <v>1.3585609530470883</v>
      </c>
      <c r="E224" s="26"/>
      <c r="F224" s="135">
        <v>7500</v>
      </c>
      <c r="G224" s="26">
        <v>39100</v>
      </c>
      <c r="H224" s="138">
        <v>26843</v>
      </c>
      <c r="I224" s="138">
        <v>8279</v>
      </c>
      <c r="J224" s="135">
        <v>4200</v>
      </c>
      <c r="K224" s="135">
        <v>2320</v>
      </c>
      <c r="L224" s="26">
        <v>30680</v>
      </c>
      <c r="M224" s="135">
        <v>11200</v>
      </c>
      <c r="N224" s="135">
        <v>8500</v>
      </c>
      <c r="O224" s="26">
        <v>4800</v>
      </c>
      <c r="P224" s="26">
        <v>17690</v>
      </c>
      <c r="Q224" s="135">
        <v>2812</v>
      </c>
      <c r="R224" s="135">
        <v>4021</v>
      </c>
      <c r="S224" s="135">
        <v>4200</v>
      </c>
      <c r="T224" s="135">
        <v>59048.9</v>
      </c>
      <c r="U224" s="135">
        <v>6500</v>
      </c>
      <c r="V224" s="135"/>
      <c r="W224" s="93">
        <v>11376</v>
      </c>
      <c r="X224" s="135">
        <v>33754</v>
      </c>
      <c r="Y224" s="26">
        <v>18240</v>
      </c>
    </row>
    <row r="225" spans="1:25" s="47" customFormat="1" ht="30" hidden="1" customHeight="1" outlineLevel="1" x14ac:dyDescent="0.2">
      <c r="A225" s="13" t="s">
        <v>132</v>
      </c>
      <c r="B225" s="23">
        <v>337167</v>
      </c>
      <c r="C225" s="27">
        <f>SUM(E225:Y225)</f>
        <v>264914</v>
      </c>
      <c r="D225" s="9">
        <f t="shared" si="117"/>
        <v>0.78570559989560074</v>
      </c>
      <c r="E225" s="30"/>
      <c r="F225" s="30">
        <v>8889</v>
      </c>
      <c r="G225" s="30">
        <v>32450</v>
      </c>
      <c r="H225" s="30">
        <v>39117</v>
      </c>
      <c r="I225" s="30">
        <v>6843</v>
      </c>
      <c r="J225" s="30">
        <v>1318</v>
      </c>
      <c r="K225" s="30">
        <v>2811</v>
      </c>
      <c r="L225" s="30">
        <v>23649</v>
      </c>
      <c r="M225" s="30">
        <v>4558</v>
      </c>
      <c r="N225" s="30">
        <v>8345</v>
      </c>
      <c r="O225" s="30">
        <v>9310</v>
      </c>
      <c r="P225" s="30">
        <v>15845</v>
      </c>
      <c r="Q225" s="30">
        <v>1912</v>
      </c>
      <c r="R225" s="30">
        <v>1521</v>
      </c>
      <c r="S225" s="30">
        <v>5866</v>
      </c>
      <c r="T225" s="30">
        <v>51691</v>
      </c>
      <c r="U225" s="30">
        <v>3598</v>
      </c>
      <c r="V225" s="30"/>
      <c r="W225" s="134">
        <v>9426</v>
      </c>
      <c r="X225" s="30">
        <v>22170</v>
      </c>
      <c r="Y225" s="30">
        <v>15595</v>
      </c>
    </row>
    <row r="226" spans="1:25" s="47" customFormat="1" ht="30" hidden="1" customHeight="1" outlineLevel="1" x14ac:dyDescent="0.2">
      <c r="A226" s="13" t="s">
        <v>137</v>
      </c>
      <c r="B226" s="23">
        <v>849</v>
      </c>
      <c r="C226" s="27">
        <f>C224*0.19</f>
        <v>57202.141000000003</v>
      </c>
      <c r="D226" s="9">
        <f t="shared" si="117"/>
        <v>67.375902237926979</v>
      </c>
      <c r="E226" s="26"/>
      <c r="F226" s="26">
        <f t="shared" ref="F226:Y226" si="122">F224*0.19</f>
        <v>1425</v>
      </c>
      <c r="G226" s="26">
        <f t="shared" si="122"/>
        <v>7429</v>
      </c>
      <c r="H226" s="26">
        <f t="shared" si="122"/>
        <v>5100.17</v>
      </c>
      <c r="I226" s="26">
        <f t="shared" si="122"/>
        <v>1573.01</v>
      </c>
      <c r="J226" s="26">
        <f t="shared" si="122"/>
        <v>798</v>
      </c>
      <c r="K226" s="26">
        <f t="shared" si="122"/>
        <v>440.8</v>
      </c>
      <c r="L226" s="26">
        <f t="shared" si="122"/>
        <v>5829.2</v>
      </c>
      <c r="M226" s="26">
        <f t="shared" si="122"/>
        <v>2128</v>
      </c>
      <c r="N226" s="26">
        <f t="shared" si="122"/>
        <v>1615</v>
      </c>
      <c r="O226" s="26">
        <f t="shared" si="122"/>
        <v>912</v>
      </c>
      <c r="P226" s="26">
        <f t="shared" si="122"/>
        <v>3361.1</v>
      </c>
      <c r="Q226" s="26">
        <f t="shared" si="122"/>
        <v>534.28</v>
      </c>
      <c r="R226" s="26">
        <f t="shared" si="122"/>
        <v>763.99</v>
      </c>
      <c r="S226" s="26">
        <f t="shared" si="122"/>
        <v>798</v>
      </c>
      <c r="T226" s="26">
        <f t="shared" si="122"/>
        <v>11219.291000000001</v>
      </c>
      <c r="U226" s="26">
        <f t="shared" si="122"/>
        <v>1235</v>
      </c>
      <c r="V226" s="26"/>
      <c r="W226" s="93">
        <f t="shared" si="122"/>
        <v>2161.44</v>
      </c>
      <c r="X226" s="26">
        <f t="shared" si="122"/>
        <v>6413.26</v>
      </c>
      <c r="Y226" s="26">
        <f t="shared" si="122"/>
        <v>3465.6</v>
      </c>
    </row>
    <row r="227" spans="1:25" s="59" customFormat="1" ht="30" hidden="1" customHeight="1" x14ac:dyDescent="0.2">
      <c r="A227" s="13" t="s">
        <v>138</v>
      </c>
      <c r="B227" s="9">
        <f>B224/B225</f>
        <v>0.65725589989530409</v>
      </c>
      <c r="C227" s="9">
        <f>C224/C225</f>
        <v>1.13645900178926</v>
      </c>
      <c r="D227" s="9">
        <f t="shared" si="117"/>
        <v>1.7290966912131018</v>
      </c>
      <c r="E227" s="91"/>
      <c r="F227" s="91">
        <f>F224/F225</f>
        <v>0.8437394532568343</v>
      </c>
      <c r="G227" s="91">
        <f>G224/G225</f>
        <v>1.2049306625577811</v>
      </c>
      <c r="H227" s="91">
        <f>H224/H225</f>
        <v>0.68622338113863535</v>
      </c>
      <c r="I227" s="91">
        <f t="shared" ref="I227" si="123">I224/I225</f>
        <v>1.2098494812216865</v>
      </c>
      <c r="J227" s="91">
        <f t="shared" ref="J227:P227" si="124">J224/J225</f>
        <v>3.1866464339908953</v>
      </c>
      <c r="K227" s="91">
        <f t="shared" si="124"/>
        <v>0.82532906438989684</v>
      </c>
      <c r="L227" s="91">
        <f t="shared" si="124"/>
        <v>1.2973064400186054</v>
      </c>
      <c r="M227" s="91">
        <f t="shared" si="124"/>
        <v>2.4572180781044319</v>
      </c>
      <c r="N227" s="91">
        <f t="shared" si="124"/>
        <v>1.0185739964050329</v>
      </c>
      <c r="O227" s="91">
        <f t="shared" si="124"/>
        <v>0.51557465091299681</v>
      </c>
      <c r="P227" s="91">
        <f t="shared" si="124"/>
        <v>1.1164405175134111</v>
      </c>
      <c r="Q227" s="91">
        <f t="shared" ref="Q227" si="125">Q224/Q225</f>
        <v>1.4707112970711298</v>
      </c>
      <c r="R227" s="91">
        <f>R224/R225</f>
        <v>2.6436554898093361</v>
      </c>
      <c r="S227" s="91">
        <f>S224/S225</f>
        <v>0.71599045346062051</v>
      </c>
      <c r="T227" s="91">
        <f>T224/T225</f>
        <v>1.1423439283434254</v>
      </c>
      <c r="U227" s="91">
        <f t="shared" ref="U227:Y227" si="126">U224/U225</f>
        <v>1.8065591995553085</v>
      </c>
      <c r="V227" s="91"/>
      <c r="W227" s="115">
        <f t="shared" si="126"/>
        <v>1.2068746021642267</v>
      </c>
      <c r="X227" s="91">
        <f t="shared" si="126"/>
        <v>1.5225078935498422</v>
      </c>
      <c r="Y227" s="91">
        <f t="shared" si="126"/>
        <v>1.1696056428342418</v>
      </c>
    </row>
    <row r="228" spans="1:25" s="47" customFormat="1" ht="30" hidden="1" customHeight="1" x14ac:dyDescent="0.2">
      <c r="A228" s="52" t="s">
        <v>139</v>
      </c>
      <c r="B228" s="27">
        <v>50</v>
      </c>
      <c r="C228" s="27">
        <f>SUM(E228:Y228)</f>
        <v>120</v>
      </c>
      <c r="D228" s="9">
        <f t="shared" si="117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23">
        <v>120</v>
      </c>
      <c r="Q228" s="109"/>
      <c r="R228" s="35"/>
      <c r="S228" s="35"/>
      <c r="T228" s="35"/>
      <c r="U228" s="35"/>
      <c r="V228" s="35"/>
      <c r="W228" s="109"/>
      <c r="X228" s="35"/>
      <c r="Y228" s="35"/>
    </row>
    <row r="229" spans="1:25" s="47" customFormat="1" ht="30" hidden="1" customHeight="1" x14ac:dyDescent="0.2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23">
        <f>P228*0.7</f>
        <v>84</v>
      </c>
      <c r="Q229" s="93"/>
      <c r="R229" s="26"/>
      <c r="S229" s="26"/>
      <c r="T229" s="26"/>
      <c r="U229" s="26"/>
      <c r="V229" s="26"/>
      <c r="W229" s="93"/>
      <c r="X229" s="26"/>
      <c r="Y229" s="26"/>
    </row>
    <row r="230" spans="1:25" s="47" customFormat="1" ht="30" hidden="1" customHeight="1" x14ac:dyDescent="0.2">
      <c r="A230" s="31" t="s">
        <v>140</v>
      </c>
      <c r="B230" s="27"/>
      <c r="C230" s="27">
        <f>SUM(E230:Y230)</f>
        <v>0</v>
      </c>
      <c r="D230" s="9" t="e">
        <f t="shared" si="117"/>
        <v>#DIV/0!</v>
      </c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123"/>
      <c r="Q230" s="123"/>
      <c r="R230" s="46"/>
      <c r="S230" s="46"/>
      <c r="T230" s="46"/>
      <c r="U230" s="46"/>
      <c r="V230" s="46"/>
      <c r="W230" s="123"/>
      <c r="X230" s="46"/>
      <c r="Y230" s="46"/>
    </row>
    <row r="231" spans="1:25" s="47" customFormat="1" ht="30" hidden="1" customHeight="1" x14ac:dyDescent="0.2">
      <c r="A231" s="13" t="s">
        <v>137</v>
      </c>
      <c r="B231" s="27">
        <f>B230*0.2</f>
        <v>0</v>
      </c>
      <c r="C231" s="27">
        <f>C230*0.2</f>
        <v>0</v>
      </c>
      <c r="D231" s="9" t="e">
        <f t="shared" si="117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23"/>
      <c r="Q231" s="93"/>
      <c r="R231" s="26"/>
      <c r="S231" s="26"/>
      <c r="T231" s="26"/>
      <c r="U231" s="26"/>
      <c r="V231" s="26"/>
      <c r="W231" s="93"/>
      <c r="X231" s="26"/>
      <c r="Y231" s="26"/>
    </row>
    <row r="232" spans="1:25" s="47" customFormat="1" ht="30" hidden="1" customHeight="1" x14ac:dyDescent="0.2">
      <c r="A232" s="31" t="s">
        <v>157</v>
      </c>
      <c r="B232" s="27"/>
      <c r="C232" s="27">
        <f>SUM(E232:Y232)</f>
        <v>0</v>
      </c>
      <c r="D232" s="9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123"/>
      <c r="Q232" s="123"/>
      <c r="R232" s="46"/>
      <c r="S232" s="46"/>
      <c r="T232" s="46"/>
      <c r="U232" s="46"/>
      <c r="V232" s="46"/>
      <c r="W232" s="123"/>
      <c r="X232" s="46"/>
      <c r="Y232" s="46"/>
    </row>
    <row r="233" spans="1:25" s="47" customFormat="1" ht="30" hidden="1" customHeight="1" x14ac:dyDescent="0.2">
      <c r="A233" s="31" t="s">
        <v>141</v>
      </c>
      <c r="B233" s="27">
        <f>B231+B229+B226+B222+B218</f>
        <v>126466.70000000001</v>
      </c>
      <c r="C233" s="27">
        <f>C231+C229+C226+C222+C218</f>
        <v>199397.071</v>
      </c>
      <c r="D233" s="9">
        <f t="shared" si="117"/>
        <v>1.5766764768907544</v>
      </c>
      <c r="E233" s="26">
        <f>E231+E229+E226+E222+E218</f>
        <v>1485</v>
      </c>
      <c r="F233" s="26">
        <f>F231+F229+F226+F222+F218</f>
        <v>4948.5</v>
      </c>
      <c r="G233" s="26">
        <f t="shared" ref="G233:Y233" si="127">G231+G229+G226+G222+G218</f>
        <v>22179.1</v>
      </c>
      <c r="H233" s="26">
        <f>H231+H229+H226+H222+H218</f>
        <v>16281.77</v>
      </c>
      <c r="I233" s="26">
        <f t="shared" si="127"/>
        <v>7686.41</v>
      </c>
      <c r="J233" s="26">
        <f t="shared" si="127"/>
        <v>7875</v>
      </c>
      <c r="K233" s="26">
        <f t="shared" si="127"/>
        <v>4995.8500000000004</v>
      </c>
      <c r="L233" s="26">
        <f t="shared" si="127"/>
        <v>14095.4</v>
      </c>
      <c r="M233" s="26">
        <f t="shared" si="127"/>
        <v>7082.05</v>
      </c>
      <c r="N233" s="26">
        <f t="shared" si="127"/>
        <v>8032</v>
      </c>
      <c r="O233" s="26">
        <f>O231+O229+O226+O222+O218</f>
        <v>5899.95</v>
      </c>
      <c r="P233" s="123">
        <f t="shared" si="127"/>
        <v>10224.35</v>
      </c>
      <c r="Q233" s="93">
        <f t="shared" si="127"/>
        <v>4668.43</v>
      </c>
      <c r="R233" s="26">
        <f t="shared" si="127"/>
        <v>4393.99</v>
      </c>
      <c r="S233" s="26">
        <f t="shared" si="127"/>
        <v>6545.1</v>
      </c>
      <c r="T233" s="26">
        <f t="shared" si="127"/>
        <v>25584.370999999999</v>
      </c>
      <c r="U233" s="26">
        <f t="shared" si="127"/>
        <v>3507.5</v>
      </c>
      <c r="V233" s="26">
        <f t="shared" si="127"/>
        <v>981.30000000000007</v>
      </c>
      <c r="W233" s="93">
        <f t="shared" si="127"/>
        <v>7126.59</v>
      </c>
      <c r="X233" s="26">
        <f t="shared" si="127"/>
        <v>23018.11</v>
      </c>
      <c r="Y233" s="26">
        <f t="shared" si="127"/>
        <v>12786.300000000001</v>
      </c>
    </row>
    <row r="234" spans="1:25" s="47" customFormat="1" ht="45" hidden="1" x14ac:dyDescent="0.2">
      <c r="A234" s="13" t="s">
        <v>163</v>
      </c>
      <c r="B234" s="26"/>
      <c r="C234" s="26">
        <f>SUM(E234:Y234)</f>
        <v>70805.5</v>
      </c>
      <c r="D234" s="9"/>
      <c r="E234" s="26">
        <v>670.8</v>
      </c>
      <c r="F234" s="26">
        <v>2051.4</v>
      </c>
      <c r="G234" s="26">
        <v>6078.1</v>
      </c>
      <c r="H234" s="26">
        <v>7184.7</v>
      </c>
      <c r="I234" s="26">
        <v>2601.8000000000002</v>
      </c>
      <c r="J234" s="26">
        <v>2825.1</v>
      </c>
      <c r="K234" s="26">
        <v>951.1</v>
      </c>
      <c r="L234" s="26">
        <v>6539</v>
      </c>
      <c r="M234" s="26">
        <v>2884.5</v>
      </c>
      <c r="N234" s="26">
        <v>2751.1</v>
      </c>
      <c r="O234" s="26">
        <v>1939.6</v>
      </c>
      <c r="P234" s="123">
        <v>3782.7</v>
      </c>
      <c r="Q234" s="93">
        <v>2092.4</v>
      </c>
      <c r="R234" s="26">
        <v>1244.5</v>
      </c>
      <c r="S234" s="26">
        <v>2070.5</v>
      </c>
      <c r="T234" s="26">
        <v>8439.4</v>
      </c>
      <c r="U234" s="26">
        <v>1126.4000000000001</v>
      </c>
      <c r="V234" s="26">
        <v>330.6</v>
      </c>
      <c r="W234" s="93">
        <v>2175.1999999999998</v>
      </c>
      <c r="X234" s="26">
        <v>7981.3</v>
      </c>
      <c r="Y234" s="26">
        <v>5085.3</v>
      </c>
    </row>
    <row r="235" spans="1:25" s="47" customFormat="1" ht="22.5" hidden="1" x14ac:dyDescent="0.2">
      <c r="A235" s="52" t="s">
        <v>156</v>
      </c>
      <c r="B235" s="50">
        <v>23.5</v>
      </c>
      <c r="C235" s="50">
        <f>C233/C234*10</f>
        <v>28.161240440361269</v>
      </c>
      <c r="D235" s="9">
        <f t="shared" si="117"/>
        <v>1.1983506570366498</v>
      </c>
      <c r="E235" s="51">
        <f>E233/E234*10</f>
        <v>22.13774597495528</v>
      </c>
      <c r="F235" s="51">
        <f>F233/F234*10</f>
        <v>24.122550453348932</v>
      </c>
      <c r="G235" s="51">
        <f t="shared" ref="G235:Y235" si="128">G233/G234*10</f>
        <v>36.490186077886179</v>
      </c>
      <c r="H235" s="51">
        <f>H233/H234*10</f>
        <v>22.661725611368606</v>
      </c>
      <c r="I235" s="51">
        <f t="shared" si="128"/>
        <v>29.542662771927123</v>
      </c>
      <c r="J235" s="51">
        <f t="shared" si="128"/>
        <v>27.875119464797709</v>
      </c>
      <c r="K235" s="51">
        <f t="shared" si="128"/>
        <v>52.527073914414892</v>
      </c>
      <c r="L235" s="51">
        <f t="shared" si="128"/>
        <v>21.555895396849671</v>
      </c>
      <c r="M235" s="51">
        <f>M233/M234*10</f>
        <v>24.552088750216676</v>
      </c>
      <c r="N235" s="51">
        <f t="shared" si="128"/>
        <v>29.195594489476939</v>
      </c>
      <c r="O235" s="51">
        <f>O233/O234*10</f>
        <v>30.418385234068879</v>
      </c>
      <c r="P235" s="51">
        <f t="shared" si="128"/>
        <v>27.029238374705898</v>
      </c>
      <c r="Q235" s="122">
        <f t="shared" si="128"/>
        <v>22.31136493978207</v>
      </c>
      <c r="R235" s="51">
        <f t="shared" si="128"/>
        <v>35.307271996785857</v>
      </c>
      <c r="S235" s="51">
        <f t="shared" si="128"/>
        <v>31.61120502294132</v>
      </c>
      <c r="T235" s="51">
        <f t="shared" si="128"/>
        <v>30.315390904566677</v>
      </c>
      <c r="U235" s="51">
        <f t="shared" si="128"/>
        <v>31.139026988636363</v>
      </c>
      <c r="V235" s="51">
        <f t="shared" si="128"/>
        <v>29.682395644283122</v>
      </c>
      <c r="W235" s="122">
        <f t="shared" si="128"/>
        <v>32.762918352335419</v>
      </c>
      <c r="X235" s="51">
        <f t="shared" si="128"/>
        <v>28.840051119491811</v>
      </c>
      <c r="Y235" s="51">
        <f t="shared" si="128"/>
        <v>25.1436493422217</v>
      </c>
    </row>
    <row r="236" spans="1:25" ht="22.5" hidden="1" x14ac:dyDescent="0.25">
      <c r="A236" s="81"/>
      <c r="B236" s="81"/>
      <c r="C236" s="81"/>
      <c r="D236" s="81"/>
      <c r="E236" s="81"/>
      <c r="F236" s="81"/>
      <c r="G236" s="81"/>
      <c r="H236" s="81"/>
      <c r="I236" s="100"/>
      <c r="J236" s="81"/>
      <c r="K236" s="81"/>
      <c r="L236" s="81"/>
      <c r="M236" s="81"/>
      <c r="N236" s="81"/>
      <c r="O236" s="81"/>
      <c r="P236" s="100"/>
      <c r="Q236" s="124"/>
      <c r="R236" s="81"/>
      <c r="S236" s="81"/>
      <c r="T236" s="81"/>
      <c r="U236" s="81"/>
      <c r="V236" s="81"/>
      <c r="W236" s="124"/>
      <c r="X236" s="100"/>
      <c r="Y236" s="81"/>
    </row>
    <row r="237" spans="1:25" ht="27" hidden="1" customHeight="1" x14ac:dyDescent="0.25">
      <c r="A237" s="13" t="s">
        <v>176</v>
      </c>
      <c r="B237" s="76"/>
      <c r="C237" s="76">
        <f>SUM(E237:Y237)</f>
        <v>273</v>
      </c>
      <c r="D237" s="76"/>
      <c r="E237" s="76">
        <v>11</v>
      </c>
      <c r="F237" s="76">
        <v>12</v>
      </c>
      <c r="G237" s="76">
        <v>15</v>
      </c>
      <c r="H237" s="76">
        <v>20</v>
      </c>
      <c r="I237" s="101">
        <v>12</v>
      </c>
      <c r="J237" s="76">
        <v>36</v>
      </c>
      <c r="K237" s="76">
        <v>18</v>
      </c>
      <c r="L237" s="76">
        <v>20</v>
      </c>
      <c r="M237" s="76">
        <v>5</v>
      </c>
      <c r="N237" s="76">
        <v>4</v>
      </c>
      <c r="O237" s="76">
        <v>5</v>
      </c>
      <c r="P237" s="101">
        <v>16</v>
      </c>
      <c r="Q237" s="125">
        <v>16</v>
      </c>
      <c r="R237" s="76">
        <v>13</v>
      </c>
      <c r="S237" s="76">
        <v>18</v>
      </c>
      <c r="T237" s="76">
        <v>10</v>
      </c>
      <c r="U237" s="76">
        <v>3</v>
      </c>
      <c r="V237" s="76">
        <v>4</v>
      </c>
      <c r="W237" s="125">
        <v>3</v>
      </c>
      <c r="X237" s="101">
        <v>23</v>
      </c>
      <c r="Y237" s="76">
        <v>9</v>
      </c>
    </row>
    <row r="238" spans="1:25" ht="18" hidden="1" customHeight="1" x14ac:dyDescent="0.25">
      <c r="A238" s="13" t="s">
        <v>180</v>
      </c>
      <c r="B238" s="76">
        <v>108</v>
      </c>
      <c r="C238" s="76">
        <f>SUM(E238:Y238)</f>
        <v>450</v>
      </c>
      <c r="D238" s="76"/>
      <c r="E238" s="76">
        <v>20</v>
      </c>
      <c r="F238" s="76">
        <v>5</v>
      </c>
      <c r="G238" s="76">
        <v>59</v>
      </c>
      <c r="H238" s="76">
        <v>16</v>
      </c>
      <c r="I238" s="101">
        <v>21</v>
      </c>
      <c r="J238" s="76">
        <v>28</v>
      </c>
      <c r="K238" s="76">
        <v>9</v>
      </c>
      <c r="L238" s="76">
        <v>20</v>
      </c>
      <c r="M238" s="76">
        <v>22</v>
      </c>
      <c r="N238" s="76">
        <v>5</v>
      </c>
      <c r="O238" s="76">
        <v>5</v>
      </c>
      <c r="P238" s="101">
        <v>28</v>
      </c>
      <c r="Q238" s="125">
        <v>25</v>
      </c>
      <c r="R238" s="76">
        <v>57</v>
      </c>
      <c r="S238" s="76">
        <v>7</v>
      </c>
      <c r="T238" s="76">
        <v>17</v>
      </c>
      <c r="U238" s="76">
        <v>25</v>
      </c>
      <c r="V238" s="76">
        <v>11</v>
      </c>
      <c r="W238" s="125">
        <v>5</v>
      </c>
      <c r="X238" s="101">
        <v>50</v>
      </c>
      <c r="Y238" s="76">
        <v>15</v>
      </c>
    </row>
    <row r="239" spans="1:25" ht="24" hidden="1" customHeight="1" x14ac:dyDescent="0.35">
      <c r="A239" s="77" t="s">
        <v>142</v>
      </c>
      <c r="B239" s="62"/>
      <c r="C239" s="62">
        <f>SUM(E239:Y239)</f>
        <v>0</v>
      </c>
      <c r="D239" s="62"/>
      <c r="E239" s="62"/>
      <c r="F239" s="62"/>
      <c r="G239" s="62"/>
      <c r="H239" s="62"/>
      <c r="I239" s="102"/>
      <c r="J239" s="62"/>
      <c r="K239" s="62"/>
      <c r="L239" s="62"/>
      <c r="M239" s="62"/>
      <c r="N239" s="62"/>
      <c r="O239" s="62"/>
      <c r="P239" s="102"/>
      <c r="Q239" s="126"/>
      <c r="R239" s="62"/>
      <c r="S239" s="62"/>
      <c r="T239" s="62"/>
      <c r="U239" s="62"/>
      <c r="V239" s="62"/>
      <c r="W239" s="126"/>
      <c r="X239" s="102"/>
      <c r="Y239" s="62"/>
    </row>
    <row r="240" spans="1:25" s="64" customFormat="1" ht="21" hidden="1" customHeight="1" x14ac:dyDescent="0.35">
      <c r="A240" s="63" t="s">
        <v>143</v>
      </c>
      <c r="B240" s="63"/>
      <c r="C240" s="63">
        <f>SUM(E240:Y240)</f>
        <v>0</v>
      </c>
      <c r="D240" s="63"/>
      <c r="E240" s="63"/>
      <c r="F240" s="63"/>
      <c r="G240" s="63"/>
      <c r="H240" s="63"/>
      <c r="I240" s="103"/>
      <c r="J240" s="63"/>
      <c r="K240" s="63"/>
      <c r="L240" s="63"/>
      <c r="M240" s="63"/>
      <c r="N240" s="63"/>
      <c r="O240" s="63"/>
      <c r="P240" s="103"/>
      <c r="Q240" s="127"/>
      <c r="R240" s="63"/>
      <c r="S240" s="63"/>
      <c r="T240" s="63"/>
      <c r="U240" s="63"/>
      <c r="V240" s="63"/>
      <c r="W240" s="127"/>
      <c r="X240" s="103"/>
      <c r="Y240" s="63"/>
    </row>
    <row r="241" spans="1:25" s="64" customFormat="1" ht="21" hidden="1" customHeight="1" x14ac:dyDescent="0.35">
      <c r="A241" s="63" t="s">
        <v>144</v>
      </c>
      <c r="B241" s="63"/>
      <c r="C241" s="63">
        <f>SUM(E241:Y241)</f>
        <v>0</v>
      </c>
      <c r="D241" s="63"/>
      <c r="E241" s="63"/>
      <c r="F241" s="63"/>
      <c r="G241" s="63"/>
      <c r="H241" s="63"/>
      <c r="I241" s="103"/>
      <c r="J241" s="63"/>
      <c r="K241" s="63"/>
      <c r="L241" s="63"/>
      <c r="M241" s="63"/>
      <c r="N241" s="63"/>
      <c r="O241" s="63"/>
      <c r="P241" s="103"/>
      <c r="Q241" s="127"/>
      <c r="R241" s="63"/>
      <c r="S241" s="63"/>
      <c r="T241" s="63"/>
      <c r="U241" s="63"/>
      <c r="V241" s="63"/>
      <c r="W241" s="127"/>
      <c r="X241" s="103"/>
      <c r="Y241" s="63"/>
    </row>
    <row r="242" spans="1:25" s="64" customFormat="1" ht="21" hidden="1" customHeight="1" x14ac:dyDescent="0.35">
      <c r="A242" s="65"/>
      <c r="B242" s="65"/>
      <c r="C242" s="65"/>
      <c r="D242" s="65"/>
      <c r="E242" s="65"/>
      <c r="F242" s="65"/>
      <c r="G242" s="65"/>
      <c r="H242" s="65"/>
      <c r="I242" s="104"/>
      <c r="J242" s="65"/>
      <c r="K242" s="65"/>
      <c r="L242" s="65"/>
      <c r="M242" s="65"/>
      <c r="N242" s="65"/>
      <c r="O242" s="65"/>
      <c r="P242" s="104"/>
      <c r="Q242" s="128"/>
      <c r="R242" s="65"/>
      <c r="S242" s="65"/>
      <c r="T242" s="65"/>
      <c r="U242" s="65"/>
      <c r="V242" s="65"/>
      <c r="W242" s="128"/>
      <c r="X242" s="104"/>
      <c r="Y242" s="65"/>
    </row>
    <row r="243" spans="1:25" s="64" customFormat="1" ht="21" hidden="1" customHeight="1" x14ac:dyDescent="0.35">
      <c r="A243" s="65" t="s">
        <v>145</v>
      </c>
      <c r="B243" s="65"/>
      <c r="C243" s="65"/>
      <c r="D243" s="65"/>
      <c r="E243" s="65"/>
      <c r="F243" s="65"/>
      <c r="G243" s="65"/>
      <c r="H243" s="65"/>
      <c r="I243" s="104"/>
      <c r="J243" s="65"/>
      <c r="K243" s="65"/>
      <c r="L243" s="65"/>
      <c r="M243" s="65"/>
      <c r="N243" s="65"/>
      <c r="O243" s="65"/>
      <c r="P243" s="104"/>
      <c r="Q243" s="128"/>
      <c r="R243" s="65"/>
      <c r="S243" s="65"/>
      <c r="T243" s="65"/>
      <c r="U243" s="65"/>
      <c r="V243" s="65"/>
      <c r="W243" s="128"/>
      <c r="X243" s="104"/>
      <c r="Y243" s="65"/>
    </row>
    <row r="244" spans="1:25" ht="16.5" hidden="1" customHeight="1" x14ac:dyDescent="0.25">
      <c r="A244" s="78"/>
      <c r="B244" s="79"/>
      <c r="C244" s="79"/>
      <c r="D244" s="79"/>
      <c r="E244" s="4"/>
      <c r="F244" s="4"/>
      <c r="G244" s="4"/>
      <c r="H244" s="4"/>
      <c r="I244" s="105"/>
      <c r="J244" s="4"/>
      <c r="K244" s="4"/>
      <c r="L244" s="4"/>
      <c r="M244" s="4"/>
      <c r="N244" s="4"/>
      <c r="O244" s="4"/>
      <c r="P244" s="105"/>
      <c r="Q244" s="129"/>
      <c r="R244" s="4"/>
      <c r="S244" s="4"/>
      <c r="T244" s="4"/>
      <c r="U244" s="4"/>
      <c r="V244" s="4"/>
      <c r="W244" s="129"/>
      <c r="X244" s="105"/>
      <c r="Y244" s="4"/>
    </row>
    <row r="245" spans="1:25" ht="41.25" hidden="1" customHeight="1" x14ac:dyDescent="0.35">
      <c r="A245" s="197"/>
      <c r="B245" s="197"/>
      <c r="C245" s="197"/>
      <c r="D245" s="197"/>
      <c r="E245" s="197"/>
      <c r="F245" s="197"/>
      <c r="G245" s="197"/>
      <c r="H245" s="197"/>
      <c r="I245" s="197"/>
      <c r="J245" s="197"/>
      <c r="K245" s="197"/>
      <c r="L245" s="197"/>
      <c r="M245" s="197"/>
      <c r="N245" s="197"/>
      <c r="O245" s="197"/>
      <c r="P245" s="197"/>
      <c r="Q245" s="197"/>
      <c r="R245" s="197"/>
      <c r="S245" s="197"/>
      <c r="T245" s="197"/>
      <c r="U245" s="197"/>
      <c r="V245" s="197"/>
      <c r="W245" s="197"/>
      <c r="X245" s="197"/>
      <c r="Y245" s="197"/>
    </row>
    <row r="246" spans="1:25" ht="20.25" hidden="1" customHeight="1" x14ac:dyDescent="0.25">
      <c r="A246" s="195"/>
      <c r="B246" s="196"/>
      <c r="C246" s="196"/>
      <c r="D246" s="196"/>
      <c r="E246" s="196"/>
      <c r="F246" s="196"/>
      <c r="G246" s="196"/>
      <c r="H246" s="196"/>
      <c r="I246" s="196"/>
      <c r="J246" s="196"/>
      <c r="K246" s="4"/>
      <c r="L246" s="4"/>
      <c r="M246" s="4"/>
      <c r="N246" s="4"/>
      <c r="O246" s="4"/>
      <c r="P246" s="105"/>
      <c r="Q246" s="129"/>
      <c r="R246" s="4"/>
      <c r="S246" s="4"/>
      <c r="T246" s="4"/>
      <c r="U246" s="4"/>
      <c r="V246" s="4"/>
      <c r="W246" s="129"/>
      <c r="X246" s="105"/>
      <c r="Y246" s="4"/>
    </row>
    <row r="247" spans="1:25" ht="16.5" hidden="1" customHeight="1" x14ac:dyDescent="0.25">
      <c r="A247" s="80"/>
      <c r="B247" s="6"/>
      <c r="C247" s="6"/>
      <c r="D247" s="6"/>
      <c r="E247" s="4"/>
      <c r="F247" s="4"/>
      <c r="G247" s="4"/>
      <c r="H247" s="4"/>
      <c r="I247" s="105"/>
      <c r="J247" s="4"/>
      <c r="K247" s="4"/>
      <c r="L247" s="4"/>
      <c r="M247" s="4"/>
      <c r="N247" s="4"/>
      <c r="O247" s="4"/>
      <c r="P247" s="105"/>
      <c r="Q247" s="129"/>
      <c r="R247" s="4"/>
      <c r="S247" s="4"/>
      <c r="T247" s="4"/>
      <c r="U247" s="4"/>
      <c r="V247" s="4"/>
      <c r="W247" s="129"/>
      <c r="X247" s="105"/>
      <c r="Y247" s="4"/>
    </row>
    <row r="248" spans="1:25" ht="9" hidden="1" customHeight="1" x14ac:dyDescent="0.25">
      <c r="A248" s="66"/>
      <c r="B248" s="67"/>
      <c r="C248" s="67"/>
      <c r="D248" s="67"/>
      <c r="E248" s="67"/>
      <c r="F248" s="67"/>
      <c r="G248" s="67"/>
      <c r="H248" s="67"/>
      <c r="I248" s="106"/>
      <c r="J248" s="67"/>
      <c r="K248" s="67"/>
      <c r="L248" s="67"/>
      <c r="M248" s="67"/>
      <c r="N248" s="67"/>
      <c r="O248" s="67"/>
      <c r="P248" s="106"/>
      <c r="Q248" s="130"/>
      <c r="R248" s="67"/>
      <c r="S248" s="67"/>
      <c r="T248" s="67"/>
      <c r="U248" s="67"/>
      <c r="V248" s="67"/>
      <c r="W248" s="130"/>
      <c r="X248" s="106"/>
      <c r="Y248" s="67"/>
    </row>
    <row r="249" spans="1:25" s="12" customFormat="1" ht="48.75" hidden="1" customHeight="1" x14ac:dyDescent="0.2">
      <c r="A249" s="31" t="s">
        <v>146</v>
      </c>
      <c r="B249" s="27"/>
      <c r="C249" s="27">
        <f>SUM(E249:Y249)</f>
        <v>259083</v>
      </c>
      <c r="D249" s="27"/>
      <c r="E249" s="37">
        <v>9345</v>
      </c>
      <c r="F249" s="37">
        <v>9100</v>
      </c>
      <c r="G249" s="37">
        <v>16579</v>
      </c>
      <c r="H249" s="37">
        <v>16195</v>
      </c>
      <c r="I249" s="97">
        <v>7250</v>
      </c>
      <c r="J249" s="37">
        <v>17539</v>
      </c>
      <c r="K249" s="92">
        <v>12001</v>
      </c>
      <c r="L249" s="37">
        <v>14609</v>
      </c>
      <c r="M249" s="37">
        <v>13004</v>
      </c>
      <c r="N249" s="37">
        <v>3780</v>
      </c>
      <c r="O249" s="37">
        <v>8536</v>
      </c>
      <c r="P249" s="97">
        <v>11438</v>
      </c>
      <c r="Q249" s="114">
        <v>16561</v>
      </c>
      <c r="R249" s="37">
        <v>15418</v>
      </c>
      <c r="S249" s="37">
        <v>18986</v>
      </c>
      <c r="T249" s="37">
        <v>13238</v>
      </c>
      <c r="U249" s="37">
        <v>7143</v>
      </c>
      <c r="V249" s="37">
        <v>4504</v>
      </c>
      <c r="W249" s="114">
        <v>11688</v>
      </c>
      <c r="X249" s="97">
        <v>21385</v>
      </c>
      <c r="Y249" s="37">
        <v>10784</v>
      </c>
    </row>
    <row r="250" spans="1:25" ht="21" hidden="1" customHeight="1" x14ac:dyDescent="0.25">
      <c r="A250" s="61" t="s">
        <v>148</v>
      </c>
      <c r="B250" s="68"/>
      <c r="C250" s="27">
        <f>SUM(E250:Y250)</f>
        <v>380</v>
      </c>
      <c r="D250" s="27"/>
      <c r="E250" s="61">
        <v>16</v>
      </c>
      <c r="F250" s="61">
        <v>21</v>
      </c>
      <c r="G250" s="61">
        <v>32</v>
      </c>
      <c r="H250" s="61">
        <v>25</v>
      </c>
      <c r="I250" s="107">
        <v>16</v>
      </c>
      <c r="J250" s="61">
        <v>31</v>
      </c>
      <c r="K250" s="61">
        <v>14</v>
      </c>
      <c r="L250" s="61">
        <v>29</v>
      </c>
      <c r="M250" s="61">
        <v>18</v>
      </c>
      <c r="N250" s="61">
        <v>8</v>
      </c>
      <c r="O250" s="61">
        <v>7</v>
      </c>
      <c r="P250" s="107">
        <v>15</v>
      </c>
      <c r="Q250" s="131">
        <v>25</v>
      </c>
      <c r="R250" s="61">
        <v>31</v>
      </c>
      <c r="S250" s="61">
        <v>10</v>
      </c>
      <c r="T250" s="61">
        <v>8</v>
      </c>
      <c r="U250" s="61">
        <v>8</v>
      </c>
      <c r="V250" s="61">
        <v>6</v>
      </c>
      <c r="W250" s="131">
        <v>12</v>
      </c>
      <c r="X250" s="107">
        <v>35</v>
      </c>
      <c r="Y250" s="61">
        <v>13</v>
      </c>
    </row>
    <row r="251" spans="1:25" ht="0.6" hidden="1" customHeight="1" x14ac:dyDescent="0.25">
      <c r="A251" s="61" t="s">
        <v>149</v>
      </c>
      <c r="B251" s="68"/>
      <c r="C251" s="27">
        <f>SUM(E251:Y251)</f>
        <v>208</v>
      </c>
      <c r="D251" s="27"/>
      <c r="E251" s="61">
        <v>10</v>
      </c>
      <c r="F251" s="61">
        <v>2</v>
      </c>
      <c r="G251" s="61">
        <v>42</v>
      </c>
      <c r="H251" s="61">
        <v>11</v>
      </c>
      <c r="I251" s="107">
        <v>9</v>
      </c>
      <c r="J251" s="61">
        <v>30</v>
      </c>
      <c r="K251" s="61">
        <v>9</v>
      </c>
      <c r="L251" s="61">
        <v>15</v>
      </c>
      <c r="M251" s="61">
        <v>1</v>
      </c>
      <c r="N251" s="61">
        <v>2</v>
      </c>
      <c r="O251" s="61">
        <v>5</v>
      </c>
      <c r="P251" s="107">
        <v>1</v>
      </c>
      <c r="Q251" s="131">
        <v>4</v>
      </c>
      <c r="R251" s="61">
        <v>8</v>
      </c>
      <c r="S251" s="61">
        <v>14</v>
      </c>
      <c r="T251" s="61">
        <v>2</v>
      </c>
      <c r="U251" s="61">
        <v>1</v>
      </c>
      <c r="V251" s="61">
        <v>2</v>
      </c>
      <c r="W251" s="131">
        <v>16</v>
      </c>
      <c r="X251" s="107">
        <v>16</v>
      </c>
      <c r="Y251" s="61">
        <v>8</v>
      </c>
    </row>
    <row r="252" spans="1:25" ht="2.4500000000000002" hidden="1" customHeight="1" x14ac:dyDescent="0.25">
      <c r="A252" s="61" t="s">
        <v>149</v>
      </c>
      <c r="B252" s="68"/>
      <c r="C252" s="27">
        <f>SUM(E252:Y252)</f>
        <v>194</v>
      </c>
      <c r="D252" s="27"/>
      <c r="E252" s="61">
        <v>10</v>
      </c>
      <c r="F252" s="61">
        <v>2</v>
      </c>
      <c r="G252" s="61">
        <v>42</v>
      </c>
      <c r="H252" s="61">
        <v>11</v>
      </c>
      <c r="I252" s="107">
        <v>2</v>
      </c>
      <c r="J252" s="61">
        <v>30</v>
      </c>
      <c r="K252" s="61">
        <v>9</v>
      </c>
      <c r="L252" s="61">
        <v>15</v>
      </c>
      <c r="M252" s="61">
        <v>1</v>
      </c>
      <c r="N252" s="61">
        <v>2</v>
      </c>
      <c r="O252" s="61">
        <v>5</v>
      </c>
      <c r="P252" s="107">
        <v>1</v>
      </c>
      <c r="Q252" s="131">
        <v>4</v>
      </c>
      <c r="R252" s="61">
        <v>1</v>
      </c>
      <c r="S252" s="61">
        <v>14</v>
      </c>
      <c r="T252" s="61">
        <v>2</v>
      </c>
      <c r="U252" s="61">
        <v>1</v>
      </c>
      <c r="V252" s="61">
        <v>2</v>
      </c>
      <c r="W252" s="131">
        <v>16</v>
      </c>
      <c r="X252" s="107">
        <v>16</v>
      </c>
      <c r="Y252" s="61">
        <v>8</v>
      </c>
    </row>
    <row r="253" spans="1:25" ht="24" hidden="1" customHeight="1" x14ac:dyDescent="0.25">
      <c r="A253" s="61" t="s">
        <v>78</v>
      </c>
      <c r="B253" s="27">
        <v>554</v>
      </c>
      <c r="C253" s="27">
        <f>SUM(E253:Y253)</f>
        <v>574</v>
      </c>
      <c r="D253" s="27"/>
      <c r="E253" s="74">
        <v>11</v>
      </c>
      <c r="F253" s="74">
        <v>15</v>
      </c>
      <c r="G253" s="74">
        <v>93</v>
      </c>
      <c r="H253" s="74">
        <v>30</v>
      </c>
      <c r="I253" s="108">
        <v>15</v>
      </c>
      <c r="J253" s="74">
        <v>55</v>
      </c>
      <c r="K253" s="74">
        <v>16</v>
      </c>
      <c r="L253" s="74">
        <v>18</v>
      </c>
      <c r="M253" s="74">
        <v>16</v>
      </c>
      <c r="N253" s="74">
        <v>10</v>
      </c>
      <c r="O253" s="74">
        <v>11</v>
      </c>
      <c r="P253" s="108">
        <v>40</v>
      </c>
      <c r="Q253" s="132">
        <v>22</v>
      </c>
      <c r="R253" s="74">
        <v>55</v>
      </c>
      <c r="S253" s="74">
        <v>14</v>
      </c>
      <c r="T253" s="74">
        <v>29</v>
      </c>
      <c r="U253" s="74">
        <v>22</v>
      </c>
      <c r="V253" s="74">
        <v>9</v>
      </c>
      <c r="W253" s="132">
        <v>7</v>
      </c>
      <c r="X253" s="108">
        <v>60</v>
      </c>
      <c r="Y253" s="74">
        <v>26</v>
      </c>
    </row>
    <row r="254" spans="1:25" ht="16.5" hidden="1" customHeight="1" x14ac:dyDescent="0.25"/>
    <row r="255" spans="1:25" s="61" customFormat="1" ht="16.5" hidden="1" customHeight="1" x14ac:dyDescent="0.25">
      <c r="A255" s="61" t="s">
        <v>152</v>
      </c>
      <c r="B255" s="68"/>
      <c r="C255" s="61">
        <f>SUM(E255:Y255)</f>
        <v>40</v>
      </c>
      <c r="E255" s="61">
        <v>3</v>
      </c>
      <c r="G255" s="61">
        <v>1</v>
      </c>
      <c r="H255" s="61">
        <v>6</v>
      </c>
      <c r="I255" s="107"/>
      <c r="J255" s="61">
        <v>1</v>
      </c>
      <c r="M255" s="61">
        <v>1</v>
      </c>
      <c r="O255" s="61">
        <v>2</v>
      </c>
      <c r="P255" s="107">
        <v>1</v>
      </c>
      <c r="Q255" s="131">
        <v>3</v>
      </c>
      <c r="R255" s="61">
        <v>1</v>
      </c>
      <c r="S255" s="61">
        <v>3</v>
      </c>
      <c r="T255" s="61">
        <v>7</v>
      </c>
      <c r="U255" s="61">
        <v>1</v>
      </c>
      <c r="V255" s="61">
        <v>1</v>
      </c>
      <c r="W255" s="131">
        <v>1</v>
      </c>
      <c r="X255" s="107">
        <v>4</v>
      </c>
      <c r="Y255" s="61">
        <v>4</v>
      </c>
    </row>
    <row r="256" spans="1:25" ht="16.5" hidden="1" customHeight="1" x14ac:dyDescent="0.25"/>
    <row r="257" spans="1:25" ht="21" hidden="1" customHeight="1" x14ac:dyDescent="0.25">
      <c r="A257" s="61" t="s">
        <v>155</v>
      </c>
      <c r="B257" s="27">
        <v>45</v>
      </c>
      <c r="C257" s="27">
        <f>SUM(E257:Y257)</f>
        <v>58</v>
      </c>
      <c r="D257" s="27"/>
      <c r="E257" s="74">
        <v>5</v>
      </c>
      <c r="F257" s="74">
        <v>3</v>
      </c>
      <c r="G257" s="74"/>
      <c r="H257" s="74">
        <v>5</v>
      </c>
      <c r="I257" s="108">
        <v>2</v>
      </c>
      <c r="J257" s="74"/>
      <c r="K257" s="74">
        <v>2</v>
      </c>
      <c r="L257" s="74">
        <v>0</v>
      </c>
      <c r="M257" s="74">
        <v>3</v>
      </c>
      <c r="N257" s="74">
        <v>3</v>
      </c>
      <c r="O257" s="74">
        <v>3</v>
      </c>
      <c r="P257" s="108">
        <v>2</v>
      </c>
      <c r="Q257" s="132">
        <v>2</v>
      </c>
      <c r="R257" s="74">
        <v>10</v>
      </c>
      <c r="S257" s="74">
        <v>6</v>
      </c>
      <c r="T257" s="74">
        <v>6</v>
      </c>
      <c r="U257" s="74">
        <v>1</v>
      </c>
      <c r="V257" s="74">
        <v>1</v>
      </c>
      <c r="W257" s="132">
        <v>4</v>
      </c>
      <c r="X257" s="108"/>
      <c r="Y257" s="74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1" t="s">
        <v>165</v>
      </c>
      <c r="S261" s="1" t="s">
        <v>168</v>
      </c>
      <c r="U261" s="1" t="s">
        <v>166</v>
      </c>
      <c r="X261" s="94" t="s">
        <v>167</v>
      </c>
      <c r="Y261" s="1" t="s">
        <v>164</v>
      </c>
    </row>
    <row r="262" spans="1:25" ht="16.5" hidden="1" customHeight="1" x14ac:dyDescent="0.25"/>
    <row r="263" spans="1:25" ht="22.5" hidden="1" customHeight="1" x14ac:dyDescent="0.25">
      <c r="A263" s="13" t="s">
        <v>181</v>
      </c>
      <c r="B263" s="68"/>
      <c r="C263" s="76">
        <f>SUM(E263:Y263)</f>
        <v>49</v>
      </c>
      <c r="D263" s="68"/>
      <c r="E263" s="61">
        <v>1</v>
      </c>
      <c r="F263" s="61">
        <v>2</v>
      </c>
      <c r="G263" s="61"/>
      <c r="H263" s="61">
        <v>2</v>
      </c>
      <c r="I263" s="107"/>
      <c r="J263" s="61">
        <v>3</v>
      </c>
      <c r="K263" s="61">
        <v>1</v>
      </c>
      <c r="L263" s="61">
        <v>1</v>
      </c>
      <c r="M263" s="61">
        <v>8</v>
      </c>
      <c r="N263" s="61">
        <v>6</v>
      </c>
      <c r="O263" s="61">
        <v>1</v>
      </c>
      <c r="P263" s="107">
        <v>0</v>
      </c>
      <c r="Q263" s="131">
        <v>1</v>
      </c>
      <c r="R263" s="61">
        <v>4</v>
      </c>
      <c r="S263" s="61">
        <v>3</v>
      </c>
      <c r="T263" s="61">
        <v>2</v>
      </c>
      <c r="U263" s="61">
        <v>1</v>
      </c>
      <c r="V263" s="61">
        <v>1</v>
      </c>
      <c r="W263" s="131">
        <v>7</v>
      </c>
      <c r="X263" s="107"/>
      <c r="Y263" s="61">
        <v>5</v>
      </c>
    </row>
    <row r="264" spans="1:25" x14ac:dyDescent="0.25">
      <c r="B264" s="133"/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25" right="0.25" top="0.75" bottom="0.75" header="0.3" footer="0.3"/>
  <pageSetup paperSize="9" scale="32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2023-05-03T10:01:34Z</cp:lastPrinted>
  <dcterms:created xsi:type="dcterms:W3CDTF">2017-06-08T05:54:08Z</dcterms:created>
  <dcterms:modified xsi:type="dcterms:W3CDTF">2023-05-03T10:13:44Z</dcterms:modified>
</cp:coreProperties>
</file>