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1" sheetId="18" r:id="rId1"/>
  </sheets>
  <definedNames>
    <definedName name="_xlnm.Print_Titles" localSheetId="0">'1'!$3:$3</definedName>
    <definedName name="_xlnm.Print_Area" localSheetId="0">'1'!$A$1:$D$107</definedName>
  </definedNames>
  <calcPr calcId="152511"/>
</workbook>
</file>

<file path=xl/calcChain.xml><?xml version="1.0" encoding="utf-8"?>
<calcChain xmlns="http://schemas.openxmlformats.org/spreadsheetml/2006/main">
  <c r="C34" i="18" l="1"/>
  <c r="C30" i="18"/>
  <c r="C14" i="18"/>
  <c r="C9" i="18"/>
  <c r="D91" i="18" l="1"/>
  <c r="D44" i="18"/>
  <c r="B45" i="18" l="1"/>
  <c r="B38" i="18" s="1"/>
  <c r="B34" i="18"/>
  <c r="B32" i="18"/>
  <c r="B30" i="18" s="1"/>
  <c r="B27" i="18"/>
  <c r="B19" i="18"/>
  <c r="B16" i="18"/>
  <c r="B14" i="18" s="1"/>
  <c r="B13" i="18"/>
  <c r="B9" i="18" s="1"/>
  <c r="C57" i="18" l="1"/>
  <c r="B57" i="18"/>
  <c r="B93" i="18" l="1"/>
  <c r="C93" i="18"/>
  <c r="B89" i="18"/>
  <c r="C89" i="18"/>
  <c r="B84" i="18"/>
  <c r="C84" i="18"/>
  <c r="B82" i="18"/>
  <c r="C82" i="18"/>
  <c r="B75" i="18"/>
  <c r="C75" i="18"/>
  <c r="B72" i="18"/>
  <c r="C72" i="18"/>
  <c r="B67" i="18"/>
  <c r="C67" i="18"/>
  <c r="B62" i="18"/>
  <c r="C62" i="18"/>
  <c r="B48" i="18"/>
  <c r="D8" i="18"/>
  <c r="D105" i="18" l="1"/>
  <c r="D31" i="18" l="1"/>
  <c r="D37" i="18"/>
  <c r="D12" i="18"/>
  <c r="C38" i="18"/>
  <c r="C5" i="18"/>
  <c r="B5" i="18"/>
  <c r="D50" i="18" l="1"/>
  <c r="D49" i="18"/>
  <c r="D51" i="18"/>
  <c r="D52" i="18"/>
  <c r="D53" i="18"/>
  <c r="D55" i="18"/>
  <c r="D56" i="18"/>
  <c r="D32" i="18" l="1"/>
  <c r="D30" i="18"/>
  <c r="D40" i="18"/>
  <c r="C48" i="18" l="1"/>
  <c r="D48" i="18" l="1"/>
  <c r="D103" i="18" l="1"/>
  <c r="D104" i="18"/>
  <c r="D79" i="18" l="1"/>
  <c r="B98" i="18" l="1"/>
  <c r="B106" i="18" l="1"/>
  <c r="D99" i="18"/>
  <c r="D97" i="18"/>
  <c r="D92" i="18"/>
  <c r="D90" i="18"/>
  <c r="D88" i="18"/>
  <c r="D87" i="18"/>
  <c r="D86" i="18"/>
  <c r="D85" i="18"/>
  <c r="D83" i="18"/>
  <c r="D81" i="18"/>
  <c r="D80" i="18"/>
  <c r="D78" i="18"/>
  <c r="D77" i="18"/>
  <c r="D76" i="18"/>
  <c r="D73" i="18"/>
  <c r="D71" i="18"/>
  <c r="D70" i="18"/>
  <c r="D69" i="18"/>
  <c r="D68" i="18"/>
  <c r="D66" i="18"/>
  <c r="D65" i="18"/>
  <c r="D63" i="18"/>
  <c r="D59" i="18"/>
  <c r="D58" i="18"/>
  <c r="D41" i="18"/>
  <c r="D39" i="18"/>
  <c r="D33" i="18"/>
  <c r="D29" i="18"/>
  <c r="D27" i="18"/>
  <c r="D25" i="18"/>
  <c r="D24" i="18"/>
  <c r="C22" i="18"/>
  <c r="B22" i="18"/>
  <c r="D19" i="18"/>
  <c r="D18" i="18"/>
  <c r="D17" i="18"/>
  <c r="D16" i="18"/>
  <c r="D15" i="18"/>
  <c r="D13" i="18"/>
  <c r="D10" i="18"/>
  <c r="D7" i="18"/>
  <c r="D6" i="18"/>
  <c r="B21" i="18" l="1"/>
  <c r="B46" i="18" s="1"/>
  <c r="B100" i="18" s="1"/>
  <c r="D62" i="18"/>
  <c r="D72" i="18"/>
  <c r="D9" i="18"/>
  <c r="D22" i="18"/>
  <c r="D34" i="18"/>
  <c r="D84" i="18"/>
  <c r="D14" i="18"/>
  <c r="C98" i="18"/>
  <c r="D57" i="18"/>
  <c r="D67" i="18"/>
  <c r="D75" i="18"/>
  <c r="D82" i="18"/>
  <c r="D89" i="18"/>
  <c r="C21" i="18"/>
  <c r="D38" i="18"/>
  <c r="C46" i="18" l="1"/>
  <c r="C100" i="18" s="1"/>
  <c r="D5" i="18"/>
  <c r="B4" i="18"/>
  <c r="D98" i="18"/>
  <c r="D21" i="18"/>
  <c r="C4" i="18"/>
  <c r="C106" i="18" l="1"/>
  <c r="D46" i="18"/>
  <c r="D4" i="18"/>
  <c r="D106" i="18" l="1"/>
  <c r="D100" i="18"/>
</calcChain>
</file>

<file path=xl/sharedStrings.xml><?xml version="1.0" encoding="utf-8"?>
<sst xmlns="http://schemas.openxmlformats.org/spreadsheetml/2006/main" count="109" uniqueCount="108">
  <si>
    <t>(рубли)</t>
  </si>
  <si>
    <t>НАЛОГОВЫЕ И НЕНАЛОГОВЫЕ ДОХОДЫ</t>
  </si>
  <si>
    <t>НАЛОГОВЫЕ ДОХОДЫ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</si>
  <si>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</si>
  <si>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</si>
  <si>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</si>
  <si>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</si>
  <si>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</si>
  <si>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</si>
  <si>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</si>
  <si>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</si>
  <si>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</si>
  <si>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</si>
  <si>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</si>
  <si>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</si>
  <si>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</si>
  <si>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</si>
  <si>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</si>
  <si>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</si>
  <si>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</si>
  <si>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</si>
  <si>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</si>
  <si>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</si>
  <si>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</si>
  <si>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</si>
  <si>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</si>
  <si>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</si>
  <si>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</si>
  <si>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</si>
  <si>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</si>
  <si>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</si>
  <si>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</si>
  <si>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</si>
  <si>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</si>
  <si>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</si>
  <si>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</si>
  <si>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</si>
  <si>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</si>
  <si>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</si>
  <si>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</si>
  <si>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</si>
  <si>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</si>
  <si>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</si>
  <si>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</si>
  <si>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</si>
  <si>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</si>
  <si>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</si>
  <si>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</si>
  <si>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</si>
  <si>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</si>
  <si>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</si>
  <si>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</si>
  <si>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</si>
  <si>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</si>
  <si>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</si>
  <si>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</si>
  <si>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</si>
  <si>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</si>
  <si>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</si>
  <si>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</si>
  <si>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</si>
  <si>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</si>
  <si>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</si>
  <si>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</si>
  <si>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</si>
  <si>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</si>
  <si>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</si>
  <si>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</si>
  <si>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</si>
  <si>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</si>
  <si>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</si>
  <si>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</si>
  <si>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</si>
  <si>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</si>
  <si>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</si>
  <si>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</si>
  <si>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</si>
  <si>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</si>
  <si>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</si>
  <si>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</si>
  <si>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</si>
  <si>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</si>
  <si>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</si>
  <si>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</si>
  <si>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</si>
  <si>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</si>
  <si>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</si>
  <si>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</si>
  <si>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</si>
  <si>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</si>
  <si>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</si>
  <si>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</si>
  <si>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</si>
  <si>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Утвержденный 
план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</si>
  <si>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</si>
  <si>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</si>
  <si>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</si>
  <si>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Возврат излишне уплаченных сумм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</si>
  <si>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</si>
  <si>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</si>
  <si>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Туристический налог</t>
  </si>
  <si>
    <t>Защита населения и территории от чрезвычайных ситуаций природного и техногенного характера, пожарная безопасность</t>
  </si>
  <si>
    <t>в 3,9 раза</t>
  </si>
  <si>
    <t>в 3,5 раза</t>
  </si>
  <si>
    <t>Исполнено на 01.07.2026</t>
  </si>
  <si>
    <t xml:space="preserve"> Сводка об исполнении бюджета города Новочебоксарска на 1 июля 2026 года                                                        </t>
  </si>
  <si>
    <t>% исполнения</t>
  </si>
  <si>
    <t xml:space="preserve">Прочие безвозмездные поступления от негосударственных организаций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</si>
</sst>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0" fontId="3" fillId="0" borderId="16" xfId="0" applyFont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4" fontId="2" fillId="0" borderId="5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/>
    <xf numFmtId="0" fontId="4" fillId="0" borderId="0" xfId="0" applyFont="1" applyFill="1"/>
    <xf numFmtId="4" fontId="3" fillId="0" borderId="22" xfId="0" applyNumberFormat="1" applyFont="1" applyFill="1" applyBorder="1" applyAlignment="1">
      <alignment horizontal="right"/>
    </xf>
    <xf numFmtId="4" fontId="2" fillId="0" borderId="9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4" fontId="3" fillId="0" borderId="20" xfId="1" applyNumberFormat="1" applyFont="1" applyFill="1" applyBorder="1" applyAlignment="1"/>
    <xf numFmtId="4" fontId="4" fillId="0" borderId="5" xfId="1" applyNumberFormat="1" applyFont="1" applyFill="1" applyBorder="1"/>
    <xf numFmtId="4" fontId="3" fillId="0" borderId="22" xfId="0" applyNumberFormat="1" applyFont="1" applyFill="1" applyBorder="1" applyAlignment="1">
      <alignment wrapText="1"/>
    </xf>
    <xf numFmtId="4" fontId="2" fillId="0" borderId="22" xfId="0" applyNumberFormat="1" applyFont="1" applyFill="1" applyBorder="1" applyAlignment="1">
      <alignment wrapText="1"/>
    </xf>
    <xf numFmtId="4" fontId="4" fillId="0" borderId="22" xfId="1" applyNumberFormat="1" applyFont="1" applyFill="1" applyBorder="1"/>
    <xf numFmtId="4" fontId="2" fillId="0" borderId="22" xfId="0" applyNumberFormat="1" applyFont="1" applyFill="1" applyBorder="1"/>
    <xf numFmtId="4" fontId="3" fillId="0" borderId="25" xfId="0" applyNumberFormat="1" applyFont="1" applyFill="1" applyBorder="1" applyAlignment="1">
      <alignment wrapText="1"/>
    </xf>
    <xf numFmtId="4" fontId="2" fillId="0" borderId="5" xfId="1" applyNumberFormat="1" applyFont="1" applyFill="1" applyBorder="1" applyAlignment="1"/>
    <xf numFmtId="4" fontId="3" fillId="0" borderId="5" xfId="1" applyNumberFormat="1" applyFont="1" applyFill="1" applyBorder="1" applyAlignment="1"/>
    <xf numFmtId="4" fontId="2" fillId="0" borderId="5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2" fillId="0" borderId="22" xfId="1" applyNumberFormat="1" applyFont="1" applyFill="1" applyBorder="1" applyAlignment="1">
      <alignment wrapText="1"/>
    </xf>
    <xf numFmtId="4" fontId="2" fillId="0" borderId="29" xfId="1" applyNumberFormat="1" applyFont="1" applyFill="1" applyBorder="1" applyAlignment="1">
      <alignment wrapText="1"/>
    </xf>
    <xf numFmtId="4" fontId="2" fillId="0" borderId="7" xfId="1" applyNumberFormat="1" applyFont="1" applyFill="1" applyBorder="1" applyAlignment="1">
      <alignment wrapText="1"/>
    </xf>
    <xf numFmtId="4" fontId="3" fillId="0" borderId="22" xfId="1" applyNumberFormat="1" applyFont="1" applyFill="1" applyBorder="1"/>
    <xf numFmtId="4" fontId="3" fillId="0" borderId="28" xfId="0" applyNumberFormat="1" applyFont="1" applyFill="1" applyBorder="1" applyAlignment="1">
      <alignment wrapText="1"/>
    </xf>
    <xf numFmtId="4" fontId="3" fillId="0" borderId="32" xfId="0" applyNumberFormat="1" applyFont="1" applyFill="1" applyBorder="1" applyAlignment="1">
      <alignment wrapText="1"/>
    </xf>
    <xf numFmtId="164" fontId="2" fillId="0" borderId="27" xfId="0" applyNumberFormat="1" applyFont="1" applyFill="1" applyBorder="1" applyAlignment="1">
      <alignment horizontal="right"/>
    </xf>
    <xf numFmtId="4" fontId="2" fillId="0" borderId="23" xfId="0" applyNumberFormat="1" applyFont="1" applyFill="1" applyBorder="1" applyAlignment="1">
      <alignment horizontal="right"/>
    </xf>
    <xf numFmtId="4" fontId="3" fillId="0" borderId="25" xfId="0" applyNumberFormat="1" applyFont="1" applyFill="1" applyBorder="1" applyAlignment="1">
      <alignment wrapText="1" shrinkToFit="1"/>
    </xf>
    <xf numFmtId="0" fontId="3" fillId="0" borderId="30" xfId="0" applyFont="1" applyBorder="1" applyAlignment="1">
      <alignment wrapText="1"/>
    </xf>
    <xf numFmtId="0" fontId="3" fillId="0" borderId="38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 shrinkToFit="1"/>
    </xf>
    <xf numFmtId="0" fontId="3" fillId="0" borderId="39" xfId="0" applyFont="1" applyBorder="1" applyAlignment="1">
      <alignment wrapText="1" shrinkToFit="1"/>
    </xf>
    <xf numFmtId="0" fontId="2" fillId="0" borderId="39" xfId="0" applyFont="1" applyBorder="1" applyAlignment="1">
      <alignment wrapText="1" shrinkToFit="1"/>
    </xf>
    <xf numFmtId="0" fontId="2" fillId="0" borderId="39" xfId="0" applyFont="1" applyBorder="1" applyAlignment="1">
      <alignment wrapText="1"/>
    </xf>
    <xf numFmtId="0" fontId="3" fillId="0" borderId="39" xfId="0" applyFont="1" applyBorder="1" applyAlignment="1">
      <alignment wrapText="1"/>
    </xf>
    <xf numFmtId="0" fontId="3" fillId="0" borderId="36" xfId="0" applyFont="1" applyBorder="1" applyAlignment="1">
      <alignment horizontal="center" wrapText="1"/>
    </xf>
    <xf numFmtId="0" fontId="4" fillId="0" borderId="16" xfId="0" applyFont="1" applyBorder="1"/>
    <xf numFmtId="0" fontId="2" fillId="0" borderId="39" xfId="0" applyFont="1" applyBorder="1" applyAlignment="1">
      <alignment vertical="top" wrapText="1"/>
    </xf>
    <xf numFmtId="0" fontId="2" fillId="0" borderId="37" xfId="0" applyFont="1" applyBorder="1" applyAlignment="1">
      <alignment wrapText="1"/>
    </xf>
    <xf numFmtId="0" fontId="3" fillId="0" borderId="40" xfId="0" applyFont="1" applyBorder="1" applyAlignment="1">
      <alignment horizontal="center" wrapText="1"/>
    </xf>
    <xf numFmtId="0" fontId="3" fillId="2" borderId="36" xfId="0" applyFont="1" applyFill="1" applyBorder="1" applyAlignment="1">
      <alignment wrapText="1"/>
    </xf>
    <xf numFmtId="0" fontId="2" fillId="2" borderId="39" xfId="0" applyFont="1" applyFill="1" applyBorder="1" applyAlignment="1">
      <alignment wrapText="1"/>
    </xf>
    <xf numFmtId="0" fontId="3" fillId="2" borderId="39" xfId="0" applyFont="1" applyFill="1" applyBorder="1" applyAlignment="1">
      <alignment wrapText="1"/>
    </xf>
    <xf numFmtId="0" fontId="2" fillId="2" borderId="39" xfId="0" applyFont="1" applyFill="1" applyBorder="1" applyAlignment="1">
      <alignment vertical="top" wrapText="1"/>
    </xf>
    <xf numFmtId="0" fontId="2" fillId="2" borderId="16" xfId="0" applyFont="1" applyFill="1" applyBorder="1" applyAlignment="1">
      <alignment wrapText="1"/>
    </xf>
    <xf numFmtId="0" fontId="3" fillId="2" borderId="37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2" borderId="35" xfId="0" applyFont="1" applyFill="1" applyBorder="1" applyAlignment="1">
      <alignment horizontal="center" wrapText="1"/>
    </xf>
    <xf numFmtId="0" fontId="2" fillId="2" borderId="41" xfId="0" applyFont="1" applyFill="1" applyBorder="1" applyAlignment="1">
      <alignment wrapText="1"/>
    </xf>
    <xf numFmtId="0" fontId="3" fillId="2" borderId="16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wrapText="1"/>
    </xf>
    <xf numFmtId="4" fontId="2" fillId="0" borderId="7" xfId="1" applyNumberFormat="1" applyFont="1" applyFill="1" applyBorder="1" applyAlignment="1"/>
    <xf numFmtId="4" fontId="3" fillId="0" borderId="22" xfId="0" applyNumberFormat="1" applyFont="1" applyFill="1" applyBorder="1"/>
    <xf numFmtId="4" fontId="3" fillId="0" borderId="23" xfId="0" applyNumberFormat="1" applyFont="1" applyFill="1" applyBorder="1"/>
    <xf numFmtId="4" fontId="2" fillId="0" borderId="23" xfId="0" applyNumberFormat="1" applyFont="1" applyFill="1" applyBorder="1"/>
    <xf numFmtId="4" fontId="3" fillId="0" borderId="23" xfId="0" applyNumberFormat="1" applyFont="1" applyFill="1" applyBorder="1" applyAlignment="1">
      <alignment wrapText="1"/>
    </xf>
    <xf numFmtId="4" fontId="3" fillId="0" borderId="20" xfId="0" applyNumberFormat="1" applyFont="1" applyFill="1" applyBorder="1" applyAlignment="1">
      <alignment wrapText="1"/>
    </xf>
    <xf numFmtId="4" fontId="3" fillId="0" borderId="18" xfId="0" applyNumberFormat="1" applyFont="1" applyFill="1" applyBorder="1" applyAlignment="1">
      <alignment wrapText="1"/>
    </xf>
    <xf numFmtId="4" fontId="2" fillId="0" borderId="17" xfId="0" applyNumberFormat="1" applyFont="1" applyFill="1" applyBorder="1" applyAlignment="1">
      <alignment wrapText="1"/>
    </xf>
    <xf numFmtId="4" fontId="3" fillId="0" borderId="19" xfId="0" applyNumberFormat="1" applyFont="1" applyFill="1" applyBorder="1" applyAlignment="1">
      <alignment wrapText="1"/>
    </xf>
    <xf numFmtId="4" fontId="2" fillId="0" borderId="25" xfId="0" applyNumberFormat="1" applyFont="1" applyFill="1" applyBorder="1" applyAlignment="1">
      <alignment wrapText="1"/>
    </xf>
    <xf numFmtId="4" fontId="3" fillId="0" borderId="26" xfId="0" applyNumberFormat="1" applyFont="1" applyFill="1" applyBorder="1" applyAlignment="1">
      <alignment horizontal="right"/>
    </xf>
    <xf numFmtId="4" fontId="3" fillId="0" borderId="15" xfId="0" applyNumberFormat="1" applyFont="1" applyFill="1" applyBorder="1" applyAlignment="1"/>
    <xf numFmtId="4" fontId="3" fillId="0" borderId="12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 shrinkToFit="1"/>
    </xf>
    <xf numFmtId="4" fontId="3" fillId="0" borderId="11" xfId="1" applyNumberFormat="1" applyFont="1" applyFill="1" applyBorder="1" applyAlignment="1"/>
    <xf numFmtId="4" fontId="3" fillId="0" borderId="3" xfId="0" applyNumberFormat="1" applyFont="1" applyFill="1" applyBorder="1" applyAlignment="1">
      <alignment wrapText="1"/>
    </xf>
    <xf numFmtId="4" fontId="3" fillId="0" borderId="5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/>
    </xf>
    <xf numFmtId="4" fontId="3" fillId="0" borderId="5" xfId="0" applyNumberFormat="1" applyFont="1" applyFill="1" applyBorder="1" applyAlignment="1">
      <alignment horizontal="right"/>
    </xf>
    <xf numFmtId="4" fontId="3" fillId="0" borderId="9" xfId="0" applyNumberFormat="1" applyFont="1" applyFill="1" applyBorder="1" applyAlignment="1">
      <alignment horizontal="right"/>
    </xf>
    <xf numFmtId="4" fontId="3" fillId="0" borderId="11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wrapText="1"/>
    </xf>
    <xf numFmtId="4" fontId="2" fillId="0" borderId="14" xfId="0" applyNumberFormat="1" applyFont="1" applyFill="1" applyBorder="1" applyAlignment="1">
      <alignment horizontal="right"/>
    </xf>
    <xf numFmtId="4" fontId="3" fillId="0" borderId="7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3" fillId="0" borderId="27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8" fillId="0" borderId="35" xfId="0" applyFont="1" applyBorder="1" applyAlignment="1">
      <alignment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3" fillId="0" borderId="13" xfId="2" applyNumberFormat="1" applyFont="1" applyFill="1" applyBorder="1" applyAlignment="1">
      <alignment horizontal="right"/>
    </xf>
    <xf numFmtId="164" fontId="3" fillId="0" borderId="4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64" fontId="3" fillId="0" borderId="24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24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31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0" fontId="2" fillId="2" borderId="37" xfId="0" applyFont="1" applyFill="1" applyBorder="1" applyAlignment="1">
      <alignment wrapText="1"/>
    </xf>
    <xf numFmtId="164" fontId="2" fillId="0" borderId="10" xfId="0" applyNumberFormat="1" applyFont="1" applyFill="1" applyBorder="1" applyAlignment="1">
      <alignment horizontal="right"/>
    </xf>
    <xf numFmtId="0" fontId="0" fillId="0" borderId="33" xfId="0" applyBorder="1" applyAlignment="1"/>
    <xf numFmtId="0" fontId="0" fillId="0" borderId="34" xfId="0" applyBorder="1" applyAlignment="1"/>
    <xf numFmtId="0" fontId="6" fillId="0" borderId="0" xfId="0" applyFont="1" applyAlignment="1">
      <alignment horizontal="center"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tabSelected="1" zoomScale="70" zoomScaleNormal="70" zoomScaleSheetLayoutView="80" workbookViewId="0">
      <selection activeCell="A107" sqref="A107"/>
    </sheetView>
  </sheetViews>
  <sheetFormatPr defaultColWidth="9.140625" defaultRowHeight="15.75" x14ac:dyDescent="0.25"/>
  <cols>
    <col min="1" max="1" width="74.28515625" style="3" customWidth="1"/>
    <col min="2" max="2" width="19.5703125" style="16" customWidth="1"/>
    <col min="3" max="3" width="18.28515625" style="16" customWidth="1"/>
    <col min="4" max="4" width="14.42578125" style="16" customWidth="1"/>
    <col min="5" max="5" width="19.7109375" style="3" customWidth="1"/>
    <col min="6" max="6" width="21.28515625" style="3" customWidth="1"/>
    <col min="7" max="7" width="9.140625" style="3"/>
    <col min="8" max="8" width="15" style="3" bestFit="1" customWidth="1"/>
    <col min="9" max="10" width="9.140625" style="3"/>
    <col min="11" max="11" width="15" style="3" bestFit="1" customWidth="1"/>
    <col min="12" max="16384" width="9.140625" style="3"/>
  </cols>
  <sheetData>
    <row r="1" spans="1:4" ht="27.75" customHeight="1" x14ac:dyDescent="0.3">
      <c r="A1" s="114" t="s">
        <v>105</v>
      </c>
      <c r="B1" s="114"/>
      <c r="C1" s="114"/>
      <c r="D1" s="114"/>
    </row>
    <row r="2" spans="1:4" ht="16.5" thickBot="1" x14ac:dyDescent="0.3">
      <c r="A2" s="1"/>
      <c r="B2" s="9"/>
      <c r="C2" s="10"/>
      <c r="D2" s="89" t="s">
        <v>0</v>
      </c>
    </row>
    <row r="3" spans="1:4" ht="30" customHeight="1" thickBot="1" x14ac:dyDescent="0.3">
      <c r="A3" s="90"/>
      <c r="B3" s="91" t="s">
        <v>93</v>
      </c>
      <c r="C3" s="92" t="s">
        <v>104</v>
      </c>
      <c r="D3" s="93" t="s">
        <v>106</v>
      </c>
    </row>
    <row r="4" spans="1:4" ht="34.5" customHeight="1" thickBot="1" x14ac:dyDescent="0.3">
      <c r="A4" s="41" t="s">
        <v>1</v>
      </c>
      <c r="B4" s="36">
        <f>B5+B21</f>
        <v>1360825614.55</v>
      </c>
      <c r="C4" s="75">
        <f>C5+C21</f>
        <v>596543548.82000005</v>
      </c>
      <c r="D4" s="94">
        <f t="shared" ref="D4:D12" si="0">C4/B4*100</f>
        <v>43.836884200424613</v>
      </c>
    </row>
    <row r="5" spans="1:4" ht="41.25" customHeight="1" x14ac:dyDescent="0.25">
      <c r="A5" s="42" t="s">
        <v>2</v>
      </c>
      <c r="B5" s="39">
        <f t="shared" ref="B5:C5" si="1">B6+B7+B8+B9+B14+B18+B19+B20</f>
        <v>1171864500</v>
      </c>
      <c r="C5" s="76">
        <f t="shared" si="1"/>
        <v>471066420.64000005</v>
      </c>
      <c r="D5" s="95">
        <f t="shared" si="0"/>
        <v>40.198028068944836</v>
      </c>
    </row>
    <row r="6" spans="1:4" ht="23.25" customHeight="1" x14ac:dyDescent="0.25">
      <c r="A6" s="43" t="s">
        <v>3</v>
      </c>
      <c r="B6" s="64">
        <v>803330000</v>
      </c>
      <c r="C6" s="28">
        <v>327540055.29000002</v>
      </c>
      <c r="D6" s="96">
        <f t="shared" si="0"/>
        <v>40.772790172158388</v>
      </c>
    </row>
    <row r="7" spans="1:4" ht="21.75" customHeight="1" x14ac:dyDescent="0.25">
      <c r="A7" s="43" t="s">
        <v>4</v>
      </c>
      <c r="B7" s="34">
        <v>3928500</v>
      </c>
      <c r="C7" s="28">
        <v>1744510.11</v>
      </c>
      <c r="D7" s="96">
        <f t="shared" si="0"/>
        <v>44.406519282168773</v>
      </c>
    </row>
    <row r="8" spans="1:4" ht="22.5" customHeight="1" x14ac:dyDescent="0.25">
      <c r="A8" s="43" t="s">
        <v>100</v>
      </c>
      <c r="B8" s="64">
        <v>1618000</v>
      </c>
      <c r="C8" s="28">
        <v>764914</v>
      </c>
      <c r="D8" s="96">
        <f t="shared" si="0"/>
        <v>47.275278121137205</v>
      </c>
    </row>
    <row r="9" spans="1:4" ht="19.5" customHeight="1" x14ac:dyDescent="0.25">
      <c r="A9" s="43" t="s">
        <v>5</v>
      </c>
      <c r="B9" s="64">
        <f>B10+B11+B12+B13</f>
        <v>131423000</v>
      </c>
      <c r="C9" s="74">
        <f>C10+C11+C12+C13</f>
        <v>70272399.569999993</v>
      </c>
      <c r="D9" s="96">
        <f t="shared" si="0"/>
        <v>53.470396787472509</v>
      </c>
    </row>
    <row r="10" spans="1:4" ht="32.25" customHeight="1" x14ac:dyDescent="0.25">
      <c r="A10" s="44" t="s">
        <v>85</v>
      </c>
      <c r="B10" s="25">
        <v>107309000</v>
      </c>
      <c r="C10" s="27">
        <v>62381557.579999998</v>
      </c>
      <c r="D10" s="97">
        <f t="shared" si="0"/>
        <v>58.132642723350322</v>
      </c>
    </row>
    <row r="11" spans="1:4" ht="21" customHeight="1" x14ac:dyDescent="0.25">
      <c r="A11" s="44" t="s">
        <v>6</v>
      </c>
      <c r="B11" s="25">
        <v>0</v>
      </c>
      <c r="C11" s="27">
        <v>2127.69</v>
      </c>
      <c r="D11" s="97">
        <v>0</v>
      </c>
    </row>
    <row r="12" spans="1:4" ht="20.25" customHeight="1" x14ac:dyDescent="0.25">
      <c r="A12" s="44" t="s">
        <v>7</v>
      </c>
      <c r="B12" s="25">
        <v>450000</v>
      </c>
      <c r="C12" s="27">
        <v>792183</v>
      </c>
      <c r="D12" s="97">
        <f t="shared" si="0"/>
        <v>176.04066666666668</v>
      </c>
    </row>
    <row r="13" spans="1:4" ht="31.5" x14ac:dyDescent="0.25">
      <c r="A13" s="44" t="s">
        <v>8</v>
      </c>
      <c r="B13" s="25">
        <f>24710000-1046000</f>
        <v>23664000</v>
      </c>
      <c r="C13" s="27">
        <v>7096531.2999999998</v>
      </c>
      <c r="D13" s="97">
        <f t="shared" ref="D13:D19" si="2">C13/B13*100</f>
        <v>29.988722532116295</v>
      </c>
    </row>
    <row r="14" spans="1:4" ht="20.25" customHeight="1" x14ac:dyDescent="0.25">
      <c r="A14" s="43" t="s">
        <v>9</v>
      </c>
      <c r="B14" s="64">
        <f>B15+B16+B17</f>
        <v>181796000</v>
      </c>
      <c r="C14" s="74">
        <f>C15+C16+C17</f>
        <v>46969983.270000003</v>
      </c>
      <c r="D14" s="96">
        <f t="shared" si="2"/>
        <v>25.83664286893001</v>
      </c>
    </row>
    <row r="15" spans="1:4" x14ac:dyDescent="0.25">
      <c r="A15" s="44" t="s">
        <v>10</v>
      </c>
      <c r="B15" s="25">
        <v>58029000</v>
      </c>
      <c r="C15" s="27">
        <v>3365353.88</v>
      </c>
      <c r="D15" s="97">
        <f t="shared" si="2"/>
        <v>5.7994345585827771</v>
      </c>
    </row>
    <row r="16" spans="1:4" x14ac:dyDescent="0.25">
      <c r="A16" s="44" t="s">
        <v>11</v>
      </c>
      <c r="B16" s="25">
        <f>12069000-360000</f>
        <v>11709000</v>
      </c>
      <c r="C16" s="27">
        <v>1075108.29</v>
      </c>
      <c r="D16" s="97">
        <f t="shared" si="2"/>
        <v>9.1818967460927485</v>
      </c>
    </row>
    <row r="17" spans="1:4" x14ac:dyDescent="0.25">
      <c r="A17" s="45" t="s">
        <v>12</v>
      </c>
      <c r="B17" s="25">
        <v>112058000</v>
      </c>
      <c r="C17" s="27">
        <v>42529521.100000001</v>
      </c>
      <c r="D17" s="97">
        <f t="shared" si="2"/>
        <v>37.953132395723642</v>
      </c>
    </row>
    <row r="18" spans="1:4" ht="33" customHeight="1" x14ac:dyDescent="0.25">
      <c r="A18" s="46" t="s">
        <v>13</v>
      </c>
      <c r="B18" s="64">
        <v>25000</v>
      </c>
      <c r="C18" s="28">
        <v>13864.8</v>
      </c>
      <c r="D18" s="96">
        <f t="shared" si="2"/>
        <v>55.459199999999996</v>
      </c>
    </row>
    <row r="19" spans="1:4" ht="21.75" customHeight="1" thickBot="1" x14ac:dyDescent="0.3">
      <c r="A19" s="46" t="s">
        <v>14</v>
      </c>
      <c r="B19" s="65">
        <f>49694000+50000</f>
        <v>49744000</v>
      </c>
      <c r="C19" s="28">
        <v>23760693.600000001</v>
      </c>
      <c r="D19" s="98">
        <f t="shared" si="2"/>
        <v>47.765948858153749</v>
      </c>
    </row>
    <row r="20" spans="1:4" ht="21.75" hidden="1" customHeight="1" thickBot="1" x14ac:dyDescent="0.3">
      <c r="A20" s="8" t="s">
        <v>90</v>
      </c>
      <c r="B20" s="20">
        <v>0</v>
      </c>
      <c r="C20" s="77">
        <v>0</v>
      </c>
      <c r="D20" s="99">
        <v>0</v>
      </c>
    </row>
    <row r="21" spans="1:4" ht="43.5" customHeight="1" x14ac:dyDescent="0.25">
      <c r="A21" s="47" t="s">
        <v>15</v>
      </c>
      <c r="B21" s="26">
        <f>B22+B28+B29+B30+B33+B34</f>
        <v>188961114.55000001</v>
      </c>
      <c r="C21" s="78">
        <f>C22+C28+C29+C30+C33+C34</f>
        <v>125477128.17999999</v>
      </c>
      <c r="D21" s="95">
        <f t="shared" ref="D21:D37" si="3">C21/B21*100</f>
        <v>66.403677009852814</v>
      </c>
    </row>
    <row r="22" spans="1:4" ht="33.75" customHeight="1" x14ac:dyDescent="0.25">
      <c r="A22" s="46" t="s">
        <v>16</v>
      </c>
      <c r="B22" s="22">
        <f>B23+B24+B25+B26+B27</f>
        <v>121371053</v>
      </c>
      <c r="C22" s="79">
        <f>C23+C24+C25+C26+C27</f>
        <v>81270743.00999999</v>
      </c>
      <c r="D22" s="96">
        <f t="shared" si="3"/>
        <v>66.960565143980403</v>
      </c>
    </row>
    <row r="23" spans="1:4" ht="50.25" customHeight="1" x14ac:dyDescent="0.25">
      <c r="A23" s="45" t="s">
        <v>17</v>
      </c>
      <c r="B23" s="25">
        <v>2864500</v>
      </c>
      <c r="C23" s="29">
        <v>11076759.470000001</v>
      </c>
      <c r="D23" s="97" t="s">
        <v>102</v>
      </c>
    </row>
    <row r="24" spans="1:4" ht="23.25" customHeight="1" x14ac:dyDescent="0.25">
      <c r="A24" s="45" t="s">
        <v>18</v>
      </c>
      <c r="B24" s="25">
        <v>91270000</v>
      </c>
      <c r="C24" s="29">
        <v>52550823.289999999</v>
      </c>
      <c r="D24" s="97">
        <f t="shared" si="3"/>
        <v>57.577323644132797</v>
      </c>
    </row>
    <row r="25" spans="1:4" ht="20.25" customHeight="1" x14ac:dyDescent="0.25">
      <c r="A25" s="45" t="s">
        <v>19</v>
      </c>
      <c r="B25" s="25">
        <v>4212000</v>
      </c>
      <c r="C25" s="29">
        <v>2255291.5699999998</v>
      </c>
      <c r="D25" s="97">
        <f t="shared" si="3"/>
        <v>53.544434235517571</v>
      </c>
    </row>
    <row r="26" spans="1:4" ht="37.5" hidden="1" customHeight="1" x14ac:dyDescent="0.25">
      <c r="A26" s="45" t="s">
        <v>20</v>
      </c>
      <c r="B26" s="25"/>
      <c r="C26" s="29"/>
      <c r="D26" s="97">
        <v>0</v>
      </c>
    </row>
    <row r="27" spans="1:4" ht="31.5" x14ac:dyDescent="0.25">
      <c r="A27" s="45" t="s">
        <v>99</v>
      </c>
      <c r="B27" s="25">
        <f>18000000+2024553+3000000</f>
        <v>23024553</v>
      </c>
      <c r="C27" s="29">
        <v>15387868.68</v>
      </c>
      <c r="D27" s="97">
        <f t="shared" si="3"/>
        <v>66.832431795744313</v>
      </c>
    </row>
    <row r="28" spans="1:4" ht="22.7" hidden="1" customHeight="1" x14ac:dyDescent="0.25">
      <c r="A28" s="46" t="s">
        <v>21</v>
      </c>
      <c r="B28" s="64">
        <v>0</v>
      </c>
      <c r="C28" s="28">
        <v>0</v>
      </c>
      <c r="D28" s="96">
        <v>0</v>
      </c>
    </row>
    <row r="29" spans="1:4" ht="30.75" customHeight="1" x14ac:dyDescent="0.25">
      <c r="A29" s="46" t="s">
        <v>22</v>
      </c>
      <c r="B29" s="64">
        <v>6629500</v>
      </c>
      <c r="C29" s="30">
        <v>5315050.92</v>
      </c>
      <c r="D29" s="96">
        <f t="shared" si="3"/>
        <v>80.172726751640383</v>
      </c>
    </row>
    <row r="30" spans="1:4" ht="21" customHeight="1" x14ac:dyDescent="0.25">
      <c r="A30" s="46" t="s">
        <v>23</v>
      </c>
      <c r="B30" s="64">
        <f>B31+B32</f>
        <v>45240194.710000001</v>
      </c>
      <c r="C30" s="74">
        <f>C31+C32</f>
        <v>31063363.440000001</v>
      </c>
      <c r="D30" s="96">
        <f t="shared" si="3"/>
        <v>68.663195724782497</v>
      </c>
    </row>
    <row r="31" spans="1:4" ht="21.75" customHeight="1" x14ac:dyDescent="0.25">
      <c r="A31" s="45" t="s">
        <v>24</v>
      </c>
      <c r="B31" s="25">
        <v>25734323.210000001</v>
      </c>
      <c r="C31" s="29">
        <v>2661971.6</v>
      </c>
      <c r="D31" s="97">
        <f t="shared" si="3"/>
        <v>10.344051321177139</v>
      </c>
    </row>
    <row r="32" spans="1:4" ht="18.75" customHeight="1" x14ac:dyDescent="0.25">
      <c r="A32" s="45" t="s">
        <v>25</v>
      </c>
      <c r="B32" s="25">
        <f>6163021.85+13342849.65</f>
        <v>19505871.5</v>
      </c>
      <c r="C32" s="29">
        <v>28401391.84</v>
      </c>
      <c r="D32" s="97">
        <f t="shared" si="3"/>
        <v>145.60432144751903</v>
      </c>
    </row>
    <row r="33" spans="1:4" ht="21.75" customHeight="1" x14ac:dyDescent="0.25">
      <c r="A33" s="46" t="s">
        <v>26</v>
      </c>
      <c r="B33" s="64">
        <v>6322500</v>
      </c>
      <c r="C33" s="30">
        <v>2701631.05</v>
      </c>
      <c r="D33" s="96">
        <f t="shared" si="3"/>
        <v>42.730423882957687</v>
      </c>
    </row>
    <row r="34" spans="1:4" ht="21.75" customHeight="1" x14ac:dyDescent="0.25">
      <c r="A34" s="46" t="s">
        <v>27</v>
      </c>
      <c r="B34" s="64">
        <f>B35+B36+B37</f>
        <v>9397866.8399999999</v>
      </c>
      <c r="C34" s="74">
        <f>C35+C36+C37</f>
        <v>5126339.76</v>
      </c>
      <c r="D34" s="96">
        <f t="shared" si="3"/>
        <v>54.54790802292321</v>
      </c>
    </row>
    <row r="35" spans="1:4" ht="21.2" customHeight="1" x14ac:dyDescent="0.25">
      <c r="A35" s="45" t="s">
        <v>28</v>
      </c>
      <c r="B35" s="25">
        <v>0</v>
      </c>
      <c r="C35" s="29">
        <v>-27140.34</v>
      </c>
      <c r="D35" s="97">
        <v>0</v>
      </c>
    </row>
    <row r="36" spans="1:4" ht="21.2" hidden="1" customHeight="1" x14ac:dyDescent="0.25">
      <c r="A36" s="45" t="s">
        <v>27</v>
      </c>
      <c r="B36" s="25">
        <v>0</v>
      </c>
      <c r="C36" s="27">
        <v>0</v>
      </c>
      <c r="D36" s="97">
        <v>0</v>
      </c>
    </row>
    <row r="37" spans="1:4" ht="24" customHeight="1" thickBot="1" x14ac:dyDescent="0.3">
      <c r="A37" s="48" t="s">
        <v>89</v>
      </c>
      <c r="B37" s="66">
        <v>9397866.8399999999</v>
      </c>
      <c r="C37" s="63">
        <v>5153480.0999999996</v>
      </c>
      <c r="D37" s="100">
        <f t="shared" si="3"/>
        <v>54.836700580447896</v>
      </c>
    </row>
    <row r="38" spans="1:4" ht="44.25" customHeight="1" x14ac:dyDescent="0.25">
      <c r="A38" s="47" t="s">
        <v>29</v>
      </c>
      <c r="B38" s="26">
        <f>B39+B40+B41+B42+B43+B44+B45</f>
        <v>2907313761.5900002</v>
      </c>
      <c r="C38" s="78">
        <f t="shared" ref="C38" si="4">C39+C40+C41+C42+C43+C44+C45</f>
        <v>1757272991.4299998</v>
      </c>
      <c r="D38" s="95">
        <f>C38/B38*100</f>
        <v>60.443183485945909</v>
      </c>
    </row>
    <row r="39" spans="1:4" ht="31.7" customHeight="1" x14ac:dyDescent="0.25">
      <c r="A39" s="45" t="s">
        <v>30</v>
      </c>
      <c r="B39" s="25">
        <v>52248300</v>
      </c>
      <c r="C39" s="29">
        <v>26124000</v>
      </c>
      <c r="D39" s="97">
        <f>C39/B39*100</f>
        <v>49.999712909319541</v>
      </c>
    </row>
    <row r="40" spans="1:4" ht="17.25" customHeight="1" x14ac:dyDescent="0.25">
      <c r="A40" s="45" t="s">
        <v>94</v>
      </c>
      <c r="B40" s="25">
        <v>29889000</v>
      </c>
      <c r="C40" s="29">
        <v>14944800</v>
      </c>
      <c r="D40" s="97">
        <f>C40/B40*100</f>
        <v>50.001003713740843</v>
      </c>
    </row>
    <row r="41" spans="1:4" ht="18.75" customHeight="1" x14ac:dyDescent="0.25">
      <c r="A41" s="45" t="s">
        <v>31</v>
      </c>
      <c r="B41" s="31">
        <v>2804099132.0799999</v>
      </c>
      <c r="C41" s="29">
        <v>1635752812.04</v>
      </c>
      <c r="D41" s="97">
        <f>C41/B41*100</f>
        <v>58.334343223687881</v>
      </c>
    </row>
    <row r="42" spans="1:4" ht="22.5" customHeight="1" x14ac:dyDescent="0.25">
      <c r="A42" s="49" t="s">
        <v>107</v>
      </c>
      <c r="B42" s="31">
        <v>0</v>
      </c>
      <c r="C42" s="29">
        <v>500000</v>
      </c>
      <c r="D42" s="97">
        <v>0</v>
      </c>
    </row>
    <row r="43" spans="1:4" ht="19.5" customHeight="1" x14ac:dyDescent="0.25">
      <c r="A43" s="49" t="s">
        <v>97</v>
      </c>
      <c r="B43" s="31">
        <v>0</v>
      </c>
      <c r="C43" s="29">
        <v>-6200</v>
      </c>
      <c r="D43" s="97">
        <v>0</v>
      </c>
    </row>
    <row r="44" spans="1:4" ht="47.25" customHeight="1" x14ac:dyDescent="0.25">
      <c r="A44" s="45" t="s">
        <v>32</v>
      </c>
      <c r="B44" s="31">
        <v>-2259131.64</v>
      </c>
      <c r="C44" s="29">
        <v>-2310903.2400000002</v>
      </c>
      <c r="D44" s="97">
        <f t="shared" ref="D44" si="5">C44/B44*100</f>
        <v>102.29165928551203</v>
      </c>
    </row>
    <row r="45" spans="1:4" ht="19.5" customHeight="1" thickBot="1" x14ac:dyDescent="0.3">
      <c r="A45" s="50" t="s">
        <v>96</v>
      </c>
      <c r="B45" s="32">
        <f>2259131.64+21077329.51</f>
        <v>23336461.150000002</v>
      </c>
      <c r="C45" s="33">
        <v>82268482.629999995</v>
      </c>
      <c r="D45" s="97" t="s">
        <v>103</v>
      </c>
    </row>
    <row r="46" spans="1:4" ht="37.5" customHeight="1" thickBot="1" x14ac:dyDescent="0.3">
      <c r="A46" s="51" t="s">
        <v>33</v>
      </c>
      <c r="B46" s="35">
        <f>B5+B21+B38</f>
        <v>4268139376.1400003</v>
      </c>
      <c r="C46" s="80">
        <f>C5+C21+C38</f>
        <v>2353816540.25</v>
      </c>
      <c r="D46" s="101">
        <f>C46/B46*100</f>
        <v>55.148539745642836</v>
      </c>
    </row>
    <row r="47" spans="1:4" ht="39" customHeight="1" thickBot="1" x14ac:dyDescent="0.3">
      <c r="A47" s="41" t="s">
        <v>34</v>
      </c>
      <c r="B47" s="112"/>
      <c r="C47" s="112"/>
      <c r="D47" s="113"/>
    </row>
    <row r="48" spans="1:4" ht="24" customHeight="1" x14ac:dyDescent="0.25">
      <c r="A48" s="52" t="s">
        <v>35</v>
      </c>
      <c r="B48" s="26">
        <f>B49+B50+B51+B52+B53+B54+B55+B56</f>
        <v>227895291.30000001</v>
      </c>
      <c r="C48" s="78">
        <f>C49+C50+C51+C52+C53+C54+C55+C56</f>
        <v>105996482.77000001</v>
      </c>
      <c r="D48" s="95">
        <f>C48/B48*100</f>
        <v>46.511045561914166</v>
      </c>
    </row>
    <row r="49" spans="1:4" ht="31.5" hidden="1" customHeight="1" x14ac:dyDescent="0.25">
      <c r="A49" s="53" t="s">
        <v>95</v>
      </c>
      <c r="B49" s="23"/>
      <c r="C49" s="11"/>
      <c r="D49" s="96" t="e">
        <f t="shared" ref="D49:D56" si="6">C49/B49*100</f>
        <v>#DIV/0!</v>
      </c>
    </row>
    <row r="50" spans="1:4" ht="49.7" customHeight="1" x14ac:dyDescent="0.25">
      <c r="A50" s="53" t="s">
        <v>36</v>
      </c>
      <c r="B50" s="23">
        <v>8144300</v>
      </c>
      <c r="C50" s="11">
        <v>2711245.38</v>
      </c>
      <c r="D50" s="97">
        <f>C50/B50*100</f>
        <v>33.290097123141337</v>
      </c>
    </row>
    <row r="51" spans="1:4" ht="46.5" customHeight="1" x14ac:dyDescent="0.25">
      <c r="A51" s="53" t="s">
        <v>37</v>
      </c>
      <c r="B51" s="24">
        <v>100985377.43000001</v>
      </c>
      <c r="C51" s="21">
        <v>48572474.32</v>
      </c>
      <c r="D51" s="97">
        <f t="shared" si="6"/>
        <v>48.098522336730348</v>
      </c>
    </row>
    <row r="52" spans="1:4" x14ac:dyDescent="0.25">
      <c r="A52" s="53" t="s">
        <v>38</v>
      </c>
      <c r="B52" s="23">
        <v>351600</v>
      </c>
      <c r="C52" s="11">
        <v>351600</v>
      </c>
      <c r="D52" s="97">
        <f t="shared" si="6"/>
        <v>100</v>
      </c>
    </row>
    <row r="53" spans="1:4" ht="30.2" customHeight="1" x14ac:dyDescent="0.25">
      <c r="A53" s="53" t="s">
        <v>39</v>
      </c>
      <c r="B53" s="23">
        <v>10014400</v>
      </c>
      <c r="C53" s="11">
        <v>5172028.21</v>
      </c>
      <c r="D53" s="97">
        <f t="shared" si="6"/>
        <v>51.645911986739094</v>
      </c>
    </row>
    <row r="54" spans="1:4" ht="19.5" hidden="1" customHeight="1" x14ac:dyDescent="0.25">
      <c r="A54" s="53" t="s">
        <v>40</v>
      </c>
      <c r="B54" s="23">
        <v>0</v>
      </c>
      <c r="C54" s="11">
        <v>0</v>
      </c>
      <c r="D54" s="97">
        <v>0</v>
      </c>
    </row>
    <row r="55" spans="1:4" x14ac:dyDescent="0.25">
      <c r="A55" s="53" t="s">
        <v>41</v>
      </c>
      <c r="B55" s="23">
        <v>2500000</v>
      </c>
      <c r="C55" s="11">
        <v>0</v>
      </c>
      <c r="D55" s="97">
        <f t="shared" si="6"/>
        <v>0</v>
      </c>
    </row>
    <row r="56" spans="1:4" x14ac:dyDescent="0.25">
      <c r="A56" s="53" t="s">
        <v>42</v>
      </c>
      <c r="B56" s="23">
        <v>105899613.87</v>
      </c>
      <c r="C56" s="11">
        <v>49189134.859999999</v>
      </c>
      <c r="D56" s="97">
        <f t="shared" si="6"/>
        <v>46.448833062208784</v>
      </c>
    </row>
    <row r="57" spans="1:4" ht="23.25" customHeight="1" x14ac:dyDescent="0.25">
      <c r="A57" s="54" t="s">
        <v>43</v>
      </c>
      <c r="B57" s="22">
        <f>B58+B59+B60+B61</f>
        <v>83074612</v>
      </c>
      <c r="C57" s="79">
        <f>C58+C59+C60+C61</f>
        <v>14976759.529999999</v>
      </c>
      <c r="D57" s="96">
        <f t="shared" ref="D57:D106" si="7">C57/B57*100</f>
        <v>18.028082430285679</v>
      </c>
    </row>
    <row r="58" spans="1:4" x14ac:dyDescent="0.25">
      <c r="A58" s="53" t="s">
        <v>44</v>
      </c>
      <c r="B58" s="23">
        <v>7829900</v>
      </c>
      <c r="C58" s="11">
        <v>3942300</v>
      </c>
      <c r="D58" s="97">
        <f t="shared" si="7"/>
        <v>50.349302034508746</v>
      </c>
    </row>
    <row r="59" spans="1:4" ht="18.75" customHeight="1" x14ac:dyDescent="0.25">
      <c r="A59" s="53" t="s">
        <v>86</v>
      </c>
      <c r="B59" s="23">
        <v>74764100</v>
      </c>
      <c r="C59" s="11">
        <v>11034459.529999999</v>
      </c>
      <c r="D59" s="97">
        <f t="shared" si="7"/>
        <v>14.759034790761874</v>
      </c>
    </row>
    <row r="60" spans="1:4" ht="36" customHeight="1" x14ac:dyDescent="0.25">
      <c r="A60" s="55" t="s">
        <v>101</v>
      </c>
      <c r="B60" s="23">
        <v>480612</v>
      </c>
      <c r="C60" s="11">
        <v>0</v>
      </c>
      <c r="D60" s="97">
        <v>0</v>
      </c>
    </row>
    <row r="61" spans="1:4" ht="30.75" hidden="1" customHeight="1" x14ac:dyDescent="0.25">
      <c r="A61" s="53" t="s">
        <v>98</v>
      </c>
      <c r="B61" s="23">
        <v>0</v>
      </c>
      <c r="C61" s="11">
        <v>0</v>
      </c>
      <c r="D61" s="97">
        <v>0</v>
      </c>
    </row>
    <row r="62" spans="1:4" ht="18" customHeight="1" x14ac:dyDescent="0.25">
      <c r="A62" s="54" t="s">
        <v>45</v>
      </c>
      <c r="B62" s="22">
        <f t="shared" ref="B62:C62" si="8">B63+B64+B65+B66</f>
        <v>267740571.41000003</v>
      </c>
      <c r="C62" s="79">
        <f t="shared" si="8"/>
        <v>125401014.31</v>
      </c>
      <c r="D62" s="96">
        <f t="shared" si="7"/>
        <v>46.836762037819533</v>
      </c>
    </row>
    <row r="63" spans="1:4" x14ac:dyDescent="0.25">
      <c r="A63" s="53" t="s">
        <v>46</v>
      </c>
      <c r="B63" s="23">
        <v>966700</v>
      </c>
      <c r="C63" s="12">
        <v>183224</v>
      </c>
      <c r="D63" s="97">
        <f t="shared" si="7"/>
        <v>18.953553325747389</v>
      </c>
    </row>
    <row r="64" spans="1:4" hidden="1" x14ac:dyDescent="0.25">
      <c r="A64" s="53" t="s">
        <v>47</v>
      </c>
      <c r="B64" s="23">
        <v>0</v>
      </c>
      <c r="C64" s="12">
        <v>0</v>
      </c>
      <c r="D64" s="97">
        <v>0</v>
      </c>
    </row>
    <row r="65" spans="1:10" x14ac:dyDescent="0.25">
      <c r="A65" s="53" t="s">
        <v>48</v>
      </c>
      <c r="B65" s="25">
        <v>264136156.36000001</v>
      </c>
      <c r="C65" s="11">
        <v>124939565.31</v>
      </c>
      <c r="D65" s="97">
        <f t="shared" si="7"/>
        <v>47.301197621621967</v>
      </c>
    </row>
    <row r="66" spans="1:10" ht="20.25" customHeight="1" x14ac:dyDescent="0.25">
      <c r="A66" s="53" t="s">
        <v>49</v>
      </c>
      <c r="B66" s="23">
        <v>2637715.0499999998</v>
      </c>
      <c r="C66" s="13">
        <v>278225</v>
      </c>
      <c r="D66" s="97">
        <f t="shared" si="7"/>
        <v>10.547955132606155</v>
      </c>
    </row>
    <row r="67" spans="1:10" ht="19.5" customHeight="1" x14ac:dyDescent="0.25">
      <c r="A67" s="54" t="s">
        <v>50</v>
      </c>
      <c r="B67" s="22">
        <f t="shared" ref="B67:C67" si="9">B68+B69+B71+B70</f>
        <v>628552094.41999996</v>
      </c>
      <c r="C67" s="79">
        <f t="shared" si="9"/>
        <v>81412688.109999999</v>
      </c>
      <c r="D67" s="96">
        <f t="shared" si="7"/>
        <v>12.952416964758351</v>
      </c>
    </row>
    <row r="68" spans="1:10" x14ac:dyDescent="0.25">
      <c r="A68" s="53" t="s">
        <v>51</v>
      </c>
      <c r="B68" s="23">
        <v>199204199.91</v>
      </c>
      <c r="C68" s="13">
        <v>9421996.7799999993</v>
      </c>
      <c r="D68" s="97">
        <f t="shared" si="7"/>
        <v>4.7298183393004951</v>
      </c>
    </row>
    <row r="69" spans="1:10" x14ac:dyDescent="0.25">
      <c r="A69" s="53" t="s">
        <v>52</v>
      </c>
      <c r="B69" s="23">
        <v>1799875</v>
      </c>
      <c r="C69" s="11">
        <v>0</v>
      </c>
      <c r="D69" s="97">
        <f t="shared" si="7"/>
        <v>0</v>
      </c>
    </row>
    <row r="70" spans="1:10" x14ac:dyDescent="0.25">
      <c r="A70" s="53" t="s">
        <v>53</v>
      </c>
      <c r="B70" s="23">
        <v>410351219.50999999</v>
      </c>
      <c r="C70" s="13">
        <v>63771241.329999998</v>
      </c>
      <c r="D70" s="97">
        <f t="shared" si="7"/>
        <v>15.540648668267437</v>
      </c>
    </row>
    <row r="71" spans="1:10" ht="17.45" customHeight="1" x14ac:dyDescent="0.25">
      <c r="A71" s="53" t="s">
        <v>54</v>
      </c>
      <c r="B71" s="23">
        <v>17196800</v>
      </c>
      <c r="C71" s="13">
        <v>8219450</v>
      </c>
      <c r="D71" s="97">
        <f t="shared" si="7"/>
        <v>47.796392352065503</v>
      </c>
    </row>
    <row r="72" spans="1:10" ht="20.25" customHeight="1" x14ac:dyDescent="0.25">
      <c r="A72" s="54" t="s">
        <v>55</v>
      </c>
      <c r="B72" s="22">
        <f t="shared" ref="B72:C72" si="10">B73+B74</f>
        <v>21867910.34</v>
      </c>
      <c r="C72" s="79">
        <f t="shared" si="10"/>
        <v>12382715.890000001</v>
      </c>
      <c r="D72" s="96">
        <f t="shared" si="7"/>
        <v>56.62505332002381</v>
      </c>
    </row>
    <row r="73" spans="1:10" ht="21.75" customHeight="1" x14ac:dyDescent="0.25">
      <c r="A73" s="53" t="s">
        <v>56</v>
      </c>
      <c r="B73" s="23">
        <v>21867910.34</v>
      </c>
      <c r="C73" s="11">
        <v>12382715.890000001</v>
      </c>
      <c r="D73" s="97">
        <f t="shared" si="7"/>
        <v>56.62505332002381</v>
      </c>
    </row>
    <row r="74" spans="1:10" ht="19.5" hidden="1" customHeight="1" x14ac:dyDescent="0.25">
      <c r="A74" s="53" t="s">
        <v>57</v>
      </c>
      <c r="B74" s="23"/>
      <c r="C74" s="11"/>
      <c r="D74" s="97">
        <v>0</v>
      </c>
    </row>
    <row r="75" spans="1:10" ht="21.75" customHeight="1" x14ac:dyDescent="0.25">
      <c r="A75" s="54" t="s">
        <v>58</v>
      </c>
      <c r="B75" s="22">
        <f t="shared" ref="B75:C75" si="11">B76+B77+B78+B79+B80+B81</f>
        <v>2705840797.2200003</v>
      </c>
      <c r="C75" s="79">
        <f t="shared" si="11"/>
        <v>1666296564.0899999</v>
      </c>
      <c r="D75" s="96">
        <f t="shared" si="7"/>
        <v>61.581470935095837</v>
      </c>
      <c r="F75" s="5"/>
      <c r="H75" s="4"/>
      <c r="J75" s="4"/>
    </row>
    <row r="76" spans="1:10" x14ac:dyDescent="0.25">
      <c r="A76" s="53" t="s">
        <v>59</v>
      </c>
      <c r="B76" s="23">
        <v>1145435853.4300001</v>
      </c>
      <c r="C76" s="11">
        <v>670509700.71000004</v>
      </c>
      <c r="D76" s="97">
        <f t="shared" si="7"/>
        <v>58.5375164137008</v>
      </c>
    </row>
    <row r="77" spans="1:10" x14ac:dyDescent="0.25">
      <c r="A77" s="53" t="s">
        <v>60</v>
      </c>
      <c r="B77" s="23">
        <v>1232427541.79</v>
      </c>
      <c r="C77" s="11">
        <v>828592967.87</v>
      </c>
      <c r="D77" s="102">
        <f t="shared" si="7"/>
        <v>67.232590945390314</v>
      </c>
    </row>
    <row r="78" spans="1:10" ht="15" customHeight="1" x14ac:dyDescent="0.25">
      <c r="A78" s="53" t="s">
        <v>61</v>
      </c>
      <c r="B78" s="23">
        <v>242794050</v>
      </c>
      <c r="C78" s="11">
        <v>140440778.96000001</v>
      </c>
      <c r="D78" s="102">
        <f t="shared" si="7"/>
        <v>57.843583465080798</v>
      </c>
    </row>
    <row r="79" spans="1:10" ht="15" customHeight="1" x14ac:dyDescent="0.25">
      <c r="A79" s="53" t="s">
        <v>91</v>
      </c>
      <c r="B79" s="23">
        <v>155000</v>
      </c>
      <c r="C79" s="11">
        <v>40440</v>
      </c>
      <c r="D79" s="102">
        <f t="shared" si="7"/>
        <v>26.090322580645157</v>
      </c>
    </row>
    <row r="80" spans="1:10" x14ac:dyDescent="0.25">
      <c r="A80" s="53" t="s">
        <v>62</v>
      </c>
      <c r="B80" s="23">
        <v>25569908</v>
      </c>
      <c r="C80" s="11">
        <v>8442212.0700000003</v>
      </c>
      <c r="D80" s="102">
        <f t="shared" si="7"/>
        <v>33.016200410263501</v>
      </c>
    </row>
    <row r="81" spans="1:6" x14ac:dyDescent="0.25">
      <c r="A81" s="53" t="s">
        <v>63</v>
      </c>
      <c r="B81" s="23">
        <v>59458444</v>
      </c>
      <c r="C81" s="11">
        <v>18270464.48</v>
      </c>
      <c r="D81" s="102">
        <f t="shared" si="7"/>
        <v>30.728124133218156</v>
      </c>
    </row>
    <row r="82" spans="1:6" ht="20.25" customHeight="1" x14ac:dyDescent="0.25">
      <c r="A82" s="54" t="s">
        <v>64</v>
      </c>
      <c r="B82" s="22">
        <f t="shared" ref="B82:C82" si="12">B83</f>
        <v>179510388.08000001</v>
      </c>
      <c r="C82" s="79">
        <f t="shared" si="12"/>
        <v>81878800.25</v>
      </c>
      <c r="D82" s="103">
        <f t="shared" si="7"/>
        <v>45.612290812668824</v>
      </c>
      <c r="F82" s="5"/>
    </row>
    <row r="83" spans="1:6" x14ac:dyDescent="0.25">
      <c r="A83" s="53" t="s">
        <v>65</v>
      </c>
      <c r="B83" s="23">
        <v>179510388.08000001</v>
      </c>
      <c r="C83" s="11">
        <v>81878800.25</v>
      </c>
      <c r="D83" s="102">
        <f t="shared" si="7"/>
        <v>45.612290812668824</v>
      </c>
    </row>
    <row r="84" spans="1:6" ht="20.25" customHeight="1" x14ac:dyDescent="0.25">
      <c r="A84" s="54" t="s">
        <v>66</v>
      </c>
      <c r="B84" s="22">
        <f t="shared" ref="B84:C84" si="13">B85+B86+B87+B88</f>
        <v>268599081.11000001</v>
      </c>
      <c r="C84" s="79">
        <f t="shared" si="13"/>
        <v>121387660.14</v>
      </c>
      <c r="D84" s="103">
        <f t="shared" si="7"/>
        <v>45.192879900541364</v>
      </c>
    </row>
    <row r="85" spans="1:6" x14ac:dyDescent="0.25">
      <c r="A85" s="53" t="s">
        <v>67</v>
      </c>
      <c r="B85" s="23">
        <v>2626600</v>
      </c>
      <c r="C85" s="11">
        <v>1652948.3</v>
      </c>
      <c r="D85" s="102">
        <f t="shared" si="7"/>
        <v>62.93110104317369</v>
      </c>
    </row>
    <row r="86" spans="1:6" x14ac:dyDescent="0.25">
      <c r="A86" s="53" t="s">
        <v>68</v>
      </c>
      <c r="B86" s="23">
        <v>2493010.7999999998</v>
      </c>
      <c r="C86" s="11">
        <v>893182.5</v>
      </c>
      <c r="D86" s="102">
        <f t="shared" si="7"/>
        <v>35.827462119297678</v>
      </c>
    </row>
    <row r="87" spans="1:6" x14ac:dyDescent="0.25">
      <c r="A87" s="53" t="s">
        <v>69</v>
      </c>
      <c r="B87" s="23">
        <v>253196595.31</v>
      </c>
      <c r="C87" s="11">
        <v>111018599.18000001</v>
      </c>
      <c r="D87" s="102">
        <f t="shared" si="7"/>
        <v>43.846797799186412</v>
      </c>
    </row>
    <row r="88" spans="1:6" ht="18.75" customHeight="1" x14ac:dyDescent="0.25">
      <c r="A88" s="53" t="s">
        <v>70</v>
      </c>
      <c r="B88" s="23">
        <v>10282875</v>
      </c>
      <c r="C88" s="11">
        <v>7822930.1600000001</v>
      </c>
      <c r="D88" s="102">
        <f t="shared" si="7"/>
        <v>76.077265939729884</v>
      </c>
    </row>
    <row r="89" spans="1:6" ht="21.75" customHeight="1" x14ac:dyDescent="0.25">
      <c r="A89" s="54" t="s">
        <v>71</v>
      </c>
      <c r="B89" s="22">
        <f t="shared" ref="B89:C89" si="14">B90+B91+B92</f>
        <v>116820735.81999999</v>
      </c>
      <c r="C89" s="79">
        <f t="shared" si="14"/>
        <v>54086879.119999997</v>
      </c>
      <c r="D89" s="103">
        <f t="shared" si="7"/>
        <v>46.299039926728653</v>
      </c>
    </row>
    <row r="90" spans="1:6" x14ac:dyDescent="0.25">
      <c r="A90" s="53" t="s">
        <v>72</v>
      </c>
      <c r="B90" s="23">
        <v>114810735.81999999</v>
      </c>
      <c r="C90" s="11">
        <v>52897108.82</v>
      </c>
      <c r="D90" s="102">
        <f t="shared" si="7"/>
        <v>46.07331225795118</v>
      </c>
    </row>
    <row r="91" spans="1:6" x14ac:dyDescent="0.25">
      <c r="A91" s="53" t="s">
        <v>73</v>
      </c>
      <c r="B91" s="23">
        <v>2010000</v>
      </c>
      <c r="C91" s="11">
        <v>1189770.3</v>
      </c>
      <c r="D91" s="102">
        <f>C91/B91*100</f>
        <v>59.192552238805973</v>
      </c>
    </row>
    <row r="92" spans="1:6" hidden="1" x14ac:dyDescent="0.25">
      <c r="A92" s="53" t="s">
        <v>74</v>
      </c>
      <c r="B92" s="23"/>
      <c r="C92" s="11"/>
      <c r="D92" s="102" t="e">
        <f t="shared" si="7"/>
        <v>#DIV/0!</v>
      </c>
    </row>
    <row r="93" spans="1:6" ht="21" hidden="1" customHeight="1" x14ac:dyDescent="0.25">
      <c r="A93" s="54" t="s">
        <v>75</v>
      </c>
      <c r="B93" s="17">
        <f t="shared" ref="B93:C93" si="15">B94+B95</f>
        <v>0</v>
      </c>
      <c r="C93" s="81">
        <f t="shared" si="15"/>
        <v>0</v>
      </c>
      <c r="D93" s="103">
        <v>0</v>
      </c>
    </row>
    <row r="94" spans="1:6" hidden="1" x14ac:dyDescent="0.25">
      <c r="A94" s="53" t="s">
        <v>76</v>
      </c>
      <c r="B94" s="23">
        <v>0</v>
      </c>
      <c r="C94" s="11">
        <v>0</v>
      </c>
      <c r="D94" s="102">
        <v>0</v>
      </c>
    </row>
    <row r="95" spans="1:6" hidden="1" x14ac:dyDescent="0.25">
      <c r="A95" s="56" t="s">
        <v>92</v>
      </c>
      <c r="B95" s="23">
        <v>0</v>
      </c>
      <c r="C95" s="11">
        <v>0</v>
      </c>
      <c r="D95" s="102">
        <v>0</v>
      </c>
    </row>
    <row r="96" spans="1:6" ht="22.5" customHeight="1" thickBot="1" x14ac:dyDescent="0.3">
      <c r="A96" s="57" t="s">
        <v>77</v>
      </c>
      <c r="B96" s="67">
        <v>6231082.1900000004</v>
      </c>
      <c r="C96" s="82">
        <v>0</v>
      </c>
      <c r="D96" s="104">
        <v>0</v>
      </c>
    </row>
    <row r="97" spans="1:6" ht="16.5" hidden="1" thickBot="1" x14ac:dyDescent="0.3">
      <c r="A97" s="58" t="s">
        <v>84</v>
      </c>
      <c r="B97" s="68"/>
      <c r="C97" s="83"/>
      <c r="D97" s="105" t="e">
        <f t="shared" si="7"/>
        <v>#DIV/0!</v>
      </c>
    </row>
    <row r="98" spans="1:6" ht="43.5" customHeight="1" thickBot="1" x14ac:dyDescent="0.3">
      <c r="A98" s="59" t="s">
        <v>78</v>
      </c>
      <c r="B98" s="69">
        <f>B48+B57+B62+B67+B72+B75+B82+B84+B89+B93+B96+B97</f>
        <v>4506132563.8899994</v>
      </c>
      <c r="C98" s="84">
        <f>C48+C57+C62+C67+C72+C75+C82+C84+C89+C93+C96+C97</f>
        <v>2263819564.2099996</v>
      </c>
      <c r="D98" s="106">
        <f t="shared" si="7"/>
        <v>50.238636616045682</v>
      </c>
      <c r="E98" s="5"/>
      <c r="F98" s="5"/>
    </row>
    <row r="99" spans="1:6" ht="9.75" hidden="1" customHeight="1" x14ac:dyDescent="0.25">
      <c r="A99" s="60"/>
      <c r="B99" s="70"/>
      <c r="C99" s="85"/>
      <c r="D99" s="107" t="e">
        <f t="shared" si="7"/>
        <v>#DIV/0!</v>
      </c>
    </row>
    <row r="100" spans="1:6" ht="33.75" customHeight="1" thickBot="1" x14ac:dyDescent="0.3">
      <c r="A100" s="61" t="s">
        <v>79</v>
      </c>
      <c r="B100" s="71">
        <f>B46-B98</f>
        <v>-237993187.74999905</v>
      </c>
      <c r="C100" s="86">
        <f>C46-C98</f>
        <v>89996976.040000439</v>
      </c>
      <c r="D100" s="108">
        <f t="shared" si="7"/>
        <v>-37.814937852144801</v>
      </c>
    </row>
    <row r="101" spans="1:6" x14ac:dyDescent="0.25">
      <c r="A101" s="62" t="s">
        <v>87</v>
      </c>
      <c r="B101" s="72"/>
      <c r="C101" s="87"/>
      <c r="D101" s="109"/>
    </row>
    <row r="102" spans="1:6" x14ac:dyDescent="0.25">
      <c r="A102" s="53" t="s">
        <v>80</v>
      </c>
      <c r="B102" s="23">
        <v>75000000</v>
      </c>
      <c r="C102" s="12">
        <v>0</v>
      </c>
      <c r="D102" s="102">
        <v>0</v>
      </c>
      <c r="F102" s="5"/>
    </row>
    <row r="103" spans="1:6" ht="31.5" hidden="1" x14ac:dyDescent="0.25">
      <c r="A103" s="53" t="s">
        <v>81</v>
      </c>
      <c r="B103" s="23"/>
      <c r="C103" s="11">
        <v>0</v>
      </c>
      <c r="D103" s="102" t="e">
        <f t="shared" si="7"/>
        <v>#DIV/0!</v>
      </c>
    </row>
    <row r="104" spans="1:6" ht="31.5" hidden="1" x14ac:dyDescent="0.25">
      <c r="A104" s="53" t="s">
        <v>82</v>
      </c>
      <c r="B104" s="23"/>
      <c r="C104" s="11">
        <v>0</v>
      </c>
      <c r="D104" s="102" t="e">
        <f t="shared" si="7"/>
        <v>#DIV/0!</v>
      </c>
    </row>
    <row r="105" spans="1:6" ht="18.75" customHeight="1" thickBot="1" x14ac:dyDescent="0.3">
      <c r="A105" s="110" t="s">
        <v>83</v>
      </c>
      <c r="B105" s="38">
        <v>162993187.75</v>
      </c>
      <c r="C105" s="18">
        <v>-89996976.040000007</v>
      </c>
      <c r="D105" s="111">
        <f>C105/B105*100</f>
        <v>-55.215176341012452</v>
      </c>
      <c r="F105" s="5"/>
    </row>
    <row r="106" spans="1:6" s="7" customFormat="1" ht="42" hidden="1" customHeight="1" thickBot="1" x14ac:dyDescent="0.3">
      <c r="A106" s="40" t="s">
        <v>88</v>
      </c>
      <c r="B106" s="73">
        <f>B102+B105</f>
        <v>237993187.75</v>
      </c>
      <c r="C106" s="88">
        <f>(C46-C44)-C98</f>
        <v>92307879.28000021</v>
      </c>
      <c r="D106" s="37">
        <f t="shared" si="7"/>
        <v>38.785933392751161</v>
      </c>
    </row>
    <row r="107" spans="1:6" s="7" customFormat="1" ht="41.25" customHeight="1" x14ac:dyDescent="0.25">
      <c r="A107" s="6"/>
      <c r="B107" s="14"/>
      <c r="C107" s="14"/>
      <c r="D107" s="19"/>
    </row>
    <row r="108" spans="1:6" ht="42.75" customHeight="1" x14ac:dyDescent="0.25">
      <c r="A108" s="2"/>
      <c r="B108" s="15"/>
      <c r="C108" s="10"/>
      <c r="D108" s="10"/>
    </row>
    <row r="109" spans="1:6" x14ac:dyDescent="0.25">
      <c r="A109" s="2"/>
      <c r="B109" s="10"/>
      <c r="C109" s="10"/>
      <c r="D109" s="10"/>
    </row>
  </sheetData>
  <mergeCells count="2">
    <mergeCell ref="B47:D47"/>
    <mergeCell ref="A1:D1"/>
  </mergeCells>
  <pageMargins left="0.98425196850393704" right="0.19685039370078741" top="0.62992125984251968" bottom="0.11811023622047245" header="0.31496062992125984" footer="0.23622047244094491"/>
  <pageSetup paperSize="9" scale="70" fitToHeight="2" orientation="portrait" r:id="rId1"/>
  <rowBreaks count="1" manualBreakCount="1">
    <brk id="4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2026-07-16T06:54:32Z</dcterms:modified>
</cp:coreProperties>
</file>