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39111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103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412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91111.xml" ContentType="application/vnd.openxmlformats-officedocument.spreadsheetml.revisionLog+xml"/>
  <Override PartName="/xl/revisions/revisionLog1310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332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5811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26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3921.xml" ContentType="application/vnd.openxmlformats-officedocument.spreadsheetml.revisionLog+xml"/>
  <Override PartName="/xl/revisions/revisionLog1223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22111.xml" ContentType="application/vnd.openxmlformats-officedocument.spreadsheetml.revisionLog+xml"/>
  <Override PartName="/xl/revisions/revisionLog1461111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3131.xml" ContentType="application/vnd.openxmlformats-officedocument.spreadsheetml.revisionLog+xml"/>
  <Override PartName="/xl/calcChain.xml" ContentType="application/vnd.openxmlformats-officedocument.spreadsheetml.calcChain+xml"/>
  <Override PartName="/xl/revisions/revisionLog174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13322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10112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191311.xml" ContentType="application/vnd.openxmlformats-officedocument.spreadsheetml.revisionLog+xml"/>
  <Override PartName="/xl/revisions/revisionLog1103112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42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2221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311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311211.xml" ContentType="application/vnd.openxmlformats-officedocument.spreadsheetml.revisionLog+xml"/>
  <Override PartName="/xl/revisions/revisionLog1152111111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3611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26112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10112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75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20111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48111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39211.xml" ContentType="application/vnd.openxmlformats-officedocument.spreadsheetml.revisionLog+xml"/>
  <Override PartName="/xl/revisions/revisionLog113122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91114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1521111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57111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154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9211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2811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913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191311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611212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38211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2212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371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1521111.xml" ContentType="application/vnd.openxmlformats-officedocument.spreadsheetml.revisionLog+xml"/>
  <Override PartName="/xl/revisions/revisionLog13711111.xml" ContentType="application/vnd.openxmlformats-officedocument.spreadsheetml.revisionLog+xml"/>
  <Override PartName="/xl/revisions/revisionLog1392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5611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183111.xml" ContentType="application/vnd.openxmlformats-officedocument.spreadsheetml.revisionLog+xml"/>
  <Override PartName="/xl/revisions/revisionLog113131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184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1611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7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3113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62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291111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61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3112.xml" ContentType="application/vnd.openxmlformats-officedocument.spreadsheetml.revisionLog+xml"/>
  <Override PartName="/xl/revisions/revisionLog1221121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501111.xml" ContentType="application/vnd.openxmlformats-officedocument.spreadsheetml.revisionLog+xml"/>
  <Override PartName="/xl/revisions/revisionLog155111.xml" ContentType="application/vnd.openxmlformats-officedocument.spreadsheetml.revisionLog+xml"/>
  <Override PartName="/xl/revisions/revisionLog11051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1313.xml" ContentType="application/vnd.openxmlformats-officedocument.spreadsheetml.revisionLog+xml"/>
  <Override PartName="/xl/revisions/revisionLog12011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184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813.xml" ContentType="application/vnd.openxmlformats-officedocument.spreadsheetml.revisionLog+xml"/>
  <Override PartName="/xl/revisions/revisionLog15711.xml" ContentType="application/vnd.openxmlformats-officedocument.spreadsheetml.revisionLog+xml"/>
  <Override PartName="/xl/revisions/revisionLog1911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831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341111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9212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131212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251112.xml" ContentType="application/vnd.openxmlformats-officedocument.spreadsheetml.revisionLog+xml"/>
  <Override PartName="/xl/revisions/revisionLog132122.xml" ContentType="application/vnd.openxmlformats-officedocument.spreadsheetml.revisionLog+xml"/>
  <Override PartName="/xl/revisions/revisionLog11911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1831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22112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71211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5411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2512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37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1521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471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10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55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4112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254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3212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9113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2012111.xml" ContentType="application/vnd.openxmlformats-officedocument.spreadsheetml.revisionLog+xml"/>
  <Override PartName="/xl/revisions/revisionLog1461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34111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611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2312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183111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57111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15221.xml" ContentType="application/vnd.openxmlformats-officedocument.spreadsheetml.revisionLog+xml"/>
  <Override PartName="/xl/revisions/revisionLog110113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1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57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2812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411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6112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73111.xml" ContentType="application/vnd.openxmlformats-officedocument.spreadsheetml.revisionLog+xml"/>
  <Override PartName="/xl/revisions/revisionLog154111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32121.xml" ContentType="application/vnd.openxmlformats-officedocument.spreadsheetml.revisionLog+xml"/>
  <Override PartName="/xl/revisions/revisionLog1234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2522.xml" ContentType="application/vnd.openxmlformats-officedocument.spreadsheetml.revisionLog+xml"/>
  <Override PartName="/xl/revisions/revisionLog1103111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381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913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33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82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1812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31121.xml" ContentType="application/vnd.openxmlformats-officedocument.spreadsheetml.revisionLog+xml"/>
  <Override PartName="/xl/revisions/revisionLog193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6113.xml" ContentType="application/vnd.openxmlformats-officedocument.spreadsheetml.revisionLog+xml"/>
  <Override PartName="/xl/revisions/revisionLog15611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152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3721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33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район!$19:$19,район!$23:$23,район!$33:$35,район!$57:$58,район!#REF!,район!#REF!,район!#REF!,район!#REF!,район!#REF!,район!#REF!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район!$A$1:$G$199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район!#REF!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$97:$97,район!#REF!,район!$130:$130,район!#REF!,район!$194:$194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район!$A$1:$G$199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район!#REF!,район!$30:$31,район!$40:$40,район!$44:$44,район!$57:$58,район!#REF!,район!#REF!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район!$A$1:$G$199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район!$194:$194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район!$19:$19,район!$23:$23,район!$30:$30,район!$32:$36,район!$40:$40,район!$44:$44,район!$57:$58,район!#REF!,район!#REF!,район!#REF!,район!#REF!,район!#REF!,район!#REF!,район!$194:$194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район!$19:$19,район!$23:$23,район!$33:$35,район!$57:$58,район!#REF!,район!#REF!,район!#REF!,район!#REF!,район!#REF!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район!$A$1:$G$199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район!$A$1:$G$199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район!$A$1:$G$199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</customWorkbookViews>
</workbook>
</file>

<file path=xl/calcChain.xml><?xml version="1.0" encoding="utf-8"?>
<calcChain xmlns="http://schemas.openxmlformats.org/spreadsheetml/2006/main">
  <c r="F188" i="3"/>
  <c r="D188"/>
  <c r="C188"/>
  <c r="E193" l="1"/>
  <c r="E194"/>
  <c r="E195"/>
  <c r="E185"/>
  <c r="E186"/>
  <c r="E156"/>
  <c r="E157"/>
  <c r="E155"/>
  <c r="E142"/>
  <c r="E143"/>
  <c r="E90"/>
  <c r="E91"/>
  <c r="G192" l="1"/>
  <c r="E154"/>
  <c r="D38" l="1"/>
  <c r="D23"/>
  <c r="D20"/>
  <c r="C59"/>
  <c r="F109"/>
  <c r="F144"/>
  <c r="F120"/>
  <c r="F176"/>
  <c r="F131"/>
  <c r="E166"/>
  <c r="E158"/>
  <c r="E153"/>
  <c r="E152"/>
  <c r="F23"/>
  <c r="F20"/>
  <c r="E160"/>
  <c r="E161"/>
  <c r="E150"/>
  <c r="E151"/>
  <c r="E146"/>
  <c r="E147"/>
  <c r="E148"/>
  <c r="C23"/>
  <c r="E190"/>
  <c r="E169"/>
  <c r="D139"/>
  <c r="F53" l="1"/>
  <c r="G56"/>
  <c r="D53" l="1"/>
  <c r="C53"/>
  <c r="E56"/>
  <c r="E103"/>
  <c r="E192"/>
  <c r="E179"/>
  <c r="D131"/>
  <c r="C131"/>
  <c r="E128"/>
  <c r="E105"/>
  <c r="E104"/>
  <c r="E119"/>
  <c r="E118"/>
  <c r="E117"/>
  <c r="F167" l="1"/>
  <c r="D167"/>
  <c r="C167"/>
  <c r="C144"/>
  <c r="E101"/>
  <c r="E165"/>
  <c r="E172"/>
  <c r="E171"/>
  <c r="E170"/>
  <c r="F139"/>
  <c r="C176"/>
  <c r="E184"/>
  <c r="E183"/>
  <c r="E182"/>
  <c r="E131"/>
  <c r="E132"/>
  <c r="E134"/>
  <c r="E135"/>
  <c r="E136"/>
  <c r="E137"/>
  <c r="E124"/>
  <c r="E125"/>
  <c r="E126"/>
  <c r="E127"/>
  <c r="E129"/>
  <c r="E116"/>
  <c r="E112"/>
  <c r="E113"/>
  <c r="E114"/>
  <c r="E111"/>
  <c r="E110"/>
  <c r="E115"/>
  <c r="G115"/>
  <c r="D120"/>
  <c r="D99"/>
  <c r="F99"/>
  <c r="G137"/>
  <c r="G136"/>
  <c r="G131"/>
  <c r="E122"/>
  <c r="F26" l="1"/>
  <c r="G25" l="1"/>
  <c r="G24"/>
  <c r="G22"/>
  <c r="G21"/>
  <c r="E109"/>
  <c r="C120"/>
  <c r="E120" s="1"/>
  <c r="C99"/>
  <c r="D18"/>
  <c r="C20"/>
  <c r="C18" s="1"/>
  <c r="E22"/>
  <c r="E21"/>
  <c r="E25"/>
  <c r="E24"/>
  <c r="E108"/>
  <c r="F94" l="1"/>
  <c r="F92"/>
  <c r="F82"/>
  <c r="F196" l="1"/>
  <c r="F18"/>
  <c r="F13"/>
  <c r="F8"/>
  <c r="F6"/>
  <c r="F38"/>
  <c r="F32"/>
  <c r="F28"/>
  <c r="F5" l="1"/>
  <c r="F48" l="1"/>
  <c r="C69" l="1"/>
  <c r="E83"/>
  <c r="E84"/>
  <c r="E85"/>
  <c r="E86"/>
  <c r="E88"/>
  <c r="E89"/>
  <c r="E93"/>
  <c r="E95"/>
  <c r="E96"/>
  <c r="E97"/>
  <c r="E98"/>
  <c r="E100"/>
  <c r="E102"/>
  <c r="E107"/>
  <c r="E121"/>
  <c r="E123"/>
  <c r="E130"/>
  <c r="E138"/>
  <c r="E141"/>
  <c r="E145"/>
  <c r="E149"/>
  <c r="E159"/>
  <c r="E162"/>
  <c r="E163"/>
  <c r="E164"/>
  <c r="E168"/>
  <c r="E175"/>
  <c r="E177"/>
  <c r="E178"/>
  <c r="E181"/>
  <c r="E187"/>
  <c r="E189"/>
  <c r="E191"/>
  <c r="G83"/>
  <c r="G84"/>
  <c r="G85"/>
  <c r="G86"/>
  <c r="G89"/>
  <c r="G93"/>
  <c r="G95"/>
  <c r="G96"/>
  <c r="G97"/>
  <c r="G98"/>
  <c r="G100"/>
  <c r="G102"/>
  <c r="G107"/>
  <c r="G121"/>
  <c r="G123"/>
  <c r="G130"/>
  <c r="G141"/>
  <c r="G145"/>
  <c r="G149"/>
  <c r="G159"/>
  <c r="G162"/>
  <c r="G163"/>
  <c r="G164"/>
  <c r="G168"/>
  <c r="G175"/>
  <c r="G177"/>
  <c r="G178"/>
  <c r="G181"/>
  <c r="G187"/>
  <c r="G189"/>
  <c r="G191"/>
  <c r="F69"/>
  <c r="E7"/>
  <c r="E9"/>
  <c r="E10"/>
  <c r="E11"/>
  <c r="E12"/>
  <c r="E14"/>
  <c r="E16"/>
  <c r="E17"/>
  <c r="E19"/>
  <c r="E20"/>
  <c r="E23"/>
  <c r="E27"/>
  <c r="E29"/>
  <c r="E30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4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37" l="1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44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44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D176" i="3"/>
  <c r="E144"/>
  <c r="C139"/>
  <c r="D94"/>
  <c r="C94"/>
  <c r="D92"/>
  <c r="C92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C196" i="3" l="1"/>
  <c r="D196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39"/>
  <c r="G139"/>
  <c r="E99"/>
  <c r="G99"/>
  <c r="G120"/>
  <c r="E92"/>
  <c r="G92"/>
  <c r="E167"/>
  <c r="G167"/>
  <c r="E188"/>
  <c r="G188"/>
  <c r="E38"/>
  <c r="G38"/>
  <c r="E59"/>
  <c r="G59"/>
  <c r="E26"/>
  <c r="G26"/>
  <c r="E82"/>
  <c r="G82"/>
  <c r="G73" s="1"/>
  <c r="E94"/>
  <c r="G94"/>
  <c r="E176"/>
  <c r="G176"/>
  <c r="G13"/>
  <c r="E13"/>
  <c r="F42" i="5"/>
  <c r="E42"/>
  <c r="D25" i="4"/>
  <c r="C25"/>
  <c r="CW17" i="2"/>
  <c r="CW14"/>
  <c r="C5" i="3"/>
  <c r="D5"/>
  <c r="C37"/>
  <c r="D37"/>
  <c r="D40" i="16"/>
  <c r="E196" i="3" l="1"/>
  <c r="G5"/>
  <c r="E5"/>
  <c r="G196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<sst xmlns="http://schemas.openxmlformats.org/spreadsheetml/2006/main" count="2976" uniqueCount="560">
  <si>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</si>
  <si>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</si>
  <si>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</si>
  <si>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</si>
  <si>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</si>
  <si>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</si>
  <si>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</si>
  <si>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</si>
  <si>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</si>
  <si>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</si>
  <si>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</si>
  <si>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</si>
  <si>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</si>
  <si>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</si>
  <si>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</si>
  <si>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</si>
  <si>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</si>
  <si>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</si>
  <si>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</si>
  <si>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</si>
  <si>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</si>
  <si>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</si>
  <si>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</si>
  <si>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</si>
  <si>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</si>
  <si>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</si>
  <si>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</si>
  <si>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</si>
  <si>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</si>
  <si>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</si>
  <si>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</si>
  <si>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</si>
  <si>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</si>
  <si>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</si>
  <si>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</si>
  <si>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</si>
  <si>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</si>
  <si>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</si>
  <si>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</si>
  <si>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</si>
  <si>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</si>
  <si>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</si>
  <si>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</si>
  <si>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</si>
  <si>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</si>
  <si>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</si>
  <si>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</si>
  <si>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</si>
  <si>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</si>
  <si>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</si>
  <si>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</si>
  <si>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</si>
  <si>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</si>
  <si>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</si>
  <si>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</si>
  <si>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</si>
  <si>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</si>
  <si>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</si>
  <si>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</si>
  <si>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</si>
  <si>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</si>
  <si>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</si>
  <si>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</si>
  <si>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</si>
  <si>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</si>
  <si>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</si>
  <si>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</si>
  <si>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</si>
  <si>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</si>
  <si>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</si>
  <si>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</si>
  <si>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</si>
  <si>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</si>
  <si>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</si>
  <si>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</si>
  <si>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</si>
  <si>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</si>
  <si>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</si>
  <si>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</si>
  <si>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</si>
  <si>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</si>
  <si>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</si>
  <si>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</si>
  <si>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</si>
  <si>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</si>
  <si>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</si>
  <si>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</si>
  <si>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</si>
  <si>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</si>
  <si>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</si>
  <si>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</si>
  <si>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</si>
  <si>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</si>
  <si>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</si>
  <si>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</si>
  <si>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</si>
  <si>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</si>
  <si>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</si>
  <si>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</si>
  <si>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</si>
  <si>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</si>
  <si>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</si>
  <si>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</si>
  <si>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1300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</si>
  <si>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</si>
  <si>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</si>
  <si>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</si>
  <si>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</si>
  <si>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</si>
  <si>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</si>
  <si>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</si>
  <si>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</si>
  <si>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</si>
  <si>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</si>
  <si>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</si>
  <si>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</si>
  <si>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</si>
  <si>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</si>
  <si>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</si>
  <si>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</si>
  <si>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</si>
  <si>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</si>
  <si>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</si>
  <si>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</si>
  <si>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</si>
  <si>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</si>
  <si>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</si>
  <si>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</si>
  <si>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</si>
  <si>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</si>
  <si>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</si>
  <si>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</si>
  <si>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</si>
  <si>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</si>
  <si>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</si>
  <si>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</si>
  <si>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</si>
  <si>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</si>
  <si>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</si>
  <si>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</si>
  <si>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</si>
  <si>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</si>
  <si>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</si>
  <si>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</si>
  <si>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</si>
  <si>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</si>
  <si>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</si>
  <si>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</si>
  <si>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</si>
  <si>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</si>
  <si>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</si>
  <si>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</si>
  <si>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</si>
  <si>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</si>
  <si>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</si>
  <si>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</si>
  <si>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</si>
  <si>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</si>
  <si>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</si>
  <si>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</si>
  <si>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</si>
  <si>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</si>
  <si>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</si>
  <si>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</si>
  <si>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</si>
  <si>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</si>
  <si>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</si>
  <si>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</si>
  <si>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</si>
  <si>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</si>
  <si>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</si>
  <si>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</si>
  <si>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</si>
  <si>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</si>
  <si>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</si>
  <si>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</si>
  <si>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</si>
  <si>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</si>
  <si>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</si>
  <si>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</si>
  <si>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</si>
  <si>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</si>
  <si>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</si>
  <si>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</si>
  <si>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</si>
  <si>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</si>
  <si>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</si>
  <si>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</si>
  <si>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</si>
  <si>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</si>
  <si>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</si>
  <si>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</si>
  <si>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</si>
  <si>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</si>
  <si>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</si>
  <si>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</si>
  <si>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</si>
  <si>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</si>
  <si>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</si>
  <si>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</si>
  <si>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</si>
  <si>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</si>
  <si>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</si>
  <si>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</si>
  <si>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</si>
  <si>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</si>
  <si>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</si>
  <si>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</si>
  <si>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</si>
  <si>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</si>
  <si>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</si>
  <si>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</si>
  <si>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</si>
  <si>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</si>
  <si>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</si>
  <si>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</si>
  <si>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</si>
  <si>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</si>
  <si>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</si>
  <si>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</si>
  <si>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</si>
  <si>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</si>
  <si>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</si>
  <si>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</si>
  <si>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</si>
  <si>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</si>
  <si>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</si>
  <si>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</si>
  <si>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</si>
  <si>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</si>
  <si>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</si>
  <si>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</si>
  <si>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</si>
  <si>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</si>
  <si>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</si>
  <si>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</si>
  <si>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</si>
  <si>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</si>
  <si>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</si>
  <si>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</si>
  <si>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</si>
  <si>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</si>
  <si>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</si>
  <si>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</si>
  <si>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</si>
  <si>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</si>
  <si>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</si>
  <si>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</si>
  <si>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</si>
  <si>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</si>
  <si>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</si>
  <si>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</si>
  <si>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</si>
  <si>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</si>
  <si>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</si>
  <si>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</si>
  <si>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</si>
  <si>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</si>
  <si>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</si>
  <si>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</si>
  <si>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</si>
  <si>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</si>
  <si>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</si>
  <si>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</si>
  <si>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</si>
  <si>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</si>
  <si>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</si>
  <si>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</si>
  <si>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</si>
  <si>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</si>
  <si>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</si>
  <si>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</si>
  <si>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</si>
  <si>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</si>
  <si>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</si>
  <si>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</si>
  <si>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</si>
  <si>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</si>
  <si>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</si>
  <si>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</si>
  <si>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</si>
  <si>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</si>
  <si>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</si>
  <si>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</si>
  <si>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</si>
  <si>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</si>
  <si>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</si>
  <si>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</si>
  <si>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</si>
  <si>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</si>
  <si>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</si>
  <si>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</si>
  <si>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</si>
  <si>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</si>
  <si>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</si>
  <si>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</si>
  <si>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</si>
  <si>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</si>
  <si>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</si>
  <si>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</si>
  <si>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</si>
  <si>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</si>
  <si>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</si>
  <si>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</si>
  <si>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</si>
  <si>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</si>
  <si>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</si>
  <si>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</si>
  <si>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</si>
  <si>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</si>
  <si>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</si>
  <si>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</si>
  <si>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</si>
  <si>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</si>
  <si>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</si>
  <si>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</si>
  <si>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</si>
  <si>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</si>
  <si>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</si>
  <si>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</si>
  <si>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</si>
  <si>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</si>
  <si>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</si>
  <si>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</si>
  <si>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</si>
  <si>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</si>
  <si>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</si>
  <si>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</si>
  <si>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</si>
  <si>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</si>
  <si>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</si>
  <si>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</si>
  <si>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</si>
  <si>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</si>
  <si>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</si>
  <si>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</si>
  <si>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</si>
  <si>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</si>
  <si>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</si>
  <si>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</si>
  <si>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</si>
  <si>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</si>
  <si>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</si>
  <si>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</si>
  <si>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</si>
  <si>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</si>
  <si>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</si>
  <si>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</si>
  <si>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</si>
  <si>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</si>
  <si>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</si>
  <si>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</si>
  <si>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</si>
  <si>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</si>
  <si>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</si>
  <si>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</si>
  <si>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</si>
  <si>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</si>
  <si>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</si>
  <si>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</si>
  <si>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</si>
  <si>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</si>
  <si>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</si>
  <si>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</si>
  <si>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</si>
  <si>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</si>
  <si>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</si>
  <si>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</si>
  <si>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</si>
  <si>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</si>
  <si>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</si>
  <si>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</si>
  <si>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</si>
  <si>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</si>
  <si>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</si>
  <si>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</si>
  <si>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</si>
  <si>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</si>
  <si>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</si>
  <si>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</si>
  <si>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</si>
  <si>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</si>
  <si>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</si>
  <si>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</si>
  <si>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</si>
  <si>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</si>
  <si>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</si>
  <si>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</si>
  <si>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</si>
  <si>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</si>
  <si>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</si>
  <si>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</si>
  <si>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</si>
  <si>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</si>
  <si>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</si>
  <si>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</si>
  <si>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</si>
  <si>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</si>
  <si>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</si>
  <si>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</si>
  <si>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</si>
  <si>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</si>
  <si>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</si>
  <si>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</si>
  <si>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</si>
  <si>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</si>
  <si>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</si>
  <si>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</si>
  <si>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</si>
  <si>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</si>
  <si>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</si>
  <si>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</si>
  <si>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</si>
  <si>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</si>
  <si>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</si>
  <si>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</si>
  <si>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</si>
  <si>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</si>
  <si>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</si>
  <si>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</si>
  <si>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</si>
  <si>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</si>
  <si>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</si>
  <si>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</si>
  <si>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</si>
  <si>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</si>
  <si>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</si>
  <si>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</si>
  <si>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</si>
  <si>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</si>
  <si>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</si>
  <si>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</si>
  <si>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</si>
  <si>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</si>
  <si>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</si>
  <si>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</si>
  <si>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</si>
  <si>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</si>
  <si>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</si>
  <si>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</si>
  <si>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</si>
  <si>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</si>
  <si>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</si>
  <si>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</si>
  <si>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</si>
  <si>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</si>
  <si>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</si>
  <si>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</si>
  <si>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</si>
  <si>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</si>
  <si>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</si>
  <si>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</si>
  <si>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</si>
  <si>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</si>
  <si>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</si>
  <si>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</si>
  <si>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</si>
  <si>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</si>
  <si>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</si>
  <si>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</si>
  <si>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</si>
  <si>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</si>
  <si>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</si>
  <si>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</si>
  <si>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</si>
  <si>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</si>
  <si>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</si>
  <si>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</si>
  <si>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</si>
  <si>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</si>
  <si>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</si>
  <si>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</si>
  <si>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</si>
  <si>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</si>
  <si>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</si>
  <si>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</si>
  <si>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</si>
  <si>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</si>
  <si>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</si>
  <si>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</si>
  <si>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</si>
  <si>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</si>
  <si>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Персонифицированное финансирование дополнительного образования детей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</si>
  <si>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</si>
  <si>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</si>
  <si>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</si>
  <si>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</si>
  <si>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</si>
  <si>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</si>
  <si>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</si>
  <si>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</si>
  <si>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</si>
  <si>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</si>
  <si>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Улучшение жилищных условий граждан, проживающих на сельских территориях</t>
  </si>
  <si>
    <t>A22</t>
  </si>
  <si>
    <t>Обеспечение деятельности муниципальных физкультурно-оздоровительных центров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</si>
  <si>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</si>
  <si>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</si>
  <si>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</si>
  <si>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</si>
  <si>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</si>
  <si>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</si>
  <si>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</si>
  <si>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</si>
  <si>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</si>
  <si>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</si>
  <si>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</si>
  <si>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</si>
  <si>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</si>
  <si>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</si>
  <si>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</si>
  <si>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</si>
  <si>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</si>
  <si>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Охрана объектов растительного и животного мира и среды их обитания</t>
  </si>
  <si>
    <t>Организация экологических мероприятий</t>
  </si>
  <si>
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образовательных(субсидии на иные цели)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</si>
  <si>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организаций(субсидии на иные цели)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</si>
  <si>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</si>
  <si>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Организация отдыха детей в загородных, пришкольных и других лагерях</t>
  </si>
  <si>
    <t>Обустройство и восстановление воинских захоронений</t>
  </si>
  <si>
    <t>Капитальный ремонт муниципальных учреждений культуры клубного типа</t>
  </si>
  <si>
    <t>Ц46</t>
  </si>
  <si>
    <t xml:space="preserve">                                               2025 год</t>
  </si>
  <si>
    <t xml:space="preserve">                      2024 год</t>
  </si>
  <si>
    <t>Реализация мероприятий комплексного развития транспортной инфраструктуры Чебоксарской агломерации</t>
  </si>
  <si>
    <t>Капитальный ремонт и ремонт автомобильных дорог общего пользования местного значения</t>
  </si>
  <si>
    <t>Капитальный ремонт и ремонт автомобильных дорог общего пользования местного значения в рамках выполнения мероприятий за счет средств местного бюджета</t>
  </si>
  <si>
    <t>Содержание автомобильных дорог общего пользования местного значения</t>
  </si>
  <si>
    <t>Содержание автомобильных дорог общего пользования местного значения в рамках выполнения мероприятий за счет средств местного бюджета</t>
  </si>
  <si>
    <t>Ч14</t>
  </si>
  <si>
    <t>Содействие формированию положительного имиджа предпринимательской деятельности</t>
  </si>
  <si>
    <t>A14</t>
  </si>
  <si>
    <t>Эксплуатация, техническое содержание и обслуживание сетей водопровода</t>
  </si>
  <si>
    <t>А12</t>
  </si>
  <si>
    <t>Благоустройство общественных территорий муниципальных образований Чувашской Республики</t>
  </si>
  <si>
    <t>A53</t>
  </si>
  <si>
    <t>А53</t>
  </si>
  <si>
    <t>Ч34</t>
  </si>
  <si>
    <t>Организация работ по ликвидации накопленного вреда окружающей среде</t>
  </si>
  <si>
    <t>Обеспечение деятельности детских дошкольных образовательных организаций</t>
  </si>
  <si>
    <t>Ц74</t>
  </si>
  <si>
    <t>Ч24</t>
  </si>
  <si>
    <t>Ц73</t>
  </si>
  <si>
    <t>Капитальный ремонт муниципальных обоазовательных оргнизаций</t>
  </si>
  <si>
    <t>Обеспечение бесплатным двухразовым питанием обучающихся общеобразовательных организаций, находящихся на территории Чувашской Республики, и детей, проживающих на территории Чувашской Республики, получающих образование вне организаций, осуществляющих образовательную деятельность (в форме семейного образования и самообразования), являющихся членами семей участников специальной военной операции, в том числе погибших (умерших) в результате участия в специальной военной операции</t>
  </si>
  <si>
    <t>Ц44</t>
  </si>
  <si>
    <t>A24</t>
  </si>
  <si>
    <t>Обеспечение бесплатным двухразовым питанием обучающихся с ограниченными возможностями здоровья, получающих образование вне организаций, осуществляющих образовательную деятельность, в форме семейного образования, которые проживают на территории Чувашской Республики</t>
  </si>
  <si>
    <t>Выплата компенсации затрат на получение обучающимися начального общего, основного общего, среднего общего образования в форме семейного образования</t>
  </si>
  <si>
    <t>Ц54</t>
  </si>
  <si>
    <t>A44</t>
  </si>
  <si>
    <t>А44</t>
  </si>
  <si>
    <t>Обеспечение деятельности муниципальных спортивных школ</t>
  </si>
  <si>
    <t>Ц64</t>
  </si>
  <si>
    <t>Ч54</t>
  </si>
  <si>
    <t>Обеспечение деятельности (оказание услуг) муниципальных учреждений</t>
  </si>
  <si>
    <t xml:space="preserve">                                                                                Моргаушского муниципального округа на 01.03.2025 г.</t>
  </si>
  <si>
    <t>исполнено на 01.03.2025 г.</t>
  </si>
  <si>
    <t>исполнено на 01.03.2024г.</t>
  </si>
  <si>
    <r>
      <t>Другие вопросы в области национальной экономики</t>
    </r>
    <r>
      <rPr>
        <b/>
        <i/>
        <sz val="18"/>
        <rFont val="Times New Roman"/>
        <family val="1"/>
        <charset val="204"/>
      </rPr>
      <t xml:space="preserve"> в том числе:</t>
    </r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</si>
</sst>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9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  <font>
      <sz val="18"/>
      <name val="Times New Roman Cyr"/>
      <family val="1"/>
      <charset val="204"/>
    </font>
    <font>
      <b/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98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49" fontId="39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0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1" fillId="0" borderId="1" xfId="11" applyFont="1" applyBorder="1" applyAlignment="1">
      <alignment horizontal="center"/>
    </xf>
    <xf numFmtId="0" fontId="41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2" fillId="0" borderId="1" xfId="0" applyNumberFormat="1" applyFont="1" applyBorder="1" applyAlignment="1">
      <alignment vertical="center" wrapText="1"/>
    </xf>
    <xf numFmtId="167" fontId="42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3" fillId="0" borderId="0" xfId="11" applyFont="1" applyBorder="1" applyAlignment="1">
      <alignment horizontal="center"/>
    </xf>
    <xf numFmtId="0" fontId="43" fillId="7" borderId="24" xfId="11" applyFont="1" applyFill="1" applyBorder="1" applyAlignment="1">
      <alignment horizontal="center"/>
    </xf>
    <xf numFmtId="0" fontId="43" fillId="7" borderId="25" xfId="11" applyFont="1" applyFill="1" applyBorder="1" applyAlignment="1">
      <alignment horizontal="center"/>
    </xf>
    <xf numFmtId="0" fontId="43" fillId="7" borderId="26" xfId="11" applyFont="1" applyFill="1" applyBorder="1" applyAlignment="1">
      <alignment horizontal="center"/>
    </xf>
    <xf numFmtId="0" fontId="43" fillId="0" borderId="24" xfId="11" applyFont="1" applyBorder="1" applyAlignment="1">
      <alignment horizontal="center"/>
    </xf>
    <xf numFmtId="0" fontId="44" fillId="0" borderId="27" xfId="11" applyFont="1" applyBorder="1" applyAlignment="1">
      <alignment horizontal="center"/>
    </xf>
    <xf numFmtId="0" fontId="18" fillId="0" borderId="28" xfId="11" applyFont="1" applyBorder="1" applyAlignment="1">
      <alignment horizontal="left"/>
    </xf>
    <xf numFmtId="0" fontId="43" fillId="0" borderId="29" xfId="11" applyFont="1" applyBorder="1" applyAlignment="1">
      <alignment horizontal="center"/>
    </xf>
    <xf numFmtId="0" fontId="43" fillId="0" borderId="3" xfId="9" applyFont="1" applyBorder="1" applyAlignment="1">
      <alignment wrapText="1"/>
    </xf>
    <xf numFmtId="0" fontId="43" fillId="0" borderId="3" xfId="9" applyFont="1" applyBorder="1" applyAlignment="1">
      <alignment horizontal="left" wrapText="1"/>
    </xf>
    <xf numFmtId="0" fontId="43" fillId="3" borderId="3" xfId="9" applyFont="1" applyFill="1" applyBorder="1" applyAlignment="1">
      <alignment wrapText="1"/>
    </xf>
    <xf numFmtId="49" fontId="43" fillId="0" borderId="1" xfId="9" applyNumberFormat="1" applyFont="1" applyBorder="1" applyAlignment="1">
      <alignment horizontal="center"/>
    </xf>
    <xf numFmtId="49" fontId="45" fillId="0" borderId="1" xfId="9" applyNumberFormat="1" applyFont="1" applyBorder="1" applyAlignment="1">
      <alignment horizontal="center"/>
    </xf>
    <xf numFmtId="0" fontId="45" fillId="0" borderId="3" xfId="9" applyFont="1" applyBorder="1" applyAlignment="1">
      <alignment horizontal="left" wrapText="1"/>
    </xf>
    <xf numFmtId="0" fontId="43" fillId="3" borderId="3" xfId="9" applyFont="1" applyFill="1" applyBorder="1" applyAlignment="1">
      <alignment horizontal="left" wrapText="1"/>
    </xf>
    <xf numFmtId="0" fontId="45" fillId="0" borderId="3" xfId="9" applyFont="1" applyBorder="1" applyAlignment="1">
      <alignment wrapText="1"/>
    </xf>
    <xf numFmtId="0" fontId="45" fillId="3" borderId="3" xfId="9" applyFont="1" applyFill="1" applyBorder="1" applyAlignment="1">
      <alignment wrapText="1"/>
    </xf>
    <xf numFmtId="0" fontId="45" fillId="3" borderId="3" xfId="9" applyFont="1" applyFill="1" applyBorder="1" applyAlignment="1">
      <alignment horizontal="left" wrapText="1"/>
    </xf>
    <xf numFmtId="0" fontId="45" fillId="0" borderId="1" xfId="9" applyFont="1" applyBorder="1" applyAlignment="1">
      <alignment horizontal="center"/>
    </xf>
    <xf numFmtId="0" fontId="45" fillId="0" borderId="3" xfId="9" applyFont="1" applyFill="1" applyBorder="1" applyAlignment="1">
      <alignment wrapText="1"/>
    </xf>
    <xf numFmtId="0" fontId="45" fillId="0" borderId="3" xfId="8" applyFont="1" applyBorder="1" applyAlignment="1">
      <alignment wrapText="1"/>
    </xf>
    <xf numFmtId="167" fontId="46" fillId="0" borderId="17" xfId="6" applyNumberFormat="1" applyFont="1" applyBorder="1" applyAlignment="1">
      <alignment horizontal="right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0" fontId="43" fillId="7" borderId="8" xfId="11" applyFont="1" applyFill="1" applyBorder="1" applyAlignment="1">
      <alignment horizontal="center" vertical="center" wrapText="1"/>
    </xf>
    <xf numFmtId="0" fontId="43" fillId="7" borderId="9" xfId="11" applyFont="1" applyFill="1" applyBorder="1" applyAlignment="1">
      <alignment horizontal="center" vertical="center" wrapText="1"/>
    </xf>
    <xf numFmtId="166" fontId="43" fillId="7" borderId="15" xfId="11" applyNumberFormat="1" applyFont="1" applyFill="1" applyBorder="1" applyAlignment="1">
      <alignment horizontal="center" vertical="center" wrapText="1"/>
    </xf>
    <xf numFmtId="166" fontId="43" fillId="7" borderId="8" xfId="11" applyNumberFormat="1" applyFont="1" applyFill="1" applyBorder="1" applyAlignment="1">
      <alignment horizontal="center" vertical="center" wrapText="1"/>
    </xf>
    <xf numFmtId="0" fontId="46" fillId="7" borderId="16" xfId="0" applyFont="1" applyFill="1" applyBorder="1" applyAlignment="1">
      <alignment horizontal="center" vertical="center" wrapText="1"/>
    </xf>
    <xf numFmtId="0" fontId="45" fillId="0" borderId="0" xfId="9" applyFont="1"/>
    <xf numFmtId="0" fontId="43" fillId="0" borderId="1" xfId="11" applyFont="1" applyBorder="1" applyAlignment="1">
      <alignment horizontal="center"/>
    </xf>
    <xf numFmtId="0" fontId="43" fillId="0" borderId="3" xfId="11" applyFont="1" applyBorder="1"/>
    <xf numFmtId="167" fontId="43" fillId="0" borderId="17" xfId="11" applyNumberFormat="1" applyFont="1" applyBorder="1" applyAlignment="1">
      <alignment horizontal="right" vertical="center"/>
    </xf>
    <xf numFmtId="167" fontId="43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0" fontId="43" fillId="0" borderId="0" xfId="9" applyFont="1"/>
    <xf numFmtId="0" fontId="45" fillId="0" borderId="1" xfId="11" applyFont="1" applyBorder="1" applyAlignment="1">
      <alignment horizontal="center"/>
    </xf>
    <xf numFmtId="0" fontId="45" fillId="0" borderId="3" xfId="11" applyFont="1" applyBorder="1" applyAlignment="1">
      <alignment wrapText="1"/>
    </xf>
    <xf numFmtId="167" fontId="45" fillId="0" borderId="17" xfId="11" applyNumberFormat="1" applyFont="1" applyBorder="1" applyAlignment="1">
      <alignment horizontal="right" vertical="center"/>
    </xf>
    <xf numFmtId="167" fontId="45" fillId="0" borderId="1" xfId="11" applyNumberFormat="1" applyFont="1" applyFill="1" applyBorder="1" applyAlignment="1">
      <alignment horizontal="right" vertical="center"/>
    </xf>
    <xf numFmtId="0" fontId="43" fillId="0" borderId="3" xfId="11" applyFont="1" applyBorder="1" applyAlignment="1">
      <alignment wrapText="1"/>
    </xf>
    <xf numFmtId="0" fontId="45" fillId="0" borderId="3" xfId="11" applyFont="1" applyBorder="1"/>
    <xf numFmtId="167" fontId="45" fillId="0" borderId="1" xfId="11" applyNumberFormat="1" applyFont="1" applyBorder="1" applyAlignment="1">
      <alignment horizontal="right" vertical="center"/>
    </xf>
    <xf numFmtId="167" fontId="45" fillId="0" borderId="17" xfId="0" applyNumberFormat="1" applyFont="1" applyBorder="1" applyAlignment="1">
      <alignment horizontal="right" vertical="center"/>
    </xf>
    <xf numFmtId="0" fontId="46" fillId="0" borderId="3" xfId="11" applyFont="1" applyBorder="1"/>
    <xf numFmtId="0" fontId="45" fillId="0" borderId="0" xfId="9" applyFont="1" applyFill="1"/>
    <xf numFmtId="167" fontId="45" fillId="0" borderId="17" xfId="11" applyNumberFormat="1" applyFont="1" applyFill="1" applyBorder="1" applyAlignment="1">
      <alignment horizontal="right" vertical="center"/>
    </xf>
    <xf numFmtId="0" fontId="45" fillId="0" borderId="1" xfId="11" applyFont="1" applyFill="1" applyBorder="1" applyAlignment="1">
      <alignment horizontal="center"/>
    </xf>
    <xf numFmtId="0" fontId="45" fillId="0" borderId="3" xfId="11" applyFont="1" applyFill="1" applyBorder="1"/>
    <xf numFmtId="0" fontId="45" fillId="0" borderId="3" xfId="11" applyFont="1" applyFill="1" applyBorder="1" applyAlignment="1">
      <alignment wrapText="1"/>
    </xf>
    <xf numFmtId="167" fontId="45" fillId="3" borderId="17" xfId="0" applyNumberFormat="1" applyFont="1" applyFill="1" applyBorder="1" applyAlignment="1">
      <alignment horizontal="right" vertical="center"/>
    </xf>
    <xf numFmtId="167" fontId="43" fillId="0" borderId="17" xfId="0" applyNumberFormat="1" applyFont="1" applyBorder="1" applyAlignment="1">
      <alignment horizontal="right" vertical="center"/>
    </xf>
    <xf numFmtId="167" fontId="43" fillId="0" borderId="1" xfId="0" applyNumberFormat="1" applyFont="1" applyBorder="1" applyAlignment="1">
      <alignment horizontal="right" vertical="center"/>
    </xf>
    <xf numFmtId="1" fontId="43" fillId="0" borderId="1" xfId="11" applyNumberFormat="1" applyFont="1" applyBorder="1" applyAlignment="1">
      <alignment horizontal="center"/>
    </xf>
    <xf numFmtId="166" fontId="43" fillId="0" borderId="3" xfId="11" applyNumberFormat="1" applyFont="1" applyBorder="1" applyAlignment="1">
      <alignment wrapText="1"/>
    </xf>
    <xf numFmtId="166" fontId="45" fillId="0" borderId="0" xfId="9" applyNumberFormat="1" applyFont="1" applyFill="1"/>
    <xf numFmtId="0" fontId="43" fillId="0" borderId="1" xfId="11" applyFont="1" applyBorder="1" applyAlignment="1">
      <alignment horizontal="center" vertical="top"/>
    </xf>
    <xf numFmtId="0" fontId="43" fillId="0" borderId="3" xfId="11" applyFont="1" applyBorder="1" applyAlignment="1">
      <alignment vertical="top" wrapText="1"/>
    </xf>
    <xf numFmtId="177" fontId="45" fillId="0" borderId="0" xfId="9" applyNumberFormat="1" applyFont="1"/>
    <xf numFmtId="167" fontId="45" fillId="3" borderId="1" xfId="12" applyNumberFormat="1" applyFont="1" applyFill="1" applyBorder="1" applyAlignment="1">
      <alignment horizontal="right" vertical="center"/>
    </xf>
    <xf numFmtId="167" fontId="45" fillId="3" borderId="1" xfId="11" applyNumberFormat="1" applyFont="1" applyFill="1" applyBorder="1" applyAlignment="1">
      <alignment horizontal="right" vertical="center"/>
    </xf>
    <xf numFmtId="167" fontId="45" fillId="5" borderId="17" xfId="11" applyNumberFormat="1" applyFont="1" applyFill="1" applyBorder="1" applyAlignment="1">
      <alignment horizontal="right" vertical="center"/>
    </xf>
    <xf numFmtId="167" fontId="43" fillId="3" borderId="17" xfId="1" applyNumberFormat="1" applyFont="1" applyFill="1" applyBorder="1" applyAlignment="1">
      <alignment horizontal="right" vertical="center"/>
    </xf>
    <xf numFmtId="167" fontId="43" fillId="3" borderId="1" xfId="1" applyNumberFormat="1" applyFont="1" applyFill="1" applyBorder="1" applyAlignment="1">
      <alignment horizontal="right" vertical="center"/>
    </xf>
    <xf numFmtId="168" fontId="43" fillId="0" borderId="0" xfId="9" applyNumberFormat="1" applyFont="1"/>
    <xf numFmtId="167" fontId="45" fillId="2" borderId="1" xfId="2" applyNumberFormat="1" applyFont="1" applyFill="1" applyBorder="1" applyAlignment="1">
      <alignment horizontal="right" vertical="center" shrinkToFit="1"/>
    </xf>
    <xf numFmtId="167" fontId="45" fillId="2" borderId="1" xfId="3" applyNumberFormat="1" applyFont="1" applyFill="1" applyBorder="1" applyAlignment="1">
      <alignment horizontal="right" vertical="center" shrinkToFit="1"/>
    </xf>
    <xf numFmtId="167" fontId="45" fillId="2" borderId="1" xfId="4" applyNumberFormat="1" applyFont="1" applyFill="1" applyBorder="1" applyAlignment="1">
      <alignment horizontal="right" vertical="center" shrinkToFit="1"/>
    </xf>
    <xf numFmtId="167" fontId="43" fillId="5" borderId="17" xfId="12" applyNumberFormat="1" applyFont="1" applyFill="1" applyBorder="1" applyAlignment="1">
      <alignment horizontal="right" vertical="center"/>
    </xf>
    <xf numFmtId="167" fontId="43" fillId="5" borderId="1" xfId="12" applyNumberFormat="1" applyFont="1" applyFill="1" applyBorder="1" applyAlignment="1">
      <alignment horizontal="right" vertical="center"/>
    </xf>
    <xf numFmtId="2" fontId="43" fillId="0" borderId="0" xfId="9" applyNumberFormat="1" applyFont="1"/>
    <xf numFmtId="0" fontId="43" fillId="0" borderId="3" xfId="11" applyFont="1" applyFill="1" applyBorder="1"/>
    <xf numFmtId="167" fontId="43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0" fontId="43" fillId="0" borderId="2" xfId="11" applyFont="1" applyBorder="1" applyAlignment="1">
      <alignment horizontal="center"/>
    </xf>
    <xf numFmtId="0" fontId="43" fillId="0" borderId="13" xfId="11" applyFont="1" applyFill="1" applyBorder="1"/>
    <xf numFmtId="167" fontId="43" fillId="0" borderId="19" xfId="11" applyNumberFormat="1" applyFont="1" applyBorder="1" applyAlignment="1">
      <alignment horizontal="right" vertical="center"/>
    </xf>
    <xf numFmtId="167" fontId="43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3" fillId="0" borderId="23" xfId="11" applyNumberFormat="1" applyFont="1" applyBorder="1" applyAlignment="1">
      <alignment horizontal="right" vertical="center"/>
    </xf>
    <xf numFmtId="0" fontId="43" fillId="7" borderId="1" xfId="9" applyFont="1" applyFill="1" applyBorder="1" applyAlignment="1">
      <alignment horizontal="center" vertical="center" wrapText="1"/>
    </xf>
    <xf numFmtId="0" fontId="43" fillId="7" borderId="3" xfId="9" applyFont="1" applyFill="1" applyBorder="1" applyAlignment="1">
      <alignment horizontal="center" vertical="center" wrapText="1"/>
    </xf>
    <xf numFmtId="167" fontId="43" fillId="7" borderId="1" xfId="11" applyNumberFormat="1" applyFont="1" applyFill="1" applyBorder="1" applyAlignment="1">
      <alignment horizontal="center" vertical="center" wrapText="1"/>
    </xf>
    <xf numFmtId="167" fontId="46" fillId="7" borderId="18" xfId="0" applyNumberFormat="1" applyFont="1" applyFill="1" applyBorder="1" applyAlignment="1">
      <alignment horizontal="center" vertical="center" wrapText="1"/>
    </xf>
    <xf numFmtId="167" fontId="43" fillId="7" borderId="17" xfId="11" applyNumberFormat="1" applyFont="1" applyFill="1" applyBorder="1" applyAlignment="1">
      <alignment horizontal="center" vertical="center" wrapText="1"/>
    </xf>
    <xf numFmtId="167" fontId="43" fillId="0" borderId="17" xfId="9" applyNumberFormat="1" applyFont="1" applyBorder="1" applyAlignment="1">
      <alignment horizontal="right" vertical="center"/>
    </xf>
    <xf numFmtId="167" fontId="43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5" fillId="0" borderId="17" xfId="9" applyNumberFormat="1" applyFont="1" applyBorder="1" applyAlignment="1">
      <alignment horizontal="right" vertical="center"/>
    </xf>
    <xf numFmtId="167" fontId="45" fillId="0" borderId="1" xfId="9" applyNumberFormat="1" applyFont="1" applyBorder="1" applyAlignment="1">
      <alignment horizontal="right" vertical="center"/>
    </xf>
    <xf numFmtId="167" fontId="45" fillId="0" borderId="17" xfId="9" applyNumberFormat="1" applyFont="1" applyBorder="1" applyAlignment="1">
      <alignment horizontal="right"/>
    </xf>
    <xf numFmtId="167" fontId="45" fillId="0" borderId="1" xfId="9" applyNumberFormat="1" applyFont="1" applyBorder="1" applyAlignment="1">
      <alignment horizontal="right"/>
    </xf>
    <xf numFmtId="49" fontId="46" fillId="0" borderId="3" xfId="9" applyNumberFormat="1" applyFont="1" applyBorder="1" applyAlignment="1">
      <alignment horizontal="center"/>
    </xf>
    <xf numFmtId="0" fontId="46" fillId="0" borderId="3" xfId="9" applyFont="1" applyBorder="1" applyAlignment="1">
      <alignment wrapText="1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49" fontId="43" fillId="0" borderId="3" xfId="8" applyNumberFormat="1" applyFont="1" applyBorder="1" applyAlignment="1">
      <alignment horizontal="center"/>
    </xf>
    <xf numFmtId="0" fontId="43" fillId="3" borderId="3" xfId="8" applyFont="1" applyFill="1" applyBorder="1" applyAlignment="1">
      <alignment wrapText="1"/>
    </xf>
    <xf numFmtId="49" fontId="45" fillId="0" borderId="1" xfId="8" applyNumberFormat="1" applyFont="1" applyBorder="1" applyAlignment="1">
      <alignment horizontal="center"/>
    </xf>
    <xf numFmtId="49" fontId="45" fillId="0" borderId="3" xfId="9" applyNumberFormat="1" applyFont="1" applyBorder="1" applyAlignment="1">
      <alignment horizontal="center"/>
    </xf>
    <xf numFmtId="49" fontId="45" fillId="0" borderId="3" xfId="7" applyNumberFormat="1" applyFont="1" applyBorder="1" applyAlignment="1">
      <alignment horizontal="center"/>
    </xf>
    <xf numFmtId="0" fontId="47" fillId="0" borderId="3" xfId="7" applyFont="1" applyBorder="1" applyAlignment="1">
      <alignment wrapText="1"/>
    </xf>
    <xf numFmtId="167" fontId="45" fillId="0" borderId="17" xfId="9" applyNumberFormat="1" applyFont="1" applyBorder="1" applyAlignment="1">
      <alignment horizontal="right" vertical="center" wrapText="1"/>
    </xf>
    <xf numFmtId="167" fontId="43" fillId="0" borderId="17" xfId="6" applyNumberFormat="1" applyFont="1" applyBorder="1" applyAlignment="1">
      <alignment horizontal="right" vertical="center"/>
    </xf>
    <xf numFmtId="167" fontId="43" fillId="0" borderId="1" xfId="6" applyNumberFormat="1" applyFont="1" applyBorder="1" applyAlignment="1">
      <alignment horizontal="right" vertical="center"/>
    </xf>
    <xf numFmtId="167" fontId="45" fillId="0" borderId="17" xfId="6" applyNumberFormat="1" applyFont="1" applyBorder="1" applyAlignment="1">
      <alignment horizontal="right" vertical="center"/>
    </xf>
    <xf numFmtId="167" fontId="45" fillId="0" borderId="1" xfId="6" applyNumberFormat="1" applyFont="1" applyBorder="1" applyAlignment="1">
      <alignment horizontal="right" vertical="center"/>
    </xf>
    <xf numFmtId="49" fontId="46" fillId="0" borderId="1" xfId="9" applyNumberFormat="1" applyFont="1" applyBorder="1" applyAlignment="1">
      <alignment horizontal="center"/>
    </xf>
    <xf numFmtId="0" fontId="46" fillId="3" borderId="3" xfId="9" applyFont="1" applyFill="1" applyBorder="1" applyAlignment="1">
      <alignment wrapText="1"/>
    </xf>
    <xf numFmtId="167" fontId="46" fillId="0" borderId="1" xfId="6" applyNumberFormat="1" applyFont="1" applyBorder="1" applyAlignment="1">
      <alignment horizontal="right"/>
    </xf>
    <xf numFmtId="167" fontId="45" fillId="0" borderId="17" xfId="6" applyNumberFormat="1" applyFont="1" applyBorder="1" applyAlignment="1">
      <alignment horizontal="right"/>
    </xf>
    <xf numFmtId="170" fontId="43" fillId="0" borderId="0" xfId="9" applyNumberFormat="1" applyFont="1"/>
    <xf numFmtId="167" fontId="46" fillId="0" borderId="17" xfId="6" applyNumberFormat="1" applyFont="1" applyBorder="1" applyAlignment="1">
      <alignment horizontal="right" vertical="center"/>
    </xf>
    <xf numFmtId="0" fontId="46" fillId="3" borderId="1" xfId="0" applyNumberFormat="1" applyFont="1" applyFill="1" applyBorder="1" applyAlignment="1">
      <alignment vertical="center" wrapText="1"/>
    </xf>
    <xf numFmtId="167" fontId="43" fillId="0" borderId="17" xfId="6" applyNumberFormat="1" applyFont="1" applyBorder="1" applyAlignment="1">
      <alignment horizontal="right"/>
    </xf>
    <xf numFmtId="0" fontId="46" fillId="3" borderId="3" xfId="0" applyNumberFormat="1" applyFont="1" applyFill="1" applyBorder="1" applyAlignment="1">
      <alignment vertical="center" wrapText="1"/>
    </xf>
    <xf numFmtId="167" fontId="46" fillId="0" borderId="1" xfId="9" applyNumberFormat="1" applyFont="1" applyBorder="1" applyAlignment="1">
      <alignment horizontal="right"/>
    </xf>
    <xf numFmtId="167" fontId="43" fillId="0" borderId="1" xfId="9" applyNumberFormat="1" applyFont="1" applyBorder="1" applyAlignment="1">
      <alignment horizontal="right"/>
    </xf>
    <xf numFmtId="0" fontId="46" fillId="0" borderId="3" xfId="9" applyFont="1" applyBorder="1" applyAlignment="1">
      <alignment horizontal="left" wrapText="1"/>
    </xf>
    <xf numFmtId="167" fontId="46" fillId="0" borderId="17" xfId="9" applyNumberFormat="1" applyFont="1" applyBorder="1" applyAlignment="1">
      <alignment horizontal="right"/>
    </xf>
    <xf numFmtId="0" fontId="48" fillId="0" borderId="3" xfId="9" applyFont="1" applyBorder="1" applyAlignment="1">
      <alignment wrapText="1"/>
    </xf>
    <xf numFmtId="0" fontId="46" fillId="0" borderId="3" xfId="9" applyNumberFormat="1" applyFont="1" applyBorder="1" applyAlignment="1">
      <alignment horizontal="left" wrapText="1"/>
    </xf>
    <xf numFmtId="0" fontId="43" fillId="0" borderId="1" xfId="9" applyFont="1" applyBorder="1" applyAlignment="1">
      <alignment horizontal="center"/>
    </xf>
    <xf numFmtId="167" fontId="43" fillId="0" borderId="17" xfId="9" applyNumberFormat="1" applyFont="1" applyBorder="1" applyAlignment="1">
      <alignment horizontal="right"/>
    </xf>
    <xf numFmtId="167" fontId="43" fillId="5" borderId="1" xfId="9" applyNumberFormat="1" applyFont="1" applyFill="1" applyBorder="1" applyAlignment="1">
      <alignment horizontal="right"/>
    </xf>
    <xf numFmtId="167" fontId="43" fillId="5" borderId="17" xfId="9" applyNumberFormat="1" applyFont="1" applyFill="1" applyBorder="1" applyAlignment="1">
      <alignment horizontal="right"/>
    </xf>
    <xf numFmtId="0" fontId="46" fillId="0" borderId="1" xfId="9" applyFont="1" applyBorder="1" applyAlignment="1">
      <alignment horizontal="center"/>
    </xf>
    <xf numFmtId="0" fontId="46" fillId="0" borderId="3" xfId="9" applyFont="1" applyFill="1" applyBorder="1" applyAlignment="1">
      <alignment wrapText="1"/>
    </xf>
    <xf numFmtId="167" fontId="45" fillId="2" borderId="1" xfId="5" applyNumberFormat="1" applyFont="1" applyFill="1" applyBorder="1" applyAlignment="1">
      <alignment horizontal="right" vertical="top" shrinkToFit="1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2" borderId="1" xfId="5" applyNumberFormat="1" applyFont="1" applyFill="1" applyBorder="1" applyAlignment="1">
      <alignment horizontal="right" shrinkToFit="1"/>
    </xf>
    <xf numFmtId="0" fontId="46" fillId="0" borderId="3" xfId="9" applyNumberFormat="1" applyFont="1" applyFill="1" applyBorder="1" applyAlignment="1">
      <alignment wrapText="1"/>
    </xf>
    <xf numFmtId="167" fontId="46" fillId="0" borderId="30" xfId="9" applyNumberFormat="1" applyFont="1" applyBorder="1" applyAlignment="1">
      <alignment horizontal="right"/>
    </xf>
    <xf numFmtId="167" fontId="45" fillId="0" borderId="5" xfId="9" applyNumberFormat="1" applyFont="1" applyBorder="1" applyAlignment="1">
      <alignment horizontal="right"/>
    </xf>
    <xf numFmtId="0" fontId="46" fillId="0" borderId="3" xfId="8" applyFont="1" applyBorder="1" applyAlignment="1">
      <alignment wrapText="1"/>
    </xf>
    <xf numFmtId="167" fontId="46" fillId="0" borderId="12" xfId="9" applyNumberFormat="1" applyFont="1" applyBorder="1" applyAlignment="1">
      <alignment horizontal="right"/>
    </xf>
    <xf numFmtId="167" fontId="45" fillId="0" borderId="30" xfId="9" applyNumberFormat="1" applyFont="1" applyBorder="1" applyAlignment="1">
      <alignment horizontal="right"/>
    </xf>
    <xf numFmtId="167" fontId="46" fillId="0" borderId="31" xfId="6" applyNumberFormat="1" applyFont="1" applyBorder="1" applyAlignment="1">
      <alignment horizontal="right"/>
    </xf>
    <xf numFmtId="0" fontId="43" fillId="0" borderId="3" xfId="9" applyFont="1" applyFill="1" applyBorder="1" applyAlignment="1">
      <alignment horizontal="center" wrapText="1"/>
    </xf>
    <xf numFmtId="167" fontId="43" fillId="5" borderId="21" xfId="12" applyNumberFormat="1" applyFont="1" applyFill="1" applyBorder="1" applyAlignment="1">
      <alignment horizontal="right" vertical="center"/>
    </xf>
    <xf numFmtId="167" fontId="48" fillId="0" borderId="22" xfId="6" applyNumberFormat="1" applyFont="1" applyBorder="1" applyAlignment="1">
      <alignment horizontal="right"/>
    </xf>
    <xf numFmtId="0" fontId="45" fillId="0" borderId="0" xfId="9" applyFont="1" applyAlignment="1">
      <alignment horizontal="left"/>
    </xf>
    <xf numFmtId="0" fontId="45" fillId="0" borderId="0" xfId="9" applyFont="1" applyAlignment="1">
      <alignment wrapText="1"/>
    </xf>
    <xf numFmtId="166" fontId="43" fillId="0" borderId="0" xfId="9" applyNumberFormat="1" applyFont="1" applyAlignment="1">
      <alignment horizontal="right"/>
    </xf>
    <xf numFmtId="168" fontId="43" fillId="0" borderId="0" xfId="9" applyNumberFormat="1" applyFont="1" applyAlignment="1">
      <alignment horizontal="right" vertical="center"/>
    </xf>
    <xf numFmtId="166" fontId="45" fillId="0" borderId="0" xfId="9" applyNumberFormat="1" applyFont="1" applyAlignment="1">
      <alignment horizontal="center"/>
    </xf>
    <xf numFmtId="0" fontId="45" fillId="0" borderId="0" xfId="8" applyFont="1" applyAlignment="1">
      <alignment horizontal="left"/>
    </xf>
    <xf numFmtId="166" fontId="45" fillId="0" borderId="0" xfId="8" applyNumberFormat="1" applyFont="1"/>
    <xf numFmtId="0" fontId="45" fillId="0" borderId="0" xfId="8" applyFont="1"/>
    <xf numFmtId="0" fontId="45" fillId="0" borderId="0" xfId="8" applyFont="1" applyAlignment="1"/>
    <xf numFmtId="167" fontId="48" fillId="0" borderId="18" xfId="6" applyNumberFormat="1" applyFont="1" applyBorder="1" applyAlignment="1">
      <alignment horizontal="right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57" Type="http://schemas.openxmlformats.org/officeDocument/2006/relationships/revisionLog" Target="revisionLog15.xml"/><Relationship Id="rId1399" Type="http://schemas.openxmlformats.org/officeDocument/2006/relationships/revisionLog" Target="revisionLog11.xml"/><Relationship Id="rId1522" Type="http://schemas.openxmlformats.org/officeDocument/2006/relationships/revisionLog" Target="revisionLog12.xml"/><Relationship Id="rId1564" Type="http://schemas.openxmlformats.org/officeDocument/2006/relationships/revisionLog" Target="revisionLog16.xml"/><Relationship Id="rId1217" Type="http://schemas.openxmlformats.org/officeDocument/2006/relationships/revisionLog" Target="revisionLog151.xml"/><Relationship Id="rId1259" Type="http://schemas.openxmlformats.org/officeDocument/2006/relationships/revisionLog" Target="revisionLog111.xml"/><Relationship Id="rId1424" Type="http://schemas.openxmlformats.org/officeDocument/2006/relationships/revisionLog" Target="revisionLog141.xml"/><Relationship Id="rId1466" Type="http://schemas.openxmlformats.org/officeDocument/2006/relationships/revisionLog" Target="revisionLog18.xml"/><Relationship Id="rId1631" Type="http://schemas.openxmlformats.org/officeDocument/2006/relationships/revisionLog" Target="revisionLog13.xml"/><Relationship Id="rId1270" Type="http://schemas.openxmlformats.org/officeDocument/2006/relationships/revisionLog" Target="revisionLog142.xml"/><Relationship Id="rId1673" Type="http://schemas.openxmlformats.org/officeDocument/2006/relationships/revisionLog" Target="revisionLog14.xml"/><Relationship Id="rId1326" Type="http://schemas.openxmlformats.org/officeDocument/2006/relationships/revisionLog" Target="revisionLog9.xml"/><Relationship Id="rId1368" Type="http://schemas.openxmlformats.org/officeDocument/2006/relationships/revisionLog" Target="revisionLog112.xml"/><Relationship Id="rId1533" Type="http://schemas.openxmlformats.org/officeDocument/2006/relationships/revisionLog" Target="revisionLog114.xml"/><Relationship Id="rId1575" Type="http://schemas.openxmlformats.org/officeDocument/2006/relationships/revisionLog" Target="revisionLog116.xml"/><Relationship Id="rId1228" Type="http://schemas.openxmlformats.org/officeDocument/2006/relationships/revisionLog" Target="revisionLog18111.xml"/><Relationship Id="rId1435" Type="http://schemas.openxmlformats.org/officeDocument/2006/relationships/revisionLog" Target="revisionLog1611.xml"/><Relationship Id="rId1600" Type="http://schemas.openxmlformats.org/officeDocument/2006/relationships/revisionLog" Target="revisionLog143.xml"/><Relationship Id="rId1477" Type="http://schemas.openxmlformats.org/officeDocument/2006/relationships/revisionLog" Target="revisionLog1102.xml"/><Relationship Id="rId1642" Type="http://schemas.openxmlformats.org/officeDocument/2006/relationships/revisionLog" Target="revisionLog17.xml"/><Relationship Id="rId1281" Type="http://schemas.openxmlformats.org/officeDocument/2006/relationships/revisionLog" Target="revisionLog17211.xml"/><Relationship Id="rId1337" Type="http://schemas.openxmlformats.org/officeDocument/2006/relationships/revisionLog" Target="revisionLog173.xml"/><Relationship Id="rId1379" Type="http://schemas.openxmlformats.org/officeDocument/2006/relationships/revisionLog" Target="revisionLog11311.xml"/><Relationship Id="rId1502" Type="http://schemas.openxmlformats.org/officeDocument/2006/relationships/revisionLog" Target="revisionLog1151.xml"/><Relationship Id="rId1544" Type="http://schemas.openxmlformats.org/officeDocument/2006/relationships/revisionLog" Target="revisionLog117.xml"/><Relationship Id="rId1586" Type="http://schemas.openxmlformats.org/officeDocument/2006/relationships/revisionLog" Target="revisionLog13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11.xml"/><Relationship Id="rId1404" Type="http://schemas.openxmlformats.org/officeDocument/2006/relationships/revisionLog" Target="revisionLog14112.xml"/><Relationship Id="rId1611" Type="http://schemas.openxmlformats.org/officeDocument/2006/relationships/revisionLog" Target="revisionLog132.xml"/><Relationship Id="rId1446" Type="http://schemas.openxmlformats.org/officeDocument/2006/relationships/revisionLog" Target="revisionLog11021.xml"/><Relationship Id="rId1488" Type="http://schemas.openxmlformats.org/officeDocument/2006/relationships/revisionLog" Target="revisionLog11611.xml"/><Relationship Id="rId1653" Type="http://schemas.openxmlformats.org/officeDocument/2006/relationships/revisionLog" Target="revisionLog19.xml"/><Relationship Id="rId1250" Type="http://schemas.openxmlformats.org/officeDocument/2006/relationships/revisionLog" Target="revisionLog1131111.xml"/><Relationship Id="rId1292" Type="http://schemas.openxmlformats.org/officeDocument/2006/relationships/revisionLog" Target="revisionLog115111.xml"/><Relationship Id="rId1306" Type="http://schemas.openxmlformats.org/officeDocument/2006/relationships/revisionLog" Target="revisionLog1171.xml"/><Relationship Id="rId1348" Type="http://schemas.openxmlformats.org/officeDocument/2006/relationships/revisionLog" Target="revisionLog1121.xml"/><Relationship Id="rId1513" Type="http://schemas.openxmlformats.org/officeDocument/2006/relationships/revisionLog" Target="revisionLog1181.xml"/><Relationship Id="rId1555" Type="http://schemas.openxmlformats.org/officeDocument/2006/relationships/revisionLog" Target="revisionLog120.xml"/><Relationship Id="rId1208" Type="http://schemas.openxmlformats.org/officeDocument/2006/relationships/revisionLog" Target="revisionLog141121.xml"/><Relationship Id="rId1415" Type="http://schemas.openxmlformats.org/officeDocument/2006/relationships/revisionLog" Target="revisionLog1921.xml"/><Relationship Id="rId1597" Type="http://schemas.openxmlformats.org/officeDocument/2006/relationships/revisionLog" Target="revisionLog1431.xml"/><Relationship Id="rId1457" Type="http://schemas.openxmlformats.org/officeDocument/2006/relationships/revisionLog" Target="revisionLog116111.xml"/><Relationship Id="rId1499" Type="http://schemas.openxmlformats.org/officeDocument/2006/relationships/revisionLog" Target="revisionLog1201.xml"/><Relationship Id="rId1622" Type="http://schemas.openxmlformats.org/officeDocument/2006/relationships/revisionLog" Target="revisionLog191.xml"/><Relationship Id="rId1664" Type="http://schemas.openxmlformats.org/officeDocument/2006/relationships/revisionLog" Target="revisionLog110.xml"/><Relationship Id="rId1261" Type="http://schemas.openxmlformats.org/officeDocument/2006/relationships/revisionLog" Target="revisionLog12221.xml"/><Relationship Id="rId1317" Type="http://schemas.openxmlformats.org/officeDocument/2006/relationships/revisionLog" Target="revisionLog17311.xml"/><Relationship Id="rId1359" Type="http://schemas.openxmlformats.org/officeDocument/2006/relationships/revisionLog" Target="revisionLog1182.xml"/><Relationship Id="rId1524" Type="http://schemas.openxmlformats.org/officeDocument/2006/relationships/revisionLog" Target="revisionLog124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1.xml"/><Relationship Id="rId1566" Type="http://schemas.openxmlformats.org/officeDocument/2006/relationships/revisionLog" Target="revisionLog126.xml"/><Relationship Id="rId1426" Type="http://schemas.openxmlformats.org/officeDocument/2006/relationships/revisionLog" Target="revisionLog1212.xml"/><Relationship Id="rId1468" Type="http://schemas.openxmlformats.org/officeDocument/2006/relationships/revisionLog" Target="revisionLog118111.xml"/><Relationship Id="rId1633" Type="http://schemas.openxmlformats.org/officeDocument/2006/relationships/revisionLog" Target="revisionLog1101.xml"/><Relationship Id="rId1675" Type="http://schemas.openxmlformats.org/officeDocument/2006/relationships/revisionLog" Target="revisionLog113.xml"/><Relationship Id="rId1230" Type="http://schemas.openxmlformats.org/officeDocument/2006/relationships/revisionLog" Target="revisionLog1101111.xml"/><Relationship Id="rId1272" Type="http://schemas.openxmlformats.org/officeDocument/2006/relationships/revisionLog" Target="revisionLog1521.xml"/><Relationship Id="rId1328" Type="http://schemas.openxmlformats.org/officeDocument/2006/relationships/revisionLog" Target="revisionLog1123.xml"/><Relationship Id="rId1535" Type="http://schemas.openxmlformats.org/officeDocument/2006/relationships/revisionLog" Target="revisionLog1261.xml"/><Relationship Id="rId1556" Type="http://schemas.openxmlformats.org/officeDocument/2006/relationships/revisionLog" Target="revisionLog127.xml"/><Relationship Id="rId1577" Type="http://schemas.openxmlformats.org/officeDocument/2006/relationships/revisionLog" Target="revisionLog128.xml"/><Relationship Id="rId1598" Type="http://schemas.openxmlformats.org/officeDocument/2006/relationships/revisionLog" Target="revisionLog1712.xml"/><Relationship Id="rId1209" Type="http://schemas.openxmlformats.org/officeDocument/2006/relationships/revisionLog" Target="revisionLog131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6" Type="http://schemas.openxmlformats.org/officeDocument/2006/relationships/revisionLog" Target="revisionLog1213.xml"/><Relationship Id="rId1437" Type="http://schemas.openxmlformats.org/officeDocument/2006/relationships/revisionLog" Target="revisionLog12311.xml"/><Relationship Id="rId1458" Type="http://schemas.openxmlformats.org/officeDocument/2006/relationships/revisionLog" Target="revisionLog11531.xml"/><Relationship Id="rId1479" Type="http://schemas.openxmlformats.org/officeDocument/2006/relationships/revisionLog" Target="revisionLog12012.xml"/><Relationship Id="rId1602" Type="http://schemas.openxmlformats.org/officeDocument/2006/relationships/revisionLog" Target="revisionLog1321.xml"/><Relationship Id="rId1623" Type="http://schemas.openxmlformats.org/officeDocument/2006/relationships/revisionLog" Target="revisionLog11011.xml"/><Relationship Id="rId1644" Type="http://schemas.openxmlformats.org/officeDocument/2006/relationships/revisionLog" Target="revisionLog1131.xml"/><Relationship Id="rId1665" Type="http://schemas.openxmlformats.org/officeDocument/2006/relationships/revisionLog" Target="revisionLog115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83" Type="http://schemas.openxmlformats.org/officeDocument/2006/relationships/revisionLog" Target="revisionLog163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90" Type="http://schemas.openxmlformats.org/officeDocument/2006/relationships/revisionLog" Target="revisionLog12611.xml"/><Relationship Id="rId1504" Type="http://schemas.openxmlformats.org/officeDocument/2006/relationships/revisionLog" Target="revisionLog12511.xml"/><Relationship Id="rId1525" Type="http://schemas.openxmlformats.org/officeDocument/2006/relationships/revisionLog" Target="revisionLog1271.xml"/><Relationship Id="rId1546" Type="http://schemas.openxmlformats.org/officeDocument/2006/relationships/revisionLog" Target="revisionLog1281.xml"/><Relationship Id="rId1567" Type="http://schemas.openxmlformats.org/officeDocument/2006/relationships/revisionLog" Target="revisionLog129.xml"/><Relationship Id="rId1588" Type="http://schemas.openxmlformats.org/officeDocument/2006/relationships/revisionLog" Target="revisionLog17121.xml"/><Relationship Id="rId1350" Type="http://schemas.openxmlformats.org/officeDocument/2006/relationships/revisionLog" Target="revisionLog125111.xml"/><Relationship Id="rId1371" Type="http://schemas.openxmlformats.org/officeDocument/2006/relationships/revisionLog" Target="revisionLog126111.xml"/><Relationship Id="rId1392" Type="http://schemas.openxmlformats.org/officeDocument/2006/relationships/revisionLog" Target="revisionLog1110.xml"/><Relationship Id="rId1406" Type="http://schemas.openxmlformats.org/officeDocument/2006/relationships/revisionLog" Target="revisionLog1103111.xml"/><Relationship Id="rId1427" Type="http://schemas.openxmlformats.org/officeDocument/2006/relationships/revisionLog" Target="revisionLog1291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211.xml"/><Relationship Id="rId1613" Type="http://schemas.openxmlformats.org/officeDocument/2006/relationships/revisionLog" Target="revisionLog110112.xml"/><Relationship Id="rId1634" Type="http://schemas.openxmlformats.org/officeDocument/2006/relationships/revisionLog" Target="revisionLog11312.xml"/><Relationship Id="rId1655" Type="http://schemas.openxmlformats.org/officeDocument/2006/relationships/revisionLog" Target="revisionLog1152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73" Type="http://schemas.openxmlformats.org/officeDocument/2006/relationships/revisionLog" Target="revisionLog1522.xml"/><Relationship Id="rId1294" Type="http://schemas.openxmlformats.org/officeDocument/2006/relationships/revisionLog" Target="revisionLog11231.xml"/><Relationship Id="rId1308" Type="http://schemas.openxmlformats.org/officeDocument/2006/relationships/revisionLog" Target="revisionLog12131.xml"/><Relationship Id="rId1480" Type="http://schemas.openxmlformats.org/officeDocument/2006/relationships/revisionLog" Target="revisionLog1311.xml"/><Relationship Id="rId1676" Type="http://schemas.openxmlformats.org/officeDocument/2006/relationships/revisionLog" Target="revisionLog118.xml"/><Relationship Id="rId1329" Type="http://schemas.openxmlformats.org/officeDocument/2006/relationships/revisionLog" Target="revisionLog17411.xml"/><Relationship Id="rId1515" Type="http://schemas.openxmlformats.org/officeDocument/2006/relationships/revisionLog" Target="revisionLog12711.xml"/><Relationship Id="rId1536" Type="http://schemas.openxmlformats.org/officeDocument/2006/relationships/revisionLog" Target="revisionLog12811.xml"/><Relationship Id="rId1557" Type="http://schemas.openxmlformats.org/officeDocument/2006/relationships/revisionLog" Target="revisionLog13211.xml"/><Relationship Id="rId1578" Type="http://schemas.openxmlformats.org/officeDocument/2006/relationships/revisionLog" Target="revisionLog133.xml"/><Relationship Id="rId1599" Type="http://schemas.openxmlformats.org/officeDocument/2006/relationships/revisionLog" Target="revisionLog193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11.xml"/><Relationship Id="rId1382" Type="http://schemas.openxmlformats.org/officeDocument/2006/relationships/revisionLog" Target="revisionLog127111.xml"/><Relationship Id="rId1417" Type="http://schemas.openxmlformats.org/officeDocument/2006/relationships/revisionLog" Target="revisionLog1291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603" Type="http://schemas.openxmlformats.org/officeDocument/2006/relationships/revisionLog" Target="revisionLog1101121.xml"/><Relationship Id="rId1624" Type="http://schemas.openxmlformats.org/officeDocument/2006/relationships/revisionLog" Target="revisionLog113121.xml"/><Relationship Id="rId1645" Type="http://schemas.openxmlformats.org/officeDocument/2006/relationships/revisionLog" Target="revisionLog11521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1.xml"/><Relationship Id="rId1242" Type="http://schemas.openxmlformats.org/officeDocument/2006/relationships/revisionLog" Target="revisionLog162111.xml"/><Relationship Id="rId1263" Type="http://schemas.openxmlformats.org/officeDocument/2006/relationships/revisionLog" Target="revisionLog1131211.xml"/><Relationship Id="rId1666" Type="http://schemas.openxmlformats.org/officeDocument/2006/relationships/revisionLog" Target="revisionLog1183.xml"/><Relationship Id="rId1284" Type="http://schemas.openxmlformats.org/officeDocument/2006/relationships/revisionLog" Target="revisionLog11221.xml"/><Relationship Id="rId1319" Type="http://schemas.openxmlformats.org/officeDocument/2006/relationships/revisionLog" Target="revisionLog16111.xml"/><Relationship Id="rId1470" Type="http://schemas.openxmlformats.org/officeDocument/2006/relationships/revisionLog" Target="revisionLog13112.xml"/><Relationship Id="rId1491" Type="http://schemas.openxmlformats.org/officeDocument/2006/relationships/revisionLog" Target="revisionLog1341.xml"/><Relationship Id="rId1505" Type="http://schemas.openxmlformats.org/officeDocument/2006/relationships/revisionLog" Target="revisionLog1331.xml"/><Relationship Id="rId1526" Type="http://schemas.openxmlformats.org/officeDocument/2006/relationships/revisionLog" Target="revisionLog13212.xml"/><Relationship Id="rId1547" Type="http://schemas.openxmlformats.org/officeDocument/2006/relationships/revisionLog" Target="revisionLog1332.xml"/><Relationship Id="rId1568" Type="http://schemas.openxmlformats.org/officeDocument/2006/relationships/revisionLog" Target="revisionLog134.xml"/><Relationship Id="rId1589" Type="http://schemas.openxmlformats.org/officeDocument/2006/relationships/revisionLog" Target="revisionLog135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11.xml"/><Relationship Id="rId1393" Type="http://schemas.openxmlformats.org/officeDocument/2006/relationships/revisionLog" Target="revisionLog129111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21.xml"/><Relationship Id="rId1449" Type="http://schemas.openxmlformats.org/officeDocument/2006/relationships/revisionLog" Target="revisionLog132121.xml"/><Relationship Id="rId1614" Type="http://schemas.openxmlformats.org/officeDocument/2006/relationships/revisionLog" Target="revisionLog11313.xml"/><Relationship Id="rId1635" Type="http://schemas.openxmlformats.org/officeDocument/2006/relationships/revisionLog" Target="revisionLog115211.xml"/><Relationship Id="rId1211" Type="http://schemas.openxmlformats.org/officeDocument/2006/relationships/revisionLog" Target="revisionLog1511.xml"/><Relationship Id="rId1232" Type="http://schemas.openxmlformats.org/officeDocument/2006/relationships/revisionLog" Target="revisionLog1811.xml"/><Relationship Id="rId1253" Type="http://schemas.openxmlformats.org/officeDocument/2006/relationships/revisionLog" Target="revisionLog4.xml"/><Relationship Id="rId1656" Type="http://schemas.openxmlformats.org/officeDocument/2006/relationships/revisionLog" Target="revisionLog11831.xml"/><Relationship Id="rId1677" Type="http://schemas.openxmlformats.org/officeDocument/2006/relationships/revisionLog" Target="revisionLog119.xml"/><Relationship Id="rId1274" Type="http://schemas.openxmlformats.org/officeDocument/2006/relationships/revisionLog" Target="revisionLog1151111.xml"/><Relationship Id="rId1295" Type="http://schemas.openxmlformats.org/officeDocument/2006/relationships/revisionLog" Target="revisionLog11712.xml"/><Relationship Id="rId1309" Type="http://schemas.openxmlformats.org/officeDocument/2006/relationships/revisionLog" Target="revisionLog1311211.xml"/><Relationship Id="rId1460" Type="http://schemas.openxmlformats.org/officeDocument/2006/relationships/revisionLog" Target="revisionLog1351.xml"/><Relationship Id="rId1481" Type="http://schemas.openxmlformats.org/officeDocument/2006/relationships/revisionLog" Target="revisionLog1361.xml"/><Relationship Id="rId1516" Type="http://schemas.openxmlformats.org/officeDocument/2006/relationships/revisionLog" Target="revisionLog1282.xml"/><Relationship Id="rId1537" Type="http://schemas.openxmlformats.org/officeDocument/2006/relationships/revisionLog" Target="revisionLog1342.xml"/><Relationship Id="rId1558" Type="http://schemas.openxmlformats.org/officeDocument/2006/relationships/revisionLog" Target="revisionLog1352.xml"/><Relationship Id="rId1579" Type="http://schemas.openxmlformats.org/officeDocument/2006/relationships/revisionLog" Target="revisionLog136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83" Type="http://schemas.openxmlformats.org/officeDocument/2006/relationships/revisionLog" Target="revisionLog1291111.xml"/><Relationship Id="rId1418" Type="http://schemas.openxmlformats.org/officeDocument/2006/relationships/revisionLog" Target="revisionLog134111.xml"/><Relationship Id="rId1604" Type="http://schemas.openxmlformats.org/officeDocument/2006/relationships/revisionLog" Target="revisionLog113131.xml"/><Relationship Id="rId1201" Type="http://schemas.openxmlformats.org/officeDocument/2006/relationships/revisionLog" Target="revisionLog121111.xml"/><Relationship Id="rId1222" Type="http://schemas.openxmlformats.org/officeDocument/2006/relationships/revisionLog" Target="revisionLog1811111.xml"/><Relationship Id="rId1243" Type="http://schemas.openxmlformats.org/officeDocument/2006/relationships/revisionLog" Target="revisionLog111112.xml"/><Relationship Id="rId1439" Type="http://schemas.openxmlformats.org/officeDocument/2006/relationships/revisionLog" Target="revisionLog13511.xml"/><Relationship Id="rId1590" Type="http://schemas.openxmlformats.org/officeDocument/2006/relationships/revisionLog" Target="revisionLog121.xml"/><Relationship Id="rId1625" Type="http://schemas.openxmlformats.org/officeDocument/2006/relationships/revisionLog" Target="revisionLog1152111.xml"/><Relationship Id="rId1646" Type="http://schemas.openxmlformats.org/officeDocument/2006/relationships/revisionLog" Target="revisionLog118311.xml"/><Relationship Id="rId1667" Type="http://schemas.openxmlformats.org/officeDocument/2006/relationships/revisionLog" Target="revisionLog1191.xml"/><Relationship Id="rId1264" Type="http://schemas.openxmlformats.org/officeDocument/2006/relationships/revisionLog" Target="revisionLog1321211.xml"/><Relationship Id="rId1285" Type="http://schemas.openxmlformats.org/officeDocument/2006/relationships/revisionLog" Target="revisionLog110311111.xml"/><Relationship Id="rId1450" Type="http://schemas.openxmlformats.org/officeDocument/2006/relationships/revisionLog" Target="revisionLog136111.xml"/><Relationship Id="rId1471" Type="http://schemas.openxmlformats.org/officeDocument/2006/relationships/revisionLog" Target="revisionLog13711.xml"/><Relationship Id="rId1492" Type="http://schemas.openxmlformats.org/officeDocument/2006/relationships/revisionLog" Target="revisionLog1381.xml"/><Relationship Id="rId1506" Type="http://schemas.openxmlformats.org/officeDocument/2006/relationships/revisionLog" Target="revisionLog140.xml"/><Relationship Id="rId1527" Type="http://schemas.openxmlformats.org/officeDocument/2006/relationships/revisionLog" Target="revisionLog13321.xml"/><Relationship Id="rId1548" Type="http://schemas.openxmlformats.org/officeDocument/2006/relationships/revisionLog" Target="revisionLog14311.xml"/><Relationship Id="rId1569" Type="http://schemas.openxmlformats.org/officeDocument/2006/relationships/revisionLog" Target="revisionLog1362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111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580" Type="http://schemas.openxmlformats.org/officeDocument/2006/relationships/revisionLog" Target="revisionLog137.xml"/><Relationship Id="rId1615" Type="http://schemas.openxmlformats.org/officeDocument/2006/relationships/revisionLog" Target="revisionLog11521111.xml"/><Relationship Id="rId1636" Type="http://schemas.openxmlformats.org/officeDocument/2006/relationships/revisionLog" Target="revisionLog1183111.xml"/><Relationship Id="rId1657" Type="http://schemas.openxmlformats.org/officeDocument/2006/relationships/revisionLog" Target="revisionLog11913.xml"/><Relationship Id="rId1678" Type="http://schemas.openxmlformats.org/officeDocument/2006/relationships/revisionLog" Target="revisionLog122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1111.xml"/><Relationship Id="rId1461" Type="http://schemas.openxmlformats.org/officeDocument/2006/relationships/revisionLog" Target="revisionLog137111.xml"/><Relationship Id="rId1482" Type="http://schemas.openxmlformats.org/officeDocument/2006/relationships/revisionLog" Target="revisionLog13811.xml"/><Relationship Id="rId1517" Type="http://schemas.openxmlformats.org/officeDocument/2006/relationships/revisionLog" Target="revisionLog144.xml"/><Relationship Id="rId1538" Type="http://schemas.openxmlformats.org/officeDocument/2006/relationships/revisionLog" Target="revisionLog145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1.xml"/><Relationship Id="rId1559" Type="http://schemas.openxmlformats.org/officeDocument/2006/relationships/revisionLog" Target="revisionLog13621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311.xml"/><Relationship Id="rId1419" Type="http://schemas.openxmlformats.org/officeDocument/2006/relationships/revisionLog" Target="revisionLog1351111.xml"/><Relationship Id="rId1570" Type="http://schemas.openxmlformats.org/officeDocument/2006/relationships/revisionLog" Target="revisionLog1371.xml"/><Relationship Id="rId1591" Type="http://schemas.openxmlformats.org/officeDocument/2006/relationships/revisionLog" Target="revisionLog138.xml"/><Relationship Id="rId1605" Type="http://schemas.openxmlformats.org/officeDocument/2006/relationships/revisionLog" Target="revisionLog11522.xml"/><Relationship Id="rId1626" Type="http://schemas.openxmlformats.org/officeDocument/2006/relationships/revisionLog" Target="revisionLog11831111.xml"/><Relationship Id="rId1647" Type="http://schemas.openxmlformats.org/officeDocument/2006/relationships/revisionLog" Target="revisionLog119131.xml"/><Relationship Id="rId1668" Type="http://schemas.openxmlformats.org/officeDocument/2006/relationships/revisionLog" Target="revisionLog1221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11.xml"/><Relationship Id="rId1451" Type="http://schemas.openxmlformats.org/officeDocument/2006/relationships/revisionLog" Target="revisionLog1371111.xml"/><Relationship Id="rId1472" Type="http://schemas.openxmlformats.org/officeDocument/2006/relationships/revisionLog" Target="revisionLog138111.xml"/><Relationship Id="rId1493" Type="http://schemas.openxmlformats.org/officeDocument/2006/relationships/revisionLog" Target="revisionLog1391.xml"/><Relationship Id="rId1507" Type="http://schemas.openxmlformats.org/officeDocument/2006/relationships/revisionLog" Target="revisionLog1441.xml"/><Relationship Id="rId1528" Type="http://schemas.openxmlformats.org/officeDocument/2006/relationships/revisionLog" Target="revisionLog1451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549" Type="http://schemas.openxmlformats.org/officeDocument/2006/relationships/revisionLog" Target="revisionLog146.xml"/><Relationship Id="rId1353" Type="http://schemas.openxmlformats.org/officeDocument/2006/relationships/revisionLog" Target="revisionLog19112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560" Type="http://schemas.openxmlformats.org/officeDocument/2006/relationships/revisionLog" Target="revisionLog1372.xml"/><Relationship Id="rId1581" Type="http://schemas.openxmlformats.org/officeDocument/2006/relationships/revisionLog" Target="revisionLog1382.xml"/><Relationship Id="rId1616" Type="http://schemas.openxmlformats.org/officeDocument/2006/relationships/revisionLog" Target="revisionLog139.xml"/><Relationship Id="rId1637" Type="http://schemas.openxmlformats.org/officeDocument/2006/relationships/revisionLog" Target="revisionLog12211.xml"/><Relationship Id="rId1658" Type="http://schemas.openxmlformats.org/officeDocument/2006/relationships/revisionLog" Target="revisionLog123.xml"/><Relationship Id="rId1679" Type="http://schemas.openxmlformats.org/officeDocument/2006/relationships/revisionLog" Target="revisionLog1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2.xml"/><Relationship Id="rId1297" Type="http://schemas.openxmlformats.org/officeDocument/2006/relationships/revisionLog" Target="revisionLog11521111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11.xml"/><Relationship Id="rId1462" Type="http://schemas.openxmlformats.org/officeDocument/2006/relationships/revisionLog" Target="revisionLog1381111.xml"/><Relationship Id="rId1483" Type="http://schemas.openxmlformats.org/officeDocument/2006/relationships/revisionLog" Target="revisionLog13911.xml"/><Relationship Id="rId1518" Type="http://schemas.openxmlformats.org/officeDocument/2006/relationships/revisionLog" Target="revisionLog1323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539" Type="http://schemas.openxmlformats.org/officeDocument/2006/relationships/revisionLog" Target="revisionLog1461.xml"/><Relationship Id="rId1343" Type="http://schemas.openxmlformats.org/officeDocument/2006/relationships/revisionLog" Target="revisionLog1131212.xml"/><Relationship Id="rId1364" Type="http://schemas.openxmlformats.org/officeDocument/2006/relationships/revisionLog" Target="revisionLog118311111.xml"/><Relationship Id="rId1385" Type="http://schemas.openxmlformats.org/officeDocument/2006/relationships/revisionLog" Target="revisionLog1202111.xml"/><Relationship Id="rId1550" Type="http://schemas.openxmlformats.org/officeDocument/2006/relationships/revisionLog" Target="revisionLog147.xml"/><Relationship Id="rId1571" Type="http://schemas.openxmlformats.org/officeDocument/2006/relationships/revisionLog" Target="revisionLog13821.xml"/><Relationship Id="rId1592" Type="http://schemas.openxmlformats.org/officeDocument/2006/relationships/revisionLog" Target="revisionLog1392.xml"/><Relationship Id="rId1606" Type="http://schemas.openxmlformats.org/officeDocument/2006/relationships/revisionLog" Target="revisionLog148.xml"/><Relationship Id="rId1627" Type="http://schemas.openxmlformats.org/officeDocument/2006/relationships/revisionLog" Target="revisionLog122112.xml"/><Relationship Id="rId1648" Type="http://schemas.openxmlformats.org/officeDocument/2006/relationships/revisionLog" Target="revisionLog1231.xml"/><Relationship Id="rId1203" Type="http://schemas.openxmlformats.org/officeDocument/2006/relationships/revisionLog" Target="revisionLog12112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11.xml"/><Relationship Id="rId1266" Type="http://schemas.openxmlformats.org/officeDocument/2006/relationships/revisionLog" Target="revisionLog1141111.xml"/><Relationship Id="rId1287" Type="http://schemas.openxmlformats.org/officeDocument/2006/relationships/revisionLog" Target="revisionLog11612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1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111.xml"/><Relationship Id="rId1508" Type="http://schemas.openxmlformats.org/officeDocument/2006/relationships/revisionLog" Target="revisionLog14511.xml"/><Relationship Id="rId1669" Type="http://schemas.openxmlformats.org/officeDocument/2006/relationships/revisionLog" Target="revisionLog125.xml"/><Relationship Id="rId1312" Type="http://schemas.openxmlformats.org/officeDocument/2006/relationships/revisionLog" Target="revisionLog161121.xml"/><Relationship Id="rId1494" Type="http://schemas.openxmlformats.org/officeDocument/2006/relationships/revisionLog" Target="revisionLog12521.xml"/><Relationship Id="rId1529" Type="http://schemas.openxmlformats.org/officeDocument/2006/relationships/revisionLog" Target="revisionLog14611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111.xml"/><Relationship Id="rId1375" Type="http://schemas.openxmlformats.org/officeDocument/2006/relationships/revisionLog" Target="revisionLog123112.xml"/><Relationship Id="rId1396" Type="http://schemas.openxmlformats.org/officeDocument/2006/relationships/revisionLog" Target="revisionLog1412.xml"/><Relationship Id="rId1540" Type="http://schemas.openxmlformats.org/officeDocument/2006/relationships/revisionLog" Target="revisionLog1471.xml"/><Relationship Id="rId1561" Type="http://schemas.openxmlformats.org/officeDocument/2006/relationships/revisionLog" Target="revisionLog1481.xml"/><Relationship Id="rId1582" Type="http://schemas.openxmlformats.org/officeDocument/2006/relationships/revisionLog" Target="revisionLog13921.xml"/><Relationship Id="rId1617" Type="http://schemas.openxmlformats.org/officeDocument/2006/relationships/revisionLog" Target="revisionLog149.xml"/><Relationship Id="rId1638" Type="http://schemas.openxmlformats.org/officeDocument/2006/relationships/revisionLog" Target="revisionLog1191311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11.xml"/><Relationship Id="rId1256" Type="http://schemas.openxmlformats.org/officeDocument/2006/relationships/revisionLog" Target="revisionLog1221121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1.xml"/><Relationship Id="rId1442" Type="http://schemas.openxmlformats.org/officeDocument/2006/relationships/revisionLog" Target="revisionLog115221.xml"/><Relationship Id="rId1659" Type="http://schemas.openxmlformats.org/officeDocument/2006/relationships/revisionLog" Target="revisionLog1252.xml"/><Relationship Id="rId1277" Type="http://schemas.openxmlformats.org/officeDocument/2006/relationships/revisionLog" Target="revisionLog16211.xml"/><Relationship Id="rId1298" Type="http://schemas.openxmlformats.org/officeDocument/2006/relationships/revisionLog" Target="revisionLog1181111.xml"/><Relationship Id="rId1302" Type="http://schemas.openxmlformats.org/officeDocument/2006/relationships/revisionLog" Target="revisionLog1821.xml"/><Relationship Id="rId1463" Type="http://schemas.openxmlformats.org/officeDocument/2006/relationships/revisionLog" Target="revisionLog1153.xml"/><Relationship Id="rId1484" Type="http://schemas.openxmlformats.org/officeDocument/2006/relationships/revisionLog" Target="revisionLog1401.xml"/><Relationship Id="rId1519" Type="http://schemas.openxmlformats.org/officeDocument/2006/relationships/revisionLog" Target="revisionLog146111.xml"/><Relationship Id="rId1670" Type="http://schemas.openxmlformats.org/officeDocument/2006/relationships/revisionLog" Target="revisionLog150.xml"/><Relationship Id="rId1323" Type="http://schemas.openxmlformats.org/officeDocument/2006/relationships/revisionLog" Target="revisionLog1201112.xml"/><Relationship Id="rId1344" Type="http://schemas.openxmlformats.org/officeDocument/2006/relationships/revisionLog" Target="revisionLog1231121.xml"/><Relationship Id="rId1365" Type="http://schemas.openxmlformats.org/officeDocument/2006/relationships/revisionLog" Target="revisionLog12412.xml"/><Relationship Id="rId1386" Type="http://schemas.openxmlformats.org/officeDocument/2006/relationships/revisionLog" Target="revisionLog1242.xml"/><Relationship Id="rId1530" Type="http://schemas.openxmlformats.org/officeDocument/2006/relationships/revisionLog" Target="revisionLog14711.xml"/><Relationship Id="rId1551" Type="http://schemas.openxmlformats.org/officeDocument/2006/relationships/revisionLog" Target="revisionLog14811.xml"/><Relationship Id="rId1572" Type="http://schemas.openxmlformats.org/officeDocument/2006/relationships/revisionLog" Target="revisionLog1491.xml"/><Relationship Id="rId1593" Type="http://schemas.openxmlformats.org/officeDocument/2006/relationships/revisionLog" Target="revisionLog1501.xml"/><Relationship Id="rId1607" Type="http://schemas.openxmlformats.org/officeDocument/2006/relationships/revisionLog" Target="revisionLog153.xml"/><Relationship Id="rId1628" Type="http://schemas.openxmlformats.org/officeDocument/2006/relationships/revisionLog" Target="revisionLog154.xml"/><Relationship Id="rId1225" Type="http://schemas.openxmlformats.org/officeDocument/2006/relationships/revisionLog" Target="revisionLog1611212.xml"/><Relationship Id="rId1204" Type="http://schemas.openxmlformats.org/officeDocument/2006/relationships/revisionLog" Target="revisionLog12121.xml"/><Relationship Id="rId1246" Type="http://schemas.openxmlformats.org/officeDocument/2006/relationships/revisionLog" Target="revisionLog18211.xml"/><Relationship Id="rId1411" Type="http://schemas.openxmlformats.org/officeDocument/2006/relationships/revisionLog" Target="revisionLog1103112.xml"/><Relationship Id="rId1432" Type="http://schemas.openxmlformats.org/officeDocument/2006/relationships/revisionLog" Target="revisionLog125211.xml"/><Relationship Id="rId1649" Type="http://schemas.openxmlformats.org/officeDocument/2006/relationships/revisionLog" Target="revisionLog155.xml"/><Relationship Id="rId1267" Type="http://schemas.openxmlformats.org/officeDocument/2006/relationships/revisionLog" Target="revisionLog133111.xml"/><Relationship Id="rId1288" Type="http://schemas.openxmlformats.org/officeDocument/2006/relationships/revisionLog" Target="revisionLog1731111.xml"/><Relationship Id="rId1453" Type="http://schemas.openxmlformats.org/officeDocument/2006/relationships/revisionLog" Target="revisionLog11812.xml"/><Relationship Id="rId1474" Type="http://schemas.openxmlformats.org/officeDocument/2006/relationships/revisionLog" Target="revisionLog120121.xml"/><Relationship Id="rId1495" Type="http://schemas.openxmlformats.org/officeDocument/2006/relationships/revisionLog" Target="revisionLog1253.xml"/><Relationship Id="rId1509" Type="http://schemas.openxmlformats.org/officeDocument/2006/relationships/revisionLog" Target="revisionLog1461111.xml"/><Relationship Id="rId1660" Type="http://schemas.openxmlformats.org/officeDocument/2006/relationships/revisionLog" Target="revisionLog156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2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520" Type="http://schemas.openxmlformats.org/officeDocument/2006/relationships/revisionLog" Target="revisionLog147111.xml"/><Relationship Id="rId1541" Type="http://schemas.openxmlformats.org/officeDocument/2006/relationships/revisionLog" Target="revisionLog148111.xml"/><Relationship Id="rId1562" Type="http://schemas.openxmlformats.org/officeDocument/2006/relationships/revisionLog" Target="revisionLog14911.xml"/><Relationship Id="rId1583" Type="http://schemas.openxmlformats.org/officeDocument/2006/relationships/revisionLog" Target="revisionLog15011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401" Type="http://schemas.openxmlformats.org/officeDocument/2006/relationships/revisionLog" Target="revisionLog1272.xml"/><Relationship Id="rId1422" Type="http://schemas.openxmlformats.org/officeDocument/2006/relationships/revisionLog" Target="revisionLog12821.xml"/><Relationship Id="rId1618" Type="http://schemas.openxmlformats.org/officeDocument/2006/relationships/revisionLog" Target="revisionLog1541.xml"/><Relationship Id="rId1639" Type="http://schemas.openxmlformats.org/officeDocument/2006/relationships/revisionLog" Target="revisionLog1234.xml"/><Relationship Id="rId1257" Type="http://schemas.openxmlformats.org/officeDocument/2006/relationships/revisionLog" Target="revisionLog7.xml"/><Relationship Id="rId1278" Type="http://schemas.openxmlformats.org/officeDocument/2006/relationships/revisionLog" Target="revisionLog16221.xml"/><Relationship Id="rId1299" Type="http://schemas.openxmlformats.org/officeDocument/2006/relationships/revisionLog" Target="revisionLog11321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485" Type="http://schemas.openxmlformats.org/officeDocument/2006/relationships/revisionLog" Target="revisionLog13231.xml"/><Relationship Id="rId1650" Type="http://schemas.openxmlformats.org/officeDocument/2006/relationships/revisionLog" Target="revisionLog1105.xml"/><Relationship Id="rId1671" Type="http://schemas.openxmlformats.org/officeDocument/2006/relationships/revisionLog" Target="revisionLog157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45" Type="http://schemas.openxmlformats.org/officeDocument/2006/relationships/revisionLog" Target="revisionLog1251112.xml"/><Relationship Id="rId1366" Type="http://schemas.openxmlformats.org/officeDocument/2006/relationships/revisionLog" Target="revisionLog126112.xml"/><Relationship Id="rId1510" Type="http://schemas.openxmlformats.org/officeDocument/2006/relationships/revisionLog" Target="revisionLog133211.xml"/><Relationship Id="rId1531" Type="http://schemas.openxmlformats.org/officeDocument/2006/relationships/revisionLog" Target="revisionLog1481111.xml"/><Relationship Id="rId1552" Type="http://schemas.openxmlformats.org/officeDocument/2006/relationships/revisionLog" Target="revisionLog149111.xml"/><Relationship Id="rId1205" Type="http://schemas.openxmlformats.org/officeDocument/2006/relationships/revisionLog" Target="revisionLog1411111.xml"/><Relationship Id="rId1387" Type="http://schemas.openxmlformats.org/officeDocument/2006/relationships/revisionLog" Target="revisionLog12812.xml"/><Relationship Id="rId1573" Type="http://schemas.openxmlformats.org/officeDocument/2006/relationships/revisionLog" Target="revisionLog150111.xml"/><Relationship Id="rId1594" Type="http://schemas.openxmlformats.org/officeDocument/2006/relationships/revisionLog" Target="revisionLog1531.xml"/><Relationship Id="rId1608" Type="http://schemas.openxmlformats.org/officeDocument/2006/relationships/revisionLog" Target="revisionLog15411.xml"/><Relationship Id="rId1629" Type="http://schemas.openxmlformats.org/officeDocument/2006/relationships/revisionLog" Target="revisionLog1551.xml"/><Relationship Id="rId1226" Type="http://schemas.openxmlformats.org/officeDocument/2006/relationships/revisionLog" Target="revisionLog14211.xml"/><Relationship Id="rId1247" Type="http://schemas.openxmlformats.org/officeDocument/2006/relationships/revisionLog" Target="revisionLog1721111.xml"/><Relationship Id="rId1268" Type="http://schemas.openxmlformats.org/officeDocument/2006/relationships/revisionLog" Target="revisionLog110113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3113.xml"/><Relationship Id="rId1496" Type="http://schemas.openxmlformats.org/officeDocument/2006/relationships/revisionLog" Target="revisionLog13421.xml"/><Relationship Id="rId1640" Type="http://schemas.openxmlformats.org/officeDocument/2006/relationships/revisionLog" Target="revisionLog1561.xml"/><Relationship Id="rId1661" Type="http://schemas.openxmlformats.org/officeDocument/2006/relationships/revisionLog" Target="revisionLog1571.xml"/><Relationship Id="rId1314" Type="http://schemas.openxmlformats.org/officeDocument/2006/relationships/revisionLog" Target="revisionLog1222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500" Type="http://schemas.openxmlformats.org/officeDocument/2006/relationships/revisionLog" Target="revisionLog12522.xml"/><Relationship Id="rId1521" Type="http://schemas.openxmlformats.org/officeDocument/2006/relationships/revisionLog" Target="revisionLog12813.xml"/><Relationship Id="rId1542" Type="http://schemas.openxmlformats.org/officeDocument/2006/relationships/revisionLog" Target="revisionLog1491111.xml"/><Relationship Id="rId1377" Type="http://schemas.openxmlformats.org/officeDocument/2006/relationships/revisionLog" Target="revisionLog128111.xml"/><Relationship Id="rId1398" Type="http://schemas.openxmlformats.org/officeDocument/2006/relationships/revisionLog" Target="revisionLog1112.xml"/><Relationship Id="rId1563" Type="http://schemas.openxmlformats.org/officeDocument/2006/relationships/revisionLog" Target="revisionLog1501111.xml"/><Relationship Id="rId1584" Type="http://schemas.openxmlformats.org/officeDocument/2006/relationships/revisionLog" Target="revisionLog1310.xml"/><Relationship Id="rId1619" Type="http://schemas.openxmlformats.org/officeDocument/2006/relationships/revisionLog" Target="revisionLog15511.xml"/><Relationship Id="rId1216" Type="http://schemas.openxmlformats.org/officeDocument/2006/relationships/revisionLog" Target="revisionLog161112.xml"/><Relationship Id="rId1237" Type="http://schemas.openxmlformats.org/officeDocument/2006/relationships/revisionLog" Target="revisionLog191113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12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22.xml"/><Relationship Id="rId1444" Type="http://schemas.openxmlformats.org/officeDocument/2006/relationships/revisionLog" Target="revisionLog13411.xml"/><Relationship Id="rId1465" Type="http://schemas.openxmlformats.org/officeDocument/2006/relationships/revisionLog" Target="revisionLog13521.xml"/><Relationship Id="rId1486" Type="http://schemas.openxmlformats.org/officeDocument/2006/relationships/revisionLog" Target="revisionLog136211.xml"/><Relationship Id="rId1630" Type="http://schemas.openxmlformats.org/officeDocument/2006/relationships/revisionLog" Target="revisionLog15611.xml"/><Relationship Id="rId1651" Type="http://schemas.openxmlformats.org/officeDocument/2006/relationships/revisionLog" Target="revisionLog15711.xml"/><Relationship Id="rId1672" Type="http://schemas.openxmlformats.org/officeDocument/2006/relationships/revisionLog" Target="revisionLog158.xml"/><Relationship Id="rId1290" Type="http://schemas.openxmlformats.org/officeDocument/2006/relationships/revisionLog" Target="revisionLog11031111.xml"/><Relationship Id="rId1304" Type="http://schemas.openxmlformats.org/officeDocument/2006/relationships/revisionLog" Target="revisionLog11812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511" Type="http://schemas.openxmlformats.org/officeDocument/2006/relationships/revisionLog" Target="revisionLog13721.xml"/><Relationship Id="rId1532" Type="http://schemas.openxmlformats.org/officeDocument/2006/relationships/revisionLog" Target="revisionLog13322.xml"/><Relationship Id="rId1367" Type="http://schemas.openxmlformats.org/officeDocument/2006/relationships/revisionLog" Target="revisionLog1242111.xml"/><Relationship Id="rId1388" Type="http://schemas.openxmlformats.org/officeDocument/2006/relationships/revisionLog" Target="revisionLog130111111.xml"/><Relationship Id="rId1553" Type="http://schemas.openxmlformats.org/officeDocument/2006/relationships/revisionLog" Target="revisionLog138211.xml"/><Relationship Id="rId1574" Type="http://schemas.openxmlformats.org/officeDocument/2006/relationships/revisionLog" Target="revisionLog15311.xml"/><Relationship Id="rId1595" Type="http://schemas.openxmlformats.org/officeDocument/2006/relationships/revisionLog" Target="revisionLog154111.xml"/><Relationship Id="rId1609" Type="http://schemas.openxmlformats.org/officeDocument/2006/relationships/revisionLog" Target="revisionLog155111.xml"/><Relationship Id="rId1206" Type="http://schemas.openxmlformats.org/officeDocument/2006/relationships/revisionLog" Target="revisionLog141111.xml"/><Relationship Id="rId1227" Type="http://schemas.openxmlformats.org/officeDocument/2006/relationships/revisionLog" Target="revisionLog191111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11.xml"/><Relationship Id="rId1434" Type="http://schemas.openxmlformats.org/officeDocument/2006/relationships/revisionLog" Target="revisionLog16112.xml"/><Relationship Id="rId1455" Type="http://schemas.openxmlformats.org/officeDocument/2006/relationships/revisionLog" Target="revisionLog13611.xml"/><Relationship Id="rId1476" Type="http://schemas.openxmlformats.org/officeDocument/2006/relationships/revisionLog" Target="revisionLog13712.xml"/><Relationship Id="rId1620" Type="http://schemas.openxmlformats.org/officeDocument/2006/relationships/revisionLog" Target="revisionLog1184.xml"/><Relationship Id="rId1641" Type="http://schemas.openxmlformats.org/officeDocument/2006/relationships/revisionLog" Target="revisionLog157111.xml"/><Relationship Id="rId1662" Type="http://schemas.openxmlformats.org/officeDocument/2006/relationships/revisionLog" Target="revisionLog1581.xml"/><Relationship Id="rId1280" Type="http://schemas.openxmlformats.org/officeDocument/2006/relationships/revisionLog" Target="revisionLog172111.xml"/><Relationship Id="rId1315" Type="http://schemas.openxmlformats.org/officeDocument/2006/relationships/revisionLog" Target="revisionLog173111.xml"/><Relationship Id="rId1497" Type="http://schemas.openxmlformats.org/officeDocument/2006/relationships/revisionLog" Target="revisionLog139211.xml"/><Relationship Id="rId1501" Type="http://schemas.openxmlformats.org/officeDocument/2006/relationships/revisionLog" Target="revisionLog13311.xml"/><Relationship Id="rId1336" Type="http://schemas.openxmlformats.org/officeDocument/2006/relationships/revisionLog" Target="revisionLog13101.xml"/><Relationship Id="rId1378" Type="http://schemas.openxmlformats.org/officeDocument/2006/relationships/revisionLog" Target="revisionLog175.xml"/><Relationship Id="rId1543" Type="http://schemas.openxmlformats.org/officeDocument/2006/relationships/revisionLog" Target="revisionLog1410.xml"/><Relationship Id="rId1585" Type="http://schemas.openxmlformats.org/officeDocument/2006/relationships/revisionLog" Target="revisionLog1541111.xml"/><Relationship Id="rId1238" Type="http://schemas.openxmlformats.org/officeDocument/2006/relationships/revisionLog" Target="revisionLog171211.xml"/><Relationship Id="rId1403" Type="http://schemas.openxmlformats.org/officeDocument/2006/relationships/revisionLog" Target="revisionLog1215.xml"/><Relationship Id="rId1445" Type="http://schemas.openxmlformats.org/officeDocument/2006/relationships/revisionLog" Target="revisionLog161.xml"/><Relationship Id="rId1610" Type="http://schemas.openxmlformats.org/officeDocument/2006/relationships/revisionLog" Target="revisionLog156111.xml"/><Relationship Id="rId1652" Type="http://schemas.openxmlformats.org/officeDocument/2006/relationships/revisionLog" Target="revisionLog15811.xml"/><Relationship Id="rId1305" Type="http://schemas.openxmlformats.org/officeDocument/2006/relationships/revisionLog" Target="revisionLog181.xml"/><Relationship Id="rId1487" Type="http://schemas.openxmlformats.org/officeDocument/2006/relationships/revisionLog" Target="revisionLog194.xml"/><Relationship Id="rId1291" Type="http://schemas.openxmlformats.org/officeDocument/2006/relationships/revisionLog" Target="revisionLog11012.xml"/><Relationship Id="rId1347" Type="http://schemas.openxmlformats.org/officeDocument/2006/relationships/revisionLog" Target="revisionLog172.xml"/><Relationship Id="rId1389" Type="http://schemas.openxmlformats.org/officeDocument/2006/relationships/revisionLog" Target="revisionLog1133.xml"/><Relationship Id="rId1512" Type="http://schemas.openxmlformats.org/officeDocument/2006/relationships/revisionLog" Target="revisionLog11051.xml"/><Relationship Id="rId1554" Type="http://schemas.openxmlformats.org/officeDocument/2006/relationships/revisionLog" Target="revisionLog1154.xml"/><Relationship Id="rId1596" Type="http://schemas.openxmlformats.org/officeDocument/2006/relationships/revisionLog" Target="revisionLog1313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1.xml"/><Relationship Id="rId1621" Type="http://schemas.openxmlformats.org/officeDocument/2006/relationships/revisionLog" Target="revisionLog12212.xml"/><Relationship Id="rId1260" Type="http://schemas.openxmlformats.org/officeDocument/2006/relationships/revisionLog" Target="revisionLog122121.xml"/><Relationship Id="rId1456" Type="http://schemas.openxmlformats.org/officeDocument/2006/relationships/revisionLog" Target="revisionLog19111.xml"/><Relationship Id="rId1498" Type="http://schemas.openxmlformats.org/officeDocument/2006/relationships/revisionLog" Target="revisionLog1141.xml"/><Relationship Id="rId1663" Type="http://schemas.openxmlformats.org/officeDocument/2006/relationships/revisionLog" Target="revisionLog159.xml"/><Relationship Id="rId1316" Type="http://schemas.openxmlformats.org/officeDocument/2006/relationships/revisionLog" Target="revisionLog1223.xml"/><Relationship Id="rId1358" Type="http://schemas.openxmlformats.org/officeDocument/2006/relationships/revisionLog" Target="revisionLog19113.xml"/><Relationship Id="rId1523" Type="http://schemas.openxmlformats.org/officeDocument/2006/relationships/revisionLog" Target="revisionLog1161.xml"/><Relationship Id="rId1565" Type="http://schemas.openxmlformats.org/officeDocument/2006/relationships/revisionLog" Target="revisionLog11841.xml"/><Relationship Id="rId1218" Type="http://schemas.openxmlformats.org/officeDocument/2006/relationships/revisionLog" Target="revisionLog1711111.xml"/><Relationship Id="rId1425" Type="http://schemas.openxmlformats.org/officeDocument/2006/relationships/revisionLog" Target="revisionLog192.xml"/><Relationship Id="rId1467" Type="http://schemas.openxmlformats.org/officeDocument/2006/relationships/revisionLog" Target="revisionLog11511.xml"/><Relationship Id="rId1632" Type="http://schemas.openxmlformats.org/officeDocument/2006/relationships/revisionLog" Target="revisionLog1571111.xml"/><Relationship Id="rId1674" Type="http://schemas.openxmlformats.org/officeDocument/2006/relationships/revisionLog" Target="revisionLog160.xml"/><Relationship Id="rId1271" Type="http://schemas.openxmlformats.org/officeDocument/2006/relationships/revisionLog" Target="revisionLog114111.xml"/><Relationship Id="rId1327" Type="http://schemas.openxmlformats.org/officeDocument/2006/relationships/revisionLog" Target="revisionLog191114.xml"/><Relationship Id="rId1369" Type="http://schemas.openxmlformats.org/officeDocument/2006/relationships/revisionLog" Target="revisionLog113122.xml"/><Relationship Id="rId1534" Type="http://schemas.openxmlformats.org/officeDocument/2006/relationships/revisionLog" Target="revisionLog1193.xml"/><Relationship Id="rId1576" Type="http://schemas.openxmlformats.org/officeDocument/2006/relationships/revisionLog" Target="revisionLog12341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13111.xml"/><Relationship Id="rId1601" Type="http://schemas.openxmlformats.org/officeDocument/2006/relationships/revisionLog" Target="revisionLog171.xml"/><Relationship Id="rId1436" Type="http://schemas.openxmlformats.org/officeDocument/2006/relationships/revisionLog" Target="revisionLog1211.xml"/><Relationship Id="rId1478" Type="http://schemas.openxmlformats.org/officeDocument/2006/relationships/revisionLog" Target="revisionLog11811.xml"/><Relationship Id="rId1643" Type="http://schemas.openxmlformats.org/officeDocument/2006/relationships/revisionLog" Target="revisionLog1106.xml"/><Relationship Id="rId1240" Type="http://schemas.openxmlformats.org/officeDocument/2006/relationships/revisionLog" Target="revisionLog110111.xml"/><Relationship Id="rId1282" Type="http://schemas.openxmlformats.org/officeDocument/2006/relationships/revisionLog" Target="revisionLog1161111.xml"/><Relationship Id="rId1338" Type="http://schemas.openxmlformats.org/officeDocument/2006/relationships/revisionLog" Target="revisionLog1132.xml"/><Relationship Id="rId1503" Type="http://schemas.openxmlformats.org/officeDocument/2006/relationships/revisionLog" Target="revisionLog12312.xml"/><Relationship Id="rId1545" Type="http://schemas.openxmlformats.org/officeDocument/2006/relationships/revisionLog" Target="revisionLog1254.xml"/><Relationship Id="rId1405" Type="http://schemas.openxmlformats.org/officeDocument/2006/relationships/revisionLog" Target="revisionLog162.xml"/><Relationship Id="rId1587" Type="http://schemas.openxmlformats.org/officeDocument/2006/relationships/revisionLog" Target="revisionLog14312.xml"/><Relationship Id="rId1391" Type="http://schemas.openxmlformats.org/officeDocument/2006/relationships/revisionLog" Target="revisionLog1241.xml"/><Relationship Id="rId1447" Type="http://schemas.openxmlformats.org/officeDocument/2006/relationships/revisionLog" Target="revisionLog1162.xml"/><Relationship Id="rId1489" Type="http://schemas.openxmlformats.org/officeDocument/2006/relationships/revisionLog" Target="revisionLog12011.xml"/><Relationship Id="rId1612" Type="http://schemas.openxmlformats.org/officeDocument/2006/relationships/revisionLog" Target="revisionLog1911.xml"/><Relationship Id="rId1654" Type="http://schemas.openxmlformats.org/officeDocument/2006/relationships/revisionLog" Target="revisionLog1103.xml"/><Relationship Id="rId1251" Type="http://schemas.openxmlformats.org/officeDocument/2006/relationships/revisionLog" Target="revisionLog2.xml"/><Relationship Id="rId1293" Type="http://schemas.openxmlformats.org/officeDocument/2006/relationships/revisionLog" Target="revisionLog11711.xml"/><Relationship Id="rId1307" Type="http://schemas.openxmlformats.org/officeDocument/2006/relationships/revisionLog" Target="revisionLog119111.xml"/><Relationship Id="rId1349" Type="http://schemas.openxmlformats.org/officeDocument/2006/relationships/revisionLog" Target="revisionLog120111.xml"/><Relationship Id="rId1514" Type="http://schemas.openxmlformats.org/officeDocument/2006/relationships/revisionLog" Target="revisionLog1251.xml"/></Relationships>
</file>

<file path=xl/revisions/revisionHeaders.xml><?xml version="1.0" encoding="utf-8"?>
<headers xmlns="http://schemas.openxmlformats.org/spreadsheetml/2006/main" xmlns:r="http://schemas.openxmlformats.org/officeDocument/2006/relationships" guid="{3D0443B3-4EF0-4310-87DC-E9772742939F}" diskRevisions="1" revisionId="67439" version="510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71A077-5BE1-41CB-94D4-CD7208C6A9ED}" dateTime="2023-11-06T13:51:07" maxSheetId="26" userName="morgau_fin3" r:id="rId1476" minRId="59169" maxRId="592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E0294-0F88-486F-B103-E07C3F76508F}" dateTime="2023-11-06T13:54:21" maxSheetId="26" userName="morgau_fin3" r:id="rId1477" minRId="592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04DA95-82BE-48AF-9DA4-A1C40CA715AF}" dateTime="2023-11-06T13:54:37" maxSheetId="26" userName="morgau_fin3" r:id="rId1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3032278-7415-48A0-A970-B65C83DB1C4E}" dateTime="2023-11-06T14:10:08" maxSheetId="26" userName="morgau_fin3" r:id="rId1479" minRId="59333" maxRId="593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95A8E2-362A-4741-9D15-E830FB037BDB}" dateTime="2023-11-06T14:38:58" maxSheetId="26" userName="morgau_fin3" r:id="rId1480" minRId="59372" maxRId="59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61C8EF9-B421-4FBF-B704-974A1452E0F7}" dateTime="2023-11-06T14:52:50" maxSheetId="26" userName="morgau_fin3" r:id="rId1481" minRId="59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F90977-424F-4314-8B92-599E711225DE}" dateTime="2023-11-06T15:13:18" maxSheetId="26" userName="morgau_fin3" r:id="rId1482" minRId="59458" maxRId="59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4803C82-1512-4DDA-8143-F19CCEBE3609}" dateTime="2023-11-06T15:13:58" maxSheetId="26" userName="morgau_fin3" r:id="rId14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51EA5-9015-4FCB-916C-4C5975F63F2A}" dateTime="2023-11-07T09:14:32" maxSheetId="26" userName="morgau_fin3" r:id="rId1484" minRId="59547" maxRId="595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F444FB-5D49-4071-866B-669EE1B24247}" dateTime="2023-11-07T09:22:23" maxSheetId="26" userName="morgau_fin3" r:id="rId1485" minRId="59581" maxRId="595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D90B2-E63C-4969-9A15-EC7CB8DACABE}" dateTime="2023-11-07T09:34:01" maxSheetId="26" userName="morgau_fin3" r:id="rId1486" minRId="59618" maxRId="59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BAA98DA-9579-48CC-B634-B1A09D8C8A41}" dateTime="2023-11-07T09:40:00" maxSheetId="26" userName="morgau_fin3" r:id="rId1487" minRId="59652" maxRId="59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93ED84-AF3F-4FB7-AB4C-40FE5EDE4191}" dateTime="2023-11-07T09:59:09" maxSheetId="26" userName="morgau_fin3" r:id="rId1488" minRId="59685" maxRId="59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1F8FD-53D6-4351-BF1B-33EF7A53C4D7}" dateTime="2023-11-07T10:15:16" maxSheetId="26" userName="morgau_fin3" r:id="rId1489" minRId="59720" maxRId="59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86C3975-4BA9-42F7-87E2-D00E79CBA711}" dateTime="2023-11-07T10:21:49" maxSheetId="26" userName="morgau_fin3" r:id="rId1490" minRId="59755" maxRId="597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378726-E9E8-4547-9CA9-24672C97C03B}" dateTime="2023-11-07T10:22:08" maxSheetId="26" userName="morgau_fin3" r:id="rId14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D13471-4574-4639-AA4F-ED19041AF4D3}" dateTime="2023-11-07T10:29:00" maxSheetId="26" userName="morgau_fin3" r:id="rId1492" minRId="59817" maxRId="59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901E7B-D7F8-44A5-AAAA-76D81A7041C4}" dateTime="2023-11-07T11:10:21" maxSheetId="26" userName="morgau_fin3" r:id="rId1493" minRId="59851" maxRId="59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F482F2-236D-4F9D-A0C3-70CDF8BC7D7B}" dateTime="2023-11-07T11:16:02" maxSheetId="26" userName="morgau_fin3" r:id="rId1494" minRId="59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8A0B66-315A-4866-A83D-8BC2D0040BFC}" dateTime="2023-11-07T11:17:20" maxSheetId="26" userName="morgau_fin3" r:id="rId1495" minRId="59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C5357A-F7E2-49F6-8D30-258C6E68347F}" dateTime="2023-11-07T11:20:04" maxSheetId="26" userName="morgau_fin3" r:id="rId1496" minRId="599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36A7F65-E801-43DD-8A55-15BAF93E77E0}" dateTime="2023-11-07T11:26:48" maxSheetId="26" userName="morgau_fin3" r:id="rId14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CC3DE0-DE26-4B40-9A84-5D14B6A48BDD}" dateTime="2023-11-07T11:30:11" maxSheetId="26" userName="morgau_fin3" r:id="rId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BA34B-0D29-4939-B5DA-15D90C2BE3A1}" dateTime="2023-11-07T11:39:34" maxSheetId="26" userName="morgau_fin3" r:id="rId14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0258C-9E5C-4E3C-8B5C-C72B33855A84}" dateTime="2023-11-07T14:59:13" maxSheetId="26" userName="morgau_fin3" r:id="rId15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D114FE-3F96-4730-8BA5-B5C09651257D}" dateTime="2023-12-01T09:54:48" maxSheetId="26" userName="morgau_fin3" r:id="rId1501" minRId="60097" maxRId="60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D8202B-96E4-4FA1-83CD-CC79CB32F5C9}" dateTime="2023-12-01T14:32:16" maxSheetId="26" userName="morgau_fin3" r:id="rId1502" minRId="60132" maxRId="601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A1797A-0425-495D-951D-CCB8910C6F5C}" dateTime="2023-12-01T14:50:36" maxSheetId="26" userName="morgau_fin3" r:id="rId1503" minRId="60181" maxRId="601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51C4654-E011-4C1C-8F49-1881E5E9E1D5}" dateTime="2023-12-01T14:57:57" maxSheetId="26" userName="morgau_fin3" r:id="rId1504" minRId="60215" maxRId="602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BD7984-B77B-44C4-8802-38499B024690}" dateTime="2023-12-01T14:59:20" maxSheetId="26" userName="morgau_fin3" r:id="rId1505" minRId="60247" maxRId="602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ADCBE-F96D-428A-91AC-044092151268}" dateTime="2023-12-01T15:00:06" maxSheetId="26" userName="morgau_fin3" r:id="rId1506" minRId="602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8FA9F-7525-46E3-8140-ECC65952EE04}" dateTime="2023-12-01T16:42:33" maxSheetId="26" userName="morgau_fin3" r:id="rId1507" minRId="60310" maxRId="603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3619C7-633E-42DA-BC48-134D6DB7E05C}" dateTime="2023-12-01T16:49:32" maxSheetId="26" userName="morgau_fin3" r:id="rId1508" minRId="60346" maxRId="603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9F9663-12B8-46D3-85CA-39C727D2B14C}" dateTime="2023-12-01T16:50:52" maxSheetId="26" userName="morgau_fin3" r:id="rId1509" minRId="60388" maxRId="603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ACAAAB-FB69-449C-B4EA-5BBFB7B08DAD}" dateTime="2023-12-01T16:55:26" maxSheetId="26" userName="morgau_fin3" r:id="rId1510" minRId="60421" maxRId="604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58199AB-D773-4ABC-95FE-848E27B23D21}" dateTime="2023-12-01T16:56:49" maxSheetId="26" userName="morgau_fin3" r:id="rId1511" minRId="60460" maxRId="604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ABF5B77-F14F-4FEE-9A33-68BDBF96EB89}" dateTime="2023-12-01T16:57:12" maxSheetId="26" userName="morgau_fin3" r:id="rId15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97C7F9-8131-41D3-B3E7-CC40AE70A2D4}" dateTime="2023-12-04T15:19:19" maxSheetId="26" userName="morgau_fin3" r:id="rId1513" minRId="60523" maxRId="605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6A5CDD-04C7-4C29-8F81-E499DD7669BD}" dateTime="2023-12-04T15:26:36" maxSheetId="26" userName="morgau_fin3" r:id="rId1514" minRId="60558" maxRId="605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4BBA5-CD18-49BE-818C-13633A49F72A}" dateTime="2023-12-04T15:30:41" maxSheetId="26" userName="morgau_fin3" r:id="rId1515" minRId="60601" maxRId="606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1F9D61-1471-4327-95E5-99702ADE3457}" dateTime="2023-12-04T16:03:24" maxSheetId="26" userName="morgau_fin3" r:id="rId1516" minRId="60645" maxRId="606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D264DB-47F5-4EFD-BCD6-0C27954AD925}" dateTime="2023-12-04T16:07:52" maxSheetId="26" userName="morgau_fin3" r:id="rId1517" minRId="60694" maxRId="60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FD4B4B-8CB2-47CA-85CA-F6EA87F5FBF4}" dateTime="2023-12-04T16:25:40" maxSheetId="26" userName="morgau_fin3" r:id="rId1518" minRId="60728" maxRId="607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C9EC1E-4F42-4F2F-9D3D-8FFEAFA825C0}" dateTime="2023-12-04T16:38:01" maxSheetId="26" userName="morgau_fin3" r:id="rId1519" minRId="60762" maxRId="607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077A9F-8D91-4B3E-9984-33C0F56EA741}" dateTime="2023-12-04T16:38:56" maxSheetId="26" userName="morgau_fin3" r:id="rId1520" minRId="60796" maxRId="607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4503B3-BA8C-4B3E-91D8-0CD6E9B71438}" dateTime="2023-12-04T16:42:16" maxSheetId="26" userName="morgau_fin3" r:id="rId1521" minRId="60828" maxRId="608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60F52-C024-4BCC-89C4-33F66D61F62C}" dateTime="2023-12-04T17:00:36" maxSheetId="26" userName="morgau_fin3" r:id="rId15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5D94E-3695-4B54-A6EC-BF3FEC6E4EC0}" dateTime="2023-12-05T10:00:48" maxSheetId="26" userName="morgau_fin3" r:id="rId1523" minRId="60892" maxRId="608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D5460-4049-42B3-9AE4-7E3E66007578}" dateTime="2023-12-05T10:02:05" maxSheetId="26" userName="morgau_fin3" r:id="rId15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D888E6-D66F-4D41-B7FF-DBB54E79DCE4}" dateTime="2023-12-05T10:02:58" maxSheetId="26" userName="morgau_fin3" r:id="rId1525" minRId="609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10CC025-C458-4D36-A147-7EBCAD8B25B9}" dateTime="2023-12-05T10:18:09" maxSheetId="26" userName="morgau_fin3" r:id="rId1526" minRId="60990" maxRId="609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47B1A9-081B-4BA8-A688-87A1C3E8D38E}" dateTime="2023-12-05T16:57:20" maxSheetId="26" userName="morgau_fin3" r:id="rId1527" minRId="61028" maxRId="610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6933C0-23FE-4E50-90DB-C5060F12A841}" dateTime="2023-12-05T17:00:20" maxSheetId="26" userName="morgau_fin3" r:id="rId1528" minRId="61094" maxRId="61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8B5D569-D4C7-4720-9DC4-C43CFFC95108}" dateTime="2023-12-06T08:56:14" maxSheetId="26" userName="morgau_fin3" r:id="rId1529" minRId="611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D612FF-CFD4-4C59-A237-118E59A48A4B}" dateTime="2023-12-06T13:56:06" maxSheetId="26" userName="morgau_fin3" r:id="rId1530" minRId="61163" maxRId="611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2B80D8-D2C5-4F97-AD90-FA66E8D2AECF}" dateTime="2023-12-06T17:06:39" maxSheetId="26" userName="morgau_fin3" r:id="rId1531" minRId="61227" maxRId="612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66FE1B-DF32-49B4-ACCC-01A08E7311C2}" dateTime="2023-12-13T10:05:12" maxSheetId="26" userName="morgau_fin3" r:id="rId1532" minRId="61263" maxRId="612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9E58E4-5B2C-4BE7-9D57-23D55F5080D8}" dateTime="2023-12-13T10:06:26" maxSheetId="26" userName="morgau_fin3" r:id="rId1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EC845-282C-4BF7-8BCB-8AF1F21FAAB5}" dateTime="2023-12-30T12:09:01" maxSheetId="26" userName="morgau_fin3" r:id="rId15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323C7E-B939-4191-958C-ED66CED6457A}" dateTime="2023-12-30T12:53:11" maxSheetId="26" userName="morgau_fin3" r:id="rId1535" minRId="61356" maxRId="61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82F4E7A-AA33-4BB2-BF89-13CAD61A2DB6}" dateTime="2023-12-30T12:54:03" maxSheetId="26" userName="morgau_fin3" r:id="rId15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901B22-84EB-422E-BF79-B6B3C500A50D}" dateTime="2023-12-30T12:55:18" maxSheetId="26" userName="morgau_fin3" r:id="rId1537" minRId="614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FCC0F0-C950-4997-BAA1-1A530AF22E10}" dateTime="2023-12-30T14:22:43" maxSheetId="26" userName="morgau_fin3" r:id="rId1538" minRId="6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FF793E-E257-4D34-A78E-1CBC6D3CC291}" dateTime="2024-01-09T09:57:52" maxSheetId="26" userName="morgau_fin3" r:id="rId1539" minRId="61529" maxRId="61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7F817E-F8F7-40F0-BA87-20E240322841}" dateTime="2024-01-09T10:50:20" maxSheetId="26" userName="morgau_fin3" r:id="rId1540" minRId="61571" maxRId="615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D680C5-9698-4FB3-A535-F1BAAC4D3BFC}" dateTime="2024-01-09T11:08:45" maxSheetId="26" userName="morgau_fin3" r:id="rId1541" minRId="61625" maxRId="616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0C6F2F-A5C0-4C3F-A7C1-4011844BD9D0}" dateTime="2024-01-09T11:13:23" maxSheetId="26" userName="morgau_fin3" r:id="rId1542" minRId="616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E4A0839-0AD6-4237-9776-A3470765A4EE}" dateTime="2024-01-09T11:56:43" maxSheetId="26" userName="morgau_fin3" r:id="rId1543" minRId="617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1670F19-BC13-4C09-A410-6E7BCEAF9F81}" dateTime="2024-01-09T12:03:53" maxSheetId="26" userName="morgau_fin3" r:id="rId1544" minRId="61731" maxRId="617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47DBA4-3A3C-40AA-AA91-C44BDE3FE4B2}" dateTime="2024-01-09T12:04:44" maxSheetId="26" userName="morgau_fin3" r:id="rId15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E6CF06-99B0-4EAB-915B-6402E431A5EA}" dateTime="2024-01-09T13:40:36" maxSheetId="26" userName="morgau_fin3" r:id="rId1546" minRId="61803" maxRId="61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2A9C6FA-F590-44A8-9A4E-BB4D5B86041A}" dateTime="2024-01-09T13:41:23" maxSheetId="26" userName="morgau_fin3" r:id="rId1547" minRId="61852" maxRId="61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8FCB32-F437-45CA-9255-5E82A2986A31}" dateTime="2024-01-09T15:54:36" maxSheetId="26" userName="morgau_fin3" r:id="rId1548" minRId="61884" maxRId="619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F10ADB-10D5-4653-8FAF-A5F8E9A0D764}" dateTime="2024-01-09T15:56:09" maxSheetId="26" userName="morgau_fin3" r:id="rId15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846C75-4D06-4C23-8859-F7AC5F5F321F}" dateTime="2024-01-09T16:22:41" maxSheetId="26" userName="morgau_fin3" r:id="rId1550" minRId="61965" maxRId="619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E3F49C4-0A7B-4F92-B8A6-699F237F856D}" dateTime="2024-01-09T16:36:28" maxSheetId="26" userName="morgau_fin3" r:id="rId15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836AC5-05C5-47D4-BCD7-75823803E54F}" dateTime="2024-01-09T16:39:46" maxSheetId="26" userName="morgau_fin3" r:id="rId155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8FB9F9C-5838-42DB-853D-B3EBE2F082E5}" dateTime="2024-01-10T10:24:05" maxSheetId="26" userName="morgau_fin3" r:id="rId1553" minRId="62071" maxRId="621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656460-D212-492D-AE35-7517B8057FC2}" dateTime="2024-01-10T10:24:37" maxSheetId="26" userName="morgau_fin3" r:id="rId15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98C0BE-99CA-44CA-8BA8-74A683C61972}" dateTime="2024-01-10T11:18:05" maxSheetId="26" userName="morgau_fin3" r:id="rId15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57167B-7C3E-4D88-AEA5-FAED441DABC7}" dateTime="2024-01-10T11:22:56" maxSheetId="26" userName="morgau_fin3" r:id="rId1556" minRId="62210" maxRId="622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881D35-3E99-4244-8C25-7828F096B1F9}" dateTime="2024-01-10T11:25:44" maxSheetId="26" userName="morgau_fin3" r:id="rId15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8365AF0-9086-47EF-B91D-3DF8958E97BB}" dateTime="2024-01-10T17:05:42" maxSheetId="26" userName="morgau_fin3" r:id="rId15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10547C-5C93-43FC-B894-3A01F5E1AC51}" dateTime="2024-01-11T16:49:15" maxSheetId="26" userName="morgau_fin3" r:id="rId1559" minRId="62310" maxRId="623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7916CC-92CC-40D4-839B-BEAE3C86AA94}" dateTime="2024-01-11T17:00:37" maxSheetId="26" userName="morgau_fin3" r:id="rId1560" minRId="62353" maxRId="623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39F526-5469-4679-B46F-CD0FE3B2BE97}" dateTime="2024-01-11T17:01:04" maxSheetId="26" userName="morgau_fin3" r:id="rId15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0AC716-D281-4776-82BA-34F268340FC7}" dateTime="2024-01-12T09:31:25" maxSheetId="26" userName="morgau_fin3" r:id="rId1562" minRId="62434" maxRId="62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AAB87DD-D833-49EA-ABAE-8281C06C61B3}" dateTime="2024-01-12T09:42:28" maxSheetId="26" userName="morgau_fin3" r:id="rId1563" minRId="62470" maxRId="624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A8482E-CCFB-4AD4-A06D-A73DB8668314}" dateTime="2024-01-12T09:52:30" maxSheetId="26" userName="morgau_fin3" r:id="rId1564" minRId="62503" maxRId="625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73FEF8-8553-49A9-B308-B6876EF12349}" dateTime="2024-01-12T10:05:54" maxSheetId="26" userName="morgau_fin3" r:id="rId1565" minRId="62536" maxRId="62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E0EEBCD-59F8-4E36-BE4C-66DA4EE16B90}" dateTime="2024-01-12T10:22:30" maxSheetId="26" userName="morgau_fin3" r:id="rId1566" minRId="62571" maxRId="62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399FC5-19E3-4259-AC00-6159920EE727}" dateTime="2024-01-12T10:33:44" maxSheetId="26" userName="morgau_fin3" r:id="rId1567" minRId="62606" maxRId="626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CD0F79-547F-44EA-BDA9-8B30C5440187}" dateTime="2024-01-12T10:35:11" maxSheetId="26" userName="morgau_fin3" r:id="rId1568" minRId="626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D733E3-7939-4F1B-9EB6-C1B58ADE169C}" dateTime="2024-01-12T10:36:25" maxSheetId="26" userName="morgau_fin3" r:id="rId1569" minRId="6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39AD9B-D7F5-46C3-98BF-F06048B977DC}" dateTime="2024-01-17T10:12:34" maxSheetId="26" userName="morgau_fin3" r:id="rId1570" minRId="62705" maxRId="627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DCC899-CCC0-47FA-A972-8E4FB4BAC720}" dateTime="2024-01-17T10:27:32" maxSheetId="26" userName="morgau_fin3" r:id="rId15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9E33C-2045-43A9-AD8D-ADE36AB15498}" dateTime="2024-01-17T10:57:31" maxSheetId="26" userName="morgau_fin3" r:id="rId1572" minRId="62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591333-2D5B-4B80-814F-87AFFB9F3463}" dateTime="2024-02-02T08:51:23" maxSheetId="26" userName="morgau_fin3" r:id="rId1573" minRId="62809" maxRId="628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108730-D2E6-41AB-98F9-92F83DC2C73F}" dateTime="2024-02-02T10:06:41" maxSheetId="26" userName="morgau_fin3" r:id="rId1574" minRId="62923" maxRId="629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98CEE9-355D-459B-BBD9-EE14CEFA9368}" dateTime="2024-02-02T11:26:55" maxSheetId="26" userName="morgau_fin3" r:id="rId1575" minRId="62992" maxRId="630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7AC5C44-C22D-479C-8D9F-37E855391709}" dateTime="2024-02-02T11:48:45" maxSheetId="26" userName="morgau_fin3" r:id="rId1576" minRId="63037" maxRId="6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9581161-430F-4EFA-B4A4-A297FE15EB2E}" dateTime="2024-02-02T11:57:34" maxSheetId="26" userName="morgau_fin3" r:id="rId1577" minRId="63077" maxRId="632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6BCE0-4AA0-478E-A258-EEB9CBB8C77F}" dateTime="2024-02-02T14:17:28" maxSheetId="26" userName="morgau_fin3" r:id="rId1578" minRId="63282" maxRId="633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AA4D1F-F55D-4EAF-9B89-3EEA8A72E4B5}" dateTime="2024-02-02T15:13:17" maxSheetId="26" userName="morgau_fin3" r:id="rId15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69CB3-62D6-42F3-916B-EDA6F42A4525}" dateTime="2024-02-02T16:48:36" maxSheetId="26" userName="morgau_fin3" r:id="rId15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46F535-0CC1-4F2A-90AE-157E312B4E92}" dateTime="2024-02-02T16:50:36" maxSheetId="26" userName="morgau_fin3" r:id="rId1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42006B-F3CA-4685-848B-4D2F6234A369}" dateTime="2024-02-02T16:56:24" maxSheetId="26" userName="morgau_fin3" r:id="rId1582" minRId="63470" maxRId="63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673276-FC86-43C2-B4E6-4CDF4D4A102B}" dateTime="2024-02-02T16:57:08" maxSheetId="26" userName="morgau_fin3" r:id="rId1583" minRId="63506" maxRId="635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4AC464E-75FB-446A-AEE9-1B1E11DE8139}" dateTime="2024-02-02T16:58:34" maxSheetId="26" userName="morgau_fin3" r:id="rId1584" minRId="63540" maxRId="63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BFD65E-CFC3-4F9C-9490-65524183CC3A}" dateTime="2024-02-02T17:00:38" maxSheetId="26" userName="morgau_fin3" r:id="rId15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60E901-8D12-44B1-AD55-F1931C8E5EE8}" dateTime="2024-02-05T10:07:45" maxSheetId="26" userName="morgau_fin3" r:id="rId1586" minRId="63603" maxRId="63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073837-7D74-442D-B040-D5DD7EDA35F1}" dateTime="2024-02-05T10:20:04" maxSheetId="26" userName="morgau_fin3" r:id="rId1587" minRId="63652" maxRId="636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B0C0E62-3120-4FC8-8C48-9A3D934001A3}" dateTime="2024-02-05T10:21:27" maxSheetId="26" userName="morgau_fin3" r:id="rId15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BF58C2-A362-4D1B-83C0-8F356370CED4}" dateTime="2024-02-05T16:27:16" maxSheetId="26" userName="morgau_fin3" r:id="rId1589" minRId="63740" maxRId="637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22C5A39-66F5-49B4-B5D5-880854D12677}" dateTime="2024-02-05T16:43:33" maxSheetId="26" userName="morgau_fin3" r:id="rId1590" minRId="63813" maxRId="638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318893-1118-4962-97C4-EEB89FFB9362}" dateTime="2024-02-06T09:22:32" maxSheetId="26" userName="morgau_fin3" r:id="rId1591" minRId="63849" maxRId="638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87FADF-ED96-4D0F-ADA5-E972406C94D3}" dateTime="2024-02-06T10:10:38" maxSheetId="26" userName="morgau_fin3" r:id="rId1592" minRId="63896" maxRId="6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A8F50A-82E8-4360-9165-28BC3CC92DC3}" dateTime="2024-02-06T10:32:24" maxSheetId="26" userName="morgau_fin3" r:id="rId15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6503839-F4FC-4BE0-8372-8D9A70D07AB7}" dateTime="2024-02-06T10:38:10" maxSheetId="26" userName="morgau_fin3" r:id="rId1594" minRId="63981" maxRId="639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E1CF3-CA8E-4B39-AAA8-3F4D23537D47}" dateTime="2024-02-09T09:34:58" maxSheetId="26" userName="morgau_fin3" r:id="rId159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6EB210-CB94-4FC8-85DD-2E815E35D6AA}" dateTime="2024-02-09T09:36:56" maxSheetId="26" userName="morgau_fin3" r:id="rId15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E94902-C305-4D54-97F3-4306A1ADCFA1}" dateTime="2024-02-14T09:14:47" maxSheetId="26" userName="morgau_fin3" r:id="rId1597" minRId="64087" maxRId="640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3F1C29-3C56-447B-924C-753DA87B4CE3}" dateTime="2024-02-14T10:44:14" maxSheetId="26" userName="morgau_fin3" r:id="rId1598" minRId="64119" maxRId="641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F68913-F40D-4315-8A64-88586D0B9B40}" dateTime="2024-02-14T10:45:12" maxSheetId="26" userName="morgau_fin3" r:id="rId1599" minRId="64159" maxRId="641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CED408-9763-4940-9C71-593E78C2D099}" dateTime="2024-02-14T11:10:03" maxSheetId="26" userName="morgau_fin3" r:id="rId1600" minRId="64196" maxRId="64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BFC46C-7A53-4C9C-9E5C-7977F9AC198B}" dateTime="2024-02-14T11:16:12" maxSheetId="26" userName="morgau_fin3" r:id="rId1601" minRId="64234" maxRId="642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224875D-80CC-488C-9B09-A601803EE7E9}" dateTime="2024-02-14T13:45:25" maxSheetId="26" userName="morgau_fin3" r:id="rId1602" minRId="64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DBC2A2D-60C0-4552-A0D9-E47E4F1E45DF}" dateTime="2024-02-14T14:14:15" maxSheetId="26" userName="morgau_fin3" r:id="rId1603" minRId="64305" maxRId="643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DF45435-D6B3-4F48-A3C6-3540DB20D6BA}" dateTime="2024-02-14T14:36:56" maxSheetId="26" userName="morgau_fin3" r:id="rId1604" minRId="64344" maxRId="64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0AAF5F-2B7B-45D0-8679-1782948B8BFE}" dateTime="2024-02-14T14:48:34" maxSheetId="26" userName="morgau_fin3" r:id="rId1605" minRId="64391" maxRId="64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2731A47-6F73-43A9-9513-5FD26E9C50EB}" dateTime="2024-02-14T14:52:16" maxSheetId="26" userName="morgau_fin3" r:id="rId1606" minRId="64427" maxRId="6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AA0C3E-5924-4BF7-AEFD-1AA14064FE5D}" dateTime="2024-02-14T14:58:00" maxSheetId="26" userName="morgau_fin3" r:id="rId1607" minRId="64461" maxRId="6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9FECEC-C367-4790-960C-5215F291A1AD}" dateTime="2024-02-14T14:58:17" maxSheetId="26" userName="morgau_fin3" r:id="rId1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763E923-FC61-4AFF-82D8-4CEA769D360A}" dateTime="2024-02-14T15:17:19" maxSheetId="26" userName="morgau_fin3" r:id="rId1609" minRId="64526" maxRId="645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7748A8-D399-4198-8EC0-3B7DB1F52355}" dateTime="2024-02-14T16:19:38" maxSheetId="26" userName="morgau_fin3" r:id="rId161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490508B-36D5-4AF2-999C-F707F8086882}" dateTime="2024-02-15T11:13:27" maxSheetId="26" userName="morgau_fin3" r:id="rId1611" minRId="64590" maxRId="645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A9A7B7-32CF-43B7-B906-C72998F12436}" dateTime="2025-02-03T11:58:59" maxSheetId="26" userName="morgau_fin3" r:id="rId1612" minRId="64622" maxRId="647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F30EBF-48E1-4D5D-8CD6-C6F52F0243D2}" dateTime="2025-02-03T12:00:37" maxSheetId="26" userName="morgau_fin3" r:id="rId1613" minRId="64748" maxRId="647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9BF13C-7D4F-41EF-8D95-A964AC3CC94E}" dateTime="2025-02-03T12:02:38" maxSheetId="26" userName="morgau_fin3" r:id="rId1614" minRId="647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5DC0410-56C3-4BD3-AE0E-3E026F4156E8}" dateTime="2025-02-03T13:20:07" maxSheetId="26" userName="morgau_fin3" r:id="rId1615" minRId="64816" maxRId="649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5F6C901-526A-40BB-A315-C2D9A06AD904}" dateTime="2025-02-03T13:26:07" maxSheetId="26" userName="morgau_fin3" r:id="rId1616" minRId="64932" maxRId="64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B8720D-A521-4C74-8272-755040C2C25F}" dateTime="2025-02-03T13:27:10" maxSheetId="26" userName="morgau_fin3" r:id="rId1617" minRId="64981" maxRId="64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D37B9E1-1537-4F76-9D00-42EB42B62626}" dateTime="2025-02-03T13:27:12" maxSheetId="26" userName="morgau_fin3" r:id="rId16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7D3575F-D2F8-41FC-8EC4-D3E59D2255F8}" dateTime="2025-02-03T13:29:39" maxSheetId="26" userName="morgau_fin3" r:id="rId1619" minRId="65044" maxRId="650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4FD513-6F01-4508-B158-C212FD4E48B1}" dateTime="2025-02-03T15:12:37" maxSheetId="26" userName="morgau_fin3" r:id="rId1620" minRId="65085" maxRId="65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000A68-11E5-4426-8933-3A0E60494826}" dateTime="2025-02-03T15:14:59" maxSheetId="26" userName="morgau_fin3" r:id="rId1621" minRId="65134" maxRId="651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DCA9E3B-59DA-4550-9452-AD0C3989BCAE}" dateTime="2025-02-03T15:32:15" maxSheetId="26" userName="morgau_fin3" r:id="rId1622" minRId="65184" maxRId="652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28202B9-E2E9-4B00-BD85-398AEB90D2FF}" dateTime="2025-02-03T15:36:49" maxSheetId="26" userName="morgau_fin3" r:id="rId1623" minRId="65258" maxRId="652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BC0861-88EF-43F1-9B56-E81B7FB2C532}" dateTime="2025-02-04T09:41:14" maxSheetId="26" userName="morgau_fin3" r:id="rId1624" minRId="65290" maxRId="653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C92E4E-35AB-45BD-9D16-586078526B55}" dateTime="2025-02-04T09:47:27" maxSheetId="26" userName="morgau_fin3" r:id="rId1625" minRId="653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06E9EA-1BEB-4AB1-AFAB-3F31DC7F3CEB}" dateTime="2025-02-04T11:02:13" maxSheetId="26" userName="morgau_fin3" r:id="rId1626" minRId="65374" maxRId="65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FFDE0-BE77-4003-BF65-08F9D5F26BA3}" dateTime="2025-02-04T11:13:14" maxSheetId="26" userName="morgau_fin3" r:id="rId1627" minRId="65466" maxRId="654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1D8335-BCA6-431B-8B82-803B97C37C53}" dateTime="2025-02-04T11:14:27" maxSheetId="26" userName="morgau_fin3" r:id="rId16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39C1AC-EB20-48CE-97DA-B82E9D8F8FFE}" dateTime="2025-02-04T11:22:30" maxSheetId="26" userName="morgau_fin3" r:id="rId1629" minRId="65541" maxRId="655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CA79D8E-C743-496E-8043-68BB6957C68F}" dateTime="2025-02-04T11:23:02" maxSheetId="26" userName="morgau_fin3" r:id="rId16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62291D-7202-422D-B9A7-2342E5359E20}" dateTime="2025-02-04T14:31:07" maxSheetId="26" userName="morgau_fin3" r:id="rId1631" minRId="65604" maxRId="6561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7B633AC-50A9-4EB5-B720-468ACE0E40D7}" dateTime="2025-02-04T15:19:43" maxSheetId="26" userName="morgau_fin3" r:id="rId1632" minRId="65641" maxRId="656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84B737-9E87-4B99-BE52-67E884DC7B88}" dateTime="2025-02-04T15:42:45" maxSheetId="26" userName="morgau_fin3" r:id="rId1633" minRId="65686" maxRId="656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5CD6FEA-8511-44D3-83EC-98286910ECF2}" dateTime="2025-02-04T15:45:03" maxSheetId="26" userName="morgau_fin3" r:id="rId1634" minRId="65723" maxRId="65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1B0E3D6-E0F4-42EE-A1B2-0AD336220A70}" dateTime="2025-02-04T16:27:58" maxSheetId="26" userName="morgau_fin3" r:id="rId1635" minRId="65755" maxRId="65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30BDE6-B052-497C-8FA4-1105EAADDDE6}" dateTime="2025-02-04T16:49:39" maxSheetId="26" userName="morgau_fin3" r:id="rId1636" minRId="65791" maxRId="657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18A935F-0B8F-429D-BD08-82D2834378DB}" dateTime="2025-02-04T17:00:43" maxSheetId="26" userName="morgau_fin3" r:id="rId1637" minRId="65823" maxRId="658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210B3ED-89A4-4925-B4AB-C76C7C7BE641}" dateTime="2025-02-05T16:17:57" maxSheetId="26" userName="morgau_fin3" r:id="rId1638" minRId="65865" maxRId="658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9561858-9460-4F52-A100-7810F5B307E3}" dateTime="2025-02-05T16:19:03" maxSheetId="26" userName="morgau_fin3" r:id="rId1639" minRId="659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7D60742-C620-431E-BF5B-4FFAF0A6BDC5}" dateTime="2025-02-05T16:25:32" maxSheetId="26" userName="morgau_fin3" r:id="rId1640" minRId="65954" maxRId="659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DF6CE0-D546-4D04-9AD0-5DD3B78DA41F}" dateTime="2025-02-05T16:37:45" maxSheetId="26" userName="morgau_fin3" r:id="rId1641" minRId="65988" maxRId="659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BDC71B-0CDB-491D-914D-840AAC939C7B}" dateTime="2025-02-05T16:38:26" maxSheetId="26" userName="morgau_fin3" r:id="rId1642" minRId="66023" maxRId="6602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0FEFD2-3E06-4253-8E32-5D535F2935EE}" dateTime="2025-02-05T16:54:42" maxSheetId="26" userName="morgau_fin3" r:id="rId1643" minRId="66056" maxRId="660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26823F-57AF-42CB-8CBC-E3A16CC0E249}" dateTime="2025-02-05T16:57:24" maxSheetId="26" userName="morgau_fin3" r:id="rId1644" minRId="66105" maxRId="6611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1E9D46-3AFC-4BDF-8EEB-472E585B8573}" dateTime="2025-02-05T17:00:04" maxSheetId="26" userName="morgau_fin3" r:id="rId1645" minRId="66141" maxRId="661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20CE96-91D2-425F-98DB-30DE44E2B900}" dateTime="2025-02-05T17:01:33" maxSheetId="26" userName="morgau_fin3" r:id="rId1646" minRId="66174" maxRId="661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0AF7AA-052A-4460-AE64-7651F8746B18}" dateTime="2025-02-05T17:01:50" maxSheetId="26" userName="morgau_fin3" r:id="rId16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26FE55-F80B-4FA0-AAD7-0FEB33FE97DE}" dateTime="2025-02-05T17:02:25" maxSheetId="26" userName="morgau_fin3" r:id="rId16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5B79BA0-3039-4B79-85DF-BA063D2095BF}" dateTime="2025-02-06T08:49:53" maxSheetId="26" userName="morgau_fin3" r:id="rId16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7EDBDB8-0175-48F2-B516-46AFDB94D465}" dateTime="2025-02-06T09:41:53" maxSheetId="26" userName="morgau_fin3" r:id="rId1650" minRId="66297" maxRId="66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F08F1A-C5F8-4715-A232-DAEE60BE7DC0}" dateTime="2025-02-06T09:59:23" maxSheetId="26" userName="morgau_fin3" r:id="rId1651" minRId="66334" maxRId="66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9FA61-C448-4177-BED4-CCE1165E7E9B}" dateTime="2025-02-06T10:07:20" maxSheetId="26" userName="morgau_fin3" r:id="rId1652" minRId="66366" maxRId="663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8D6133-14D9-4C06-8D73-06EBE9DFAFA1}" dateTime="2025-02-06T10:26:27" maxSheetId="26" userName="morgau_fin3" r:id="rId1653" minRId="66400" maxRId="664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810955-0ADA-42F8-9E94-523F1EA0AF7F}" dateTime="2025-02-06T10:27:45" maxSheetId="26" userName="morgau_fin3" r:id="rId1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FD08F6-104D-4AF4-B114-42900F68A4B5}" dateTime="2025-02-06T10:37:34" maxSheetId="26" userName="morgau_fin3" r:id="rId16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BA97CB8-E7DD-4F1E-9114-F0D992FEAFB1}" dateTime="2025-02-06T10:40:08" maxSheetId="26" userName="morgau_fin3" r:id="rId16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DC38870-592B-4C26-B303-DDAD62BB61FF}" dateTime="2025-02-06T10:49:09" maxSheetId="26" userName="morgau_fin3" r:id="rId1657" minRId="66533" maxRId="665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F9D994-AAFB-4A52-AC3E-A5371F1A67F6}" dateTime="2025-02-06T10:50:59" maxSheetId="26" userName="morgau_fin3" r:id="rId16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758BCB7-2A43-4806-A0F1-A65F2FE02C23}" dateTime="2025-03-04T14:55:14" maxSheetId="26" userName="morgau_fin3" r:id="rId1659" minRId="66614" maxRId="666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12CAB6-BAAC-46AA-96E3-968DB4BC07C4}" dateTime="2025-03-04T15:18:53" maxSheetId="26" userName="morgau_fin3" r:id="rId1660" minRId="66649" maxRId="66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6868B9-8D93-49AD-A67C-630B16813D49}" dateTime="2025-03-04T15:22:05" maxSheetId="26" userName="morgau_fin3" r:id="rId1661" minRId="66696" maxRId="667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9031121-5E7F-4E52-847C-2A9083525250}" dateTime="2025-03-04T15:37:51" maxSheetId="26" userName="morgau_fin3" r:id="rId1662" minRId="66746" maxRId="667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BBC8B8F-06FC-49C0-AB32-4CBC102F69C7}" dateTime="2025-03-04T15:45:28" maxSheetId="26" userName="morgau_fin3" r:id="rId1663" minRId="66784" maxRId="667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464648-9F94-4065-AEB3-81B306BD1DCB}" dateTime="2025-03-04T15:45:43" maxSheetId="26" userName="morgau_fin3" r:id="rId16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D2013-C715-481A-A6EF-4F97D8B81B1F}" dateTime="2025-03-04T15:48:58" maxSheetId="26" userName="morgau_fin3" r:id="rId1665" minRId="66849" maxRId="66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0068E9-87B9-4AAA-B12E-7CCFCBCD1C9A}" dateTime="2025-03-04T15:51:54" maxSheetId="26" userName="morgau_fin3" r:id="rId1666" minRId="66884" maxRId="668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B15D9F-C5B5-44BF-B6D7-2BDFFBF803B9}" dateTime="2025-03-04T16:50:21" maxSheetId="26" userName="morgau_fin3" r:id="rId1667" minRId="66923" maxRId="669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168FF5-D3B1-479A-8723-DBA5C0FE6E0B}" dateTime="2025-03-05T10:38:19" maxSheetId="26" userName="morgau_fin3" r:id="rId1668" minRId="66969" maxRId="670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81D535-AF2A-4933-BFDC-FDAC23A8A2B5}" dateTime="2025-03-05T10:39:18" maxSheetId="26" userName="morgau_fin3" r:id="rId16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BD2E9A6-236B-4634-A8DB-F5CB117CA5B9}" dateTime="2025-03-05T10:40:00" maxSheetId="26" userName="morgau_fin3" r:id="rId16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D1BD9B6-043B-4F75-9432-6A2F7C3AF431}" dateTime="2025-03-05T16:44:55" maxSheetId="26" userName="morgau_fin3" r:id="rId1671" minRId="67097" maxRId="671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978D6E-D42A-44E7-9CF9-DA79E17CE063}" dateTime="2025-03-05T16:45:33" maxSheetId="26" userName="morgau_fin3" r:id="rId16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8098FFE-7F41-458E-9FD5-907777B496B2}" dateTime="2025-03-05T16:48:08" maxSheetId="26" userName="morgau_fin3" r:id="rId16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224E19-BA02-4F3D-854B-3CA88F044AA0}" dateTime="2025-03-05T16:52:50" maxSheetId="26" userName="morgau_fin3" r:id="rId1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4C4F30-0D26-4F37-B833-11739FDF798B}" dateTime="2025-03-06T09:27:23" maxSheetId="26" userName="morgau_fin3" r:id="rId16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91315DD-8D3A-4381-90FA-BE7C5D622A1F}" dateTime="2025-03-06T10:20:30" maxSheetId="26" userName="morgau_fin3" r:id="rId1676" minRId="67286" maxRId="6730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4F4E152-2F48-4CE0-BB6C-D2F16C33DBC8}" dateTime="2025-03-06T11:49:45" maxSheetId="26" userName="morgau_fin3" r:id="rId1677" minRId="67333" maxRId="67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213F8FF-AA5A-444A-91D3-94A247C62687}" dateTime="2025-03-06T16:08:44" maxSheetId="26" userName="morgau_fin3" r:id="rId1678" minRId="67376" maxRId="673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0443B3-4EF0-4310-87DC-E9772742939F}" dateTime="2025-03-06T16:15:56" maxSheetId="26" userName="morgau_fin3" r:id="rId16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fmt sheetId="3" xfDxf="1" s="1" sqref="B118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65686" sId="3">
    <oc r="A118" t="inlineStr">
      <is>
        <t>Ч12</t>
      </is>
    </oc>
    <nc r="A118" t="inlineStr">
      <is>
        <t>Ч14</t>
      </is>
    </nc>
  </rcc>
  <rcc rId="65687" sId="3">
    <oc r="B118" t="inlineStr">
      <is>
        <t>Организация и проведение конкурсов среди субъектов малого и среднего предпринимательства</t>
      </is>
    </oc>
    <nc r="B118" t="inlineStr">
      <is>
        <t>Содействие формированию положительного имиджа предпринимательской деятельности</t>
      </is>
    </nc>
  </rcc>
  <rcc rId="65688" sId="3" numFmtId="4">
    <nc r="C118">
      <v>302.5</v>
    </nc>
  </rcc>
  <rcc rId="65689" sId="3" numFmtId="4">
    <nc r="C117">
      <v>500</v>
    </nc>
  </rcc>
  <rcc rId="65690" sId="3" numFmtId="4">
    <nc r="C116">
      <v>1000</v>
    </nc>
  </rcc>
  <rcc rId="65691" sId="3" numFmtId="4">
    <nc r="C115">
      <v>200</v>
    </nc>
  </rcc>
  <rcc rId="65692" sId="3" numFmtId="4">
    <nc r="D118">
      <v>81.784000000000006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район!$A$1:$G$196</formula>
    <oldFormula>район!$A$1:$G$196</oldFormula>
  </rdn>
  <rdn rId="0" localSheetId="3" customView="1" name="Z_61528DAC_5C4C_48F4_ADE2_8A724B05A086_.wvu.Rows" hidden="1" oldHidden="1">
    <formula>район!$192:$192</formula>
    <oldFormula>район!$192:$192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65258" sId="3" numFmtId="4">
    <oc r="C181">
      <v>893.49409000000003</v>
    </oc>
    <nc r="C181"/>
  </rcc>
  <rcc rId="65259" sId="3" numFmtId="4">
    <oc r="C182">
      <v>114.4</v>
    </oc>
    <nc r="C18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fmt sheetId="3" s="1" sqref="E121" start="0" length="0">
    <dxf>
      <font>
        <b/>
        <i val="0"/>
        <sz val="20"/>
        <color auto="1"/>
        <name val="Times New Roman"/>
        <scheme val="none"/>
      </font>
      <alignment vertical="center" readingOrder="0"/>
      <border outline="0">
        <right style="thin">
          <color indexed="64"/>
        </right>
      </border>
    </dxf>
  </rfmt>
  <rcc rId="64748" sId="3" odxf="1" dxf="1">
    <oc r="F121">
      <f>SUM(F122+F124+F132)</f>
    </oc>
    <nc r="F121">
      <f>SUM(F122+F124+F132+F141)</f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49" sId="3" odxf="1" s="1" dxf="1">
    <oc r="E121">
      <f>SUM(D121/C121*100)</f>
    </oc>
    <nc r="E121">
      <f>SUM(D121/C121*100)</f>
    </nc>
    <ndxf>
      <font>
        <b val="0"/>
        <i/>
        <sz val="20"/>
        <color auto="1"/>
        <name val="Times New Roman"/>
        <scheme val="none"/>
      </font>
      <alignment vertical="bottom" readingOrder="0"/>
      <border outline="0">
        <right style="medium">
          <color indexed="64"/>
        </right>
      </border>
    </ndxf>
  </rcc>
  <rcc rId="64750" sId="3" odxf="1" dxf="1" numFmtId="4">
    <oc r="F124">
      <v>0</v>
    </oc>
    <nc r="F124">
      <v>1757.55546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fmt sheetId="3" sqref="F125" start="0" length="0">
    <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dxf>
  </rfmt>
  <rcc rId="64751" sId="3" odxf="1" dxf="1" numFmtId="4">
    <nc r="F126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752" sId="3" odxf="1" dxf="1" numFmtId="4">
    <nc r="F127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fmt sheetId="3" sqref="F128" start="0" length="0">
    <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dxf>
  </rfmt>
  <rcc rId="64753" sId="3" odxf="1" dxf="1" numFmtId="4">
    <nc r="F129">
      <v>222.07432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754" sId="3" odxf="1" dxf="1" numFmtId="4">
    <nc r="F130">
      <v>1535.4811400000001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fmt sheetId="3" sqref="F131" start="0" length="0">
    <dxf>
      <font>
        <i/>
        <sz val="20"/>
        <name val="Times New Roman"/>
        <scheme val="none"/>
      </font>
      <border outline="0">
        <left style="thin">
          <color indexed="64"/>
        </left>
      </border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.xml><?xml version="1.0" encoding="utf-8"?>
<revisions xmlns="http://schemas.openxmlformats.org/spreadsheetml/2006/main" xmlns:r="http://schemas.openxmlformats.org/officeDocument/2006/relationships">
  <rrc rId="64305" sId="3" ref="A156:XFD156" action="insert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64306" sId="3" xfDxf="1" s="1" dxf="1">
    <n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07" sId="3" numFmtId="4">
    <nc r="C156">
      <v>20155</v>
    </nc>
  </rcc>
  <rcc rId="64308" sId="3">
    <nc r="A156" t="inlineStr">
      <is>
        <t>Ц71</t>
      </is>
    </nc>
  </rcc>
  <rrc rId="64309" sId="3" ref="A157:XFD157" action="insert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64310" sId="3">
    <nc r="A157" t="inlineStr">
      <is>
        <t>Ц71</t>
      </is>
    </nc>
  </rcc>
  <rcc rId="64311" sId="3" xfDxf="1" s="1" dxf="1">
    <n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12" sId="3" numFmtId="4">
    <nc r="C157">
      <v>2568.1129999999998</v>
    </nc>
  </rcc>
  <rcc rId="64313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3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fmt sheetId="3" sqref="C203">
    <dxf>
      <numFmt numFmtId="186" formatCode="#,##0.0000"/>
    </dxf>
  </rfmt>
  <rfmt sheetId="3" sqref="C203">
    <dxf>
      <numFmt numFmtId="187" formatCode="#,##0.000"/>
    </dxf>
  </rfmt>
  <rfmt sheetId="3" sqref="C203">
    <dxf>
      <numFmt numFmtId="4" formatCode="#,##0.00"/>
    </dxf>
  </rfmt>
  <rfmt sheetId="3" sqref="C203">
    <dxf>
      <numFmt numFmtId="167" formatCode="#,##0.0"/>
    </dxf>
  </rfmt>
  <rcc rId="59272" sId="3" odxf="1" dxf="1" numFmtId="4">
    <oc r="D150">
      <v>467.64774</v>
    </oc>
    <nc r="D150">
      <f>SUM(D152)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fmt sheetId="3" sqref="C191:G194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2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66297" sId="3" numFmtId="4">
    <nc r="C90">
      <v>783</v>
    </nc>
  </rcc>
  <rcc rId="66298" sId="3" numFmtId="4">
    <nc r="C100">
      <v>500</v>
    </nc>
  </rcc>
  <rcc rId="66299" sId="3" numFmtId="4">
    <nc r="C102">
      <v>436.2</v>
    </nc>
  </rcc>
  <rcc rId="66300" sId="3" numFmtId="4">
    <nc r="C104">
      <v>383.47492</v>
    </nc>
  </rcc>
  <rcc rId="66301" sId="3">
    <oc r="A115" t="inlineStr">
      <is>
        <t>A4</t>
      </is>
    </oc>
    <nc r="A115" t="inlineStr">
      <is>
        <t>A44</t>
      </is>
    </nc>
  </rcc>
  <rcc rId="66302" sId="3">
    <oc r="A116" t="inlineStr">
      <is>
        <t>А4</t>
      </is>
    </oc>
    <nc r="A116" t="inlineStr">
      <is>
        <t>А44</t>
      </is>
    </nc>
  </rcc>
  <rcc rId="66303" sId="3">
    <oc r="A117" t="inlineStr">
      <is>
        <t>А4</t>
      </is>
    </oc>
    <nc r="A117" t="inlineStr">
      <is>
        <t>А44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6.xml><?xml version="1.0" encoding="utf-8"?>
<revisions xmlns="http://schemas.openxmlformats.org/spreadsheetml/2006/main" xmlns:r="http://schemas.openxmlformats.org/officeDocument/2006/relationships">
  <rcc rId="66056" sId="3" numFmtId="4">
    <nc r="C171">
      <v>13876.2</v>
    </nc>
  </rcc>
  <rcc rId="66057" sId="3" numFmtId="4">
    <nc r="C172">
      <v>1350</v>
    </nc>
  </rcc>
  <rcc rId="66058" sId="3" numFmtId="4">
    <nc r="D172">
      <v>443.1</v>
    </nc>
  </rcc>
  <rcc rId="66059" sId="3" numFmtId="4">
    <nc r="C173">
      <v>180</v>
    </nc>
  </rcc>
  <rcc rId="66060" sId="3" numFmtId="4">
    <nc r="C174">
      <v>1590</v>
    </nc>
  </rcc>
  <rcc rId="66061" sId="3" numFmtId="4">
    <nc r="D174">
      <v>90</v>
    </nc>
  </rcc>
  <rcc rId="66062" sId="3">
    <oc r="A172" t="inlineStr">
      <is>
        <t>Ц41</t>
      </is>
    </oc>
    <nc r="A172" t="inlineStr">
      <is>
        <t>Ц44</t>
      </is>
    </nc>
  </rcc>
  <rcc rId="66063" sId="3">
    <oc r="A173" t="inlineStr">
      <is>
        <t>Ц41</t>
      </is>
    </oc>
    <nc r="A173" t="inlineStr">
      <is>
        <t>Ц44</t>
      </is>
    </nc>
  </rcc>
  <rcc rId="66064" sId="3">
    <oc r="A174" t="inlineStr">
      <is>
        <t>Ц41</t>
      </is>
    </oc>
    <nc r="A174" t="inlineStr">
      <is>
        <t>Ц44</t>
      </is>
    </nc>
  </rcc>
  <rcc rId="66065" sId="3">
    <oc r="A175" t="inlineStr">
      <is>
        <t>Ц41</t>
      </is>
    </oc>
    <nc r="A175" t="inlineStr">
      <is>
        <t>Ц44</t>
      </is>
    </nc>
  </rcc>
  <rcc rId="66066" sId="3">
    <oc r="A181" t="inlineStr">
      <is>
        <t>A61</t>
      </is>
    </oc>
    <nc r="A181" t="inlineStr">
      <is>
        <t>A62</t>
      </is>
    </nc>
  </rcc>
  <rcc rId="66067" sId="3" numFmtId="4">
    <nc r="C181">
      <v>999.63493000000005</v>
    </nc>
  </rcc>
  <rrc rId="66068" sId="3" ref="A187:XFD187" action="insertRow">
    <undo index="0" exp="area" ref3D="1" dr="$A$194:$XFD$194" dn="Z_61528DAC_5C4C_48F4_ADE2_8A724B05A086_.wvu.Rows" sId="3"/>
    <undo index="26" exp="area" ref3D="1" dr="$A$194:$XFD$194" dn="Z_A54C432C_6C68_4B53_A75C_446EB3A61B2B_.wvu.Rows" sId="3"/>
    <undo index="38" exp="area" ref3D="1" dr="$A$194:$XFD$194" dn="Z_42584DC0_1D41_4C93_9B38_C388E7B8DAC4_.wvu.Rows" sId="3"/>
  </rrc>
  <rrc rId="66069" sId="3" ref="A187:XFD187" action="insertRow">
    <undo index="0" exp="area" ref3D="1" dr="$A$195:$XFD$195" dn="Z_61528DAC_5C4C_48F4_ADE2_8A724B05A086_.wvu.Rows" sId="3"/>
    <undo index="26" exp="area" ref3D="1" dr="$A$195:$XFD$195" dn="Z_A54C432C_6C68_4B53_A75C_446EB3A61B2B_.wvu.Rows" sId="3"/>
    <undo index="38" exp="area" ref3D="1" dr="$A$195:$XFD$195" dn="Z_42584DC0_1D41_4C93_9B38_C388E7B8DAC4_.wvu.Rows" sId="3"/>
  </rrc>
  <rcc rId="66070" sId="3" numFmtId="4">
    <nc r="C184">
      <v>15729.01123</v>
    </nc>
  </rcc>
  <rcc rId="66071" sId="3" numFmtId="4">
    <nc r="C185">
      <v>22039.05</v>
    </nc>
  </rcc>
  <rcc rId="66072" sId="3" numFmtId="4">
    <nc r="C186">
      <v>20750.0995</v>
    </nc>
  </rcc>
  <rcc rId="66073" sId="3">
    <oc r="A184" t="inlineStr">
      <is>
        <t>A21</t>
      </is>
    </oc>
    <nc r="A184" t="inlineStr">
      <is>
        <t>A22</t>
      </is>
    </nc>
  </rcc>
  <rcc rId="66074" sId="3">
    <oc r="A186" t="inlineStr">
      <is>
        <t>A21</t>
      </is>
    </oc>
    <nc r="A186" t="inlineStr">
      <is>
        <t>A24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fmt sheetId="3" sqref="A4:XFD199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66105" sId="3">
    <nc r="A187" t="inlineStr">
      <is>
        <t>Ц74</t>
      </is>
    </nc>
  </rcc>
  <rcc rId="66106" sId="3">
    <nc r="A188" t="inlineStr">
      <is>
        <t>Ц74</t>
      </is>
    </nc>
  </rcc>
  <rfmt sheetId="3" sqref="B187" start="0" length="0">
    <dxf/>
  </rfmt>
  <rcc rId="66107" sId="3" xfDxf="1" s="1" dxf="1">
    <nc r="B187" t="inlineStr">
      <is>
        <t>Обеспечение бесплатным двухразовым питанием обучающихся с ограниченными возможностями здоровья, получающих образование вне организаций, осуществляющих образовательную деятельность, в форме семейного образования, которые проживают на территории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6108" sId="3" numFmtId="4">
    <nc r="C187">
      <v>48.9</v>
    </nc>
  </rcc>
  <rcc rId="66109" sId="3" xfDxf="1" s="1" dxf="1">
    <nc r="B188" t="inlineStr">
      <is>
        <t>Выплата компенсации затрат на получение обучающимися начального общего, основного общего, среднего общего образования в форме семейного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6110" sId="3" numFmtId="4">
    <nc r="C188">
      <v>129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65723" sId="3">
    <oc r="A121" t="inlineStr">
      <is>
        <t>A11</t>
      </is>
    </oc>
    <nc r="A121" t="inlineStr">
      <is>
        <t>A14</t>
      </is>
    </nc>
  </rcc>
  <rcc rId="65724" sId="3" numFmtId="4">
    <nc r="C121">
      <v>1000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район!$A$1:$G$196</formula>
    <oldFormula>район!$A$1:$G$196</oldFormula>
  </rdn>
  <rdn rId="0" localSheetId="3" customView="1" name="Z_61528DAC_5C4C_48F4_ADE2_8A724B05A086_.wvu.Rows" hidden="1" oldHidden="1">
    <formula>район!$192:$192</formula>
    <oldFormula>район!$192:$192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cc rId="65290" sId="3" numFmtId="4">
    <nc r="D7">
      <v>8138.1115399999999</v>
    </nc>
  </rcc>
  <rcc rId="65291" sId="3" numFmtId="4">
    <nc r="D9">
      <v>932.12627999999995</v>
    </nc>
  </rcc>
  <rcc rId="65292" sId="3" numFmtId="4">
    <nc r="D10">
      <v>4.7227800000000002</v>
    </nc>
  </rcc>
  <rcc rId="65293" sId="3" numFmtId="4">
    <nc r="D11">
      <v>1079.1554799999999</v>
    </nc>
  </rcc>
  <rcc rId="65294" sId="3" numFmtId="4">
    <nc r="D14">
      <v>155.32275999999999</v>
    </nc>
  </rcc>
  <rcc rId="65295" sId="3" numFmtId="4">
    <nc r="D16">
      <v>0</v>
    </nc>
  </rcc>
  <rcc rId="65296" sId="3" numFmtId="4">
    <nc r="D17">
      <v>1675.4376099999999</v>
    </nc>
  </rcc>
  <rcc rId="65297" sId="3" numFmtId="4">
    <nc r="D19">
      <v>398.85232999999999</v>
    </nc>
  </rcc>
  <rcc rId="65298" sId="3">
    <nc r="D20">
      <f>SUM(D22+D21)</f>
    </nc>
  </rcc>
  <rcc rId="65299" sId="3" numFmtId="4">
    <nc r="D21">
      <v>0</v>
    </nc>
  </rcc>
  <rcc rId="65300" sId="3" numFmtId="4">
    <nc r="D22">
      <v>69.743309999999994</v>
    </nc>
  </rcc>
  <rcc rId="65301" sId="3" odxf="1" dxf="1">
    <nc r="D23">
      <f>SUM(D24:D25)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5302" sId="3" numFmtId="4">
    <nc r="D24">
      <v>14.364140000000001</v>
    </nc>
  </rcc>
  <rcc rId="65303" sId="3" numFmtId="4">
    <nc r="D25">
      <v>244.09405000000001</v>
    </nc>
  </rcc>
  <rcc rId="65304" sId="3" numFmtId="4">
    <oc r="C29">
      <v>3600</v>
    </oc>
    <nc r="C29">
      <v>3550</v>
    </nc>
  </rcc>
  <rcc rId="65305" sId="3" numFmtId="4">
    <oc r="C30">
      <v>0</v>
    </oc>
    <nc r="C30">
      <v>50</v>
    </nc>
  </rcc>
  <rcc rId="65306" sId="3" numFmtId="4">
    <nc r="D29">
      <v>396.91169000000002</v>
    </nc>
  </rcc>
  <rcc rId="65307" sId="3" numFmtId="4">
    <nc r="D30">
      <v>6.2</v>
    </nc>
  </rcc>
  <rcc rId="65308" sId="3" numFmtId="4">
    <nc r="D41">
      <v>578.45019000000002</v>
    </nc>
  </rcc>
  <rcc rId="65309" sId="3" numFmtId="4">
    <nc r="D42">
      <v>161.935</v>
    </nc>
  </rcc>
  <rcc rId="65310" sId="3" numFmtId="4">
    <nc r="D47">
      <v>61.506309999999999</v>
    </nc>
  </rcc>
  <rcc rId="65311" sId="3" odxf="1" dxf="1">
    <oc r="D38">
      <f>SUM(D39+D41+D43+D45+D46+D47+D42+D44)</f>
    </oc>
    <nc r="D38">
      <f>SUM(D39:D47)</f>
    </nc>
    <odxf>
      <numFmt numFmtId="4" formatCode="#,##0.00"/>
      <border outline="0">
        <left style="thin">
          <color indexed="64"/>
        </left>
      </border>
    </odxf>
    <ndxf>
      <numFmt numFmtId="167" formatCode="#,##0.0"/>
      <border outline="0">
        <left style="medium">
          <color indexed="64"/>
        </left>
      </border>
    </ndxf>
  </rcc>
  <rcc rId="65312" sId="3" numFmtId="4">
    <nc r="D43">
      <v>66.706829999999997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2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.xml><?xml version="1.0" encoding="utf-8"?>
<revisions xmlns="http://schemas.openxmlformats.org/spreadsheetml/2006/main" xmlns:r="http://schemas.openxmlformats.org/officeDocument/2006/relationships">
  <rcc rId="64785" sId="3">
    <oc r="F147">
      <f>SUM(F148:F166)</f>
    </oc>
    <nc r="F147">
      <f>SUM(F148+F152+F160+F164+F165+F166)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1.xml><?xml version="1.0" encoding="utf-8"?>
<revisions xmlns="http://schemas.openxmlformats.org/spreadsheetml/2006/main" xmlns:r="http://schemas.openxmlformats.org/officeDocument/2006/relationships">
  <rcc rId="64344" sId="3" numFmtId="4">
    <nc r="D156">
      <v>0</v>
    </nc>
  </rcc>
  <rcc rId="64345" sId="3">
    <nc r="E156">
      <f>SUM(D156/C156*100)</f>
    </nc>
  </rcc>
  <rcc rId="64346" sId="3">
    <o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</t>
      </is>
    </oc>
    <nc r="B157" t="inlineStr">
      <is>
        <t>Дополнительное финансовое обеспечение мероприятий по организации бесплатного горячего питания детей из многодетных малоимущих семей, обучающихся по образовательным программам основного общего и среднего общего образования в муниципальных образовательных(субсидии на иные цели)</t>
      </is>
    </nc>
  </rcc>
  <rcc rId="64347" sId="3">
    <o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    </is>
    </oc>
    <nc r="B156" t="inlineStr">
      <is>
    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организаций(субсидии на иные цели)</t>
      </is>
    </nc>
  </rcc>
  <rrc rId="64348" sId="3" ref="A157:XFD157" action="insertRow">
    <undo index="0" exp="area" ref3D="1" dr="$A$196:$XFD$196" dn="Z_61528DAC_5C4C_48F4_ADE2_8A724B05A086_.wvu.Rows" sId="3"/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64349" sId="3">
    <nc r="A157" t="inlineStr">
      <is>
        <t>Ц71</t>
      </is>
    </nc>
  </rcc>
  <rcc rId="64350" sId="3" xfDxf="1" s="1" dxf="1">
    <nc r="B157" t="inlineStr">
      <is>
    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51" sId="3" numFmtId="4">
    <nc r="C157">
      <v>15268.844440000001</v>
    </nc>
  </rcc>
  <rcc rId="64352" sId="3" numFmtId="4">
    <nc r="D157">
      <v>0</v>
    </nc>
  </rcc>
  <rcc rId="64353" sId="3">
    <nc r="E157">
      <f>SUM(D157/C157*100)</f>
    </nc>
  </rcc>
  <rrc rId="64354" sId="3" ref="A160:XFD160" action="insert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cc rId="64355" sId="3">
    <nc r="A160" t="inlineStr">
      <is>
        <t>Ч2</t>
      </is>
    </nc>
  </rcc>
  <rcc rId="64356" sId="3">
    <nc r="B160" t="inlineStr">
      <is>
        <t>Обеспечение безопасности участия детей в дорожном движении (местные субсидии на иные цели)</t>
      </is>
    </nc>
  </rcc>
  <rcc rId="64357" sId="3" numFmtId="4">
    <nc r="C160">
      <v>200</v>
    </nc>
  </rcc>
  <rcc rId="64358" sId="3" numFmtId="4">
    <nc r="D160">
      <v>0</v>
    </nc>
  </rcc>
  <rcc rId="64359" sId="3">
    <nc r="E160">
      <f>SUM(D160/C160*100)</f>
    </nc>
  </rcc>
  <rrc rId="64360" sId="3" ref="A155:XFD155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Ч2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Обеспечение безопасности участия детей в дорожном движении (местные субсидии на иные цели)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s="1" dxf="1" numFmtId="4">
      <nc r="C155">
        <v>200</v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55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3" customView="1" name="Z_61528DAC_5C4C_48F4_ADE2_8A724B05A086_.wvu.Rows" hidden="1" oldHidden="1">
    <formula>район!$197:$197</formula>
    <oldFormula>район!$197:$197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31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fmt sheetId="3" sqref="D190">
    <dxf>
      <alignment vertical="bottom" readingOrder="0"/>
    </dxf>
  </rfmt>
  <rfmt sheetId="3" sqref="C190">
    <dxf>
      <alignment vertical="bottom" readingOrder="0"/>
    </dxf>
  </rfmt>
  <rfmt sheetId="3" sqref="C186:E186">
    <dxf>
      <alignment vertical="bottom" readingOrder="0"/>
    </dxf>
  </rfmt>
  <rfmt sheetId="3" sqref="C185:E185">
    <dxf>
      <alignment vertical="bottom" readingOrder="0"/>
    </dxf>
  </rfmt>
  <rfmt sheetId="3" sqref="C175:F184">
    <dxf>
      <alignment vertical="bottom" readingOrder="0"/>
    </dxf>
  </rfmt>
  <rfmt sheetId="3" sqref="C168:D171">
    <dxf>
      <alignment vertical="bottom" readingOrder="0"/>
    </dxf>
  </rfmt>
  <rfmt sheetId="3" sqref="C141:D149">
    <dxf>
      <alignment vertical="bottom" readingOrder="0"/>
    </dxf>
  </rfmt>
  <rfmt sheetId="3" sqref="C128:D138">
    <dxf>
      <alignment vertical="bottom" readingOrder="0"/>
    </dxf>
  </rfmt>
  <rfmt sheetId="3" sqref="C110:E121">
    <dxf>
      <alignment vertical="bottom" readingOrder="0"/>
    </dxf>
  </rfmt>
  <rfmt sheetId="3" sqref="C122:D122">
    <dxf>
      <alignment vertical="bottom" readingOrder="0"/>
    </dxf>
  </rfmt>
  <rfmt sheetId="3" sqref="C100:D105">
    <dxf>
      <alignment vertical="bottom" readingOrder="0"/>
    </dxf>
  </rfmt>
  <rfmt sheetId="3" sqref="C107:D107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3" sqref="F159" start="0" length="0">
    <dxf>
      <alignment vertical="center" readingOrder="0"/>
    </dxf>
  </rfmt>
  <rfmt sheetId="3" sqref="F164" start="0" length="0">
    <dxf>
      <alignment vertical="center" readingOrder="0"/>
    </dxf>
  </rfmt>
  <rcc rId="66849" sId="3" numFmtId="4">
    <oc r="F145">
      <v>5600.7280000000001</v>
    </oc>
    <nc r="F145">
      <v>11590.592000000001</v>
    </nc>
  </rcc>
  <rcc rId="66850" sId="3" numFmtId="4">
    <oc r="F149">
      <v>29078.755000000001</v>
    </oc>
    <nc r="F149">
      <v>90606.831160000002</v>
    </nc>
  </rcc>
  <rcc rId="66851" sId="3" numFmtId="4">
    <oc r="F159">
      <v>1254.4380000000001</v>
    </oc>
    <nc r="F159">
      <v>3504.3429999999998</v>
    </nc>
  </rcc>
  <rcc rId="66852" sId="3" numFmtId="4">
    <oc r="F163">
      <v>3.8</v>
    </oc>
    <nc r="F163">
      <v>36.486899999999999</v>
    </nc>
  </rcc>
  <rcc rId="66853" sId="3" odxf="1" dxf="1" numFmtId="4">
    <oc r="F164">
      <v>86</v>
    </oc>
    <nc r="F164">
      <v>405.90370000000001</v>
    </nc>
    <ndxf>
      <alignment vertical="top" readingOrder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60132" sId="3" numFmtId="4">
    <oc r="F7">
      <v>122421.22305</v>
    </oc>
    <nc r="F7">
      <v>138260.69631</v>
    </nc>
  </rcc>
  <rcc rId="60133" sId="3" numFmtId="4">
    <oc r="F9">
      <v>7929.5248499999998</v>
    </oc>
    <nc r="F9">
      <v>8820.2652999999991</v>
    </nc>
  </rcc>
  <rcc rId="60134" sId="3" numFmtId="4">
    <oc r="F10">
      <v>44.485579999999999</v>
    </oc>
    <nc r="F10">
      <v>48.789650000000002</v>
    </nc>
  </rcc>
  <rcc rId="60135" sId="3" numFmtId="4">
    <oc r="F11">
      <v>9009.2178999999996</v>
    </oc>
    <nc r="F11">
      <v>9817.7894799999995</v>
    </nc>
  </rcc>
  <rcc rId="60136" sId="3" numFmtId="4">
    <oc r="F12">
      <v>-916.99338</v>
    </oc>
    <nc r="F12">
      <v>-1034.4582800000001</v>
    </nc>
  </rcc>
  <rcc rId="60137" sId="3" numFmtId="4">
    <oc r="F14">
      <v>16441.826079999999</v>
    </oc>
    <nc r="F14">
      <v>17378.436099999999</v>
    </nc>
  </rcc>
  <rcc rId="60138" sId="3" numFmtId="4">
    <oc r="F15">
      <v>60.823529999999998</v>
    </oc>
    <nc r="F15">
      <v>58.375079999999997</v>
    </nc>
  </rcc>
  <rcc rId="60139" sId="3" numFmtId="4">
    <oc r="F17">
      <v>1628.7789399999999</v>
    </oc>
    <nc r="F17">
      <v>1697.0770600000001</v>
    </nc>
  </rcc>
  <rcc rId="60140" sId="3" numFmtId="4">
    <oc r="F19">
      <v>2651.2793299999998</v>
    </oc>
    <nc r="F19">
      <v>4976.3540400000002</v>
    </nc>
  </rcc>
  <rcc rId="60141" sId="3" numFmtId="4">
    <oc r="F21">
      <v>186.05123</v>
    </oc>
    <nc r="F21">
      <v>199.91838000000001</v>
    </nc>
  </rcc>
  <rcc rId="60142" sId="3" numFmtId="4">
    <oc r="F22">
      <v>1152.5570499999999</v>
    </oc>
    <nc r="F22">
      <v>2121.4662800000001</v>
    </nc>
  </rcc>
  <rcc rId="60143" sId="3" numFmtId="4">
    <oc r="F24">
      <v>3645.90825</v>
    </oc>
    <nc r="F24">
      <v>3858.3181300000001</v>
    </nc>
  </rcc>
  <rcc rId="60144" sId="3" numFmtId="4">
    <oc r="F25">
      <v>5832.3012600000002</v>
    </oc>
    <nc r="F25">
      <v>9508.7946699999993</v>
    </nc>
  </rcc>
  <rcc rId="60145" sId="3" numFmtId="4">
    <oc r="F29">
      <v>2078.7988799999998</v>
    </oc>
    <nc r="F29">
      <v>2326.7337200000002</v>
    </nc>
  </rcc>
  <rcc rId="60146" sId="3" numFmtId="4">
    <oc r="F30">
      <v>55.19</v>
    </oc>
    <nc r="F30">
      <v>59.98</v>
    </nc>
  </rcc>
  <rcc rId="60147" sId="3" numFmtId="4">
    <oc r="F42">
      <v>2205.5276100000001</v>
    </oc>
    <nc r="F42">
      <v>2460.3092000000001</v>
    </nc>
  </rcc>
  <rcc rId="60148" sId="3" numFmtId="4">
    <oc r="F43">
      <v>483.85806000000002</v>
    </oc>
    <nc r="F43">
      <v>580.02473999999995</v>
    </nc>
  </rcc>
  <rcc rId="60149" sId="3" numFmtId="4">
    <oc r="F47">
      <v>446.87675999999999</v>
    </oc>
    <nc r="F47">
      <v>495.09607</v>
    </nc>
  </rcc>
  <rcc rId="60150" sId="3" numFmtId="4">
    <oc r="F41">
      <v>11436.451209999999</v>
    </oc>
    <nc r="F41">
      <v>8093.2185099999997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66141" sId="3">
    <oc r="A192" t="inlineStr">
      <is>
        <t>Ц51</t>
      </is>
    </oc>
    <nc r="A192" t="inlineStr">
      <is>
        <t>Ц54</t>
      </is>
    </nc>
  </rcc>
  <rcc rId="66142" sId="3" numFmtId="4">
    <nc r="C192">
      <v>1062.26</v>
    </nc>
  </rcc>
  <rcc rId="66143" sId="3">
    <oc r="A194" t="inlineStr">
      <is>
        <t>Ц51</t>
      </is>
    </oc>
    <nc r="A194" t="inlineStr">
      <is>
        <t>Ц54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cc rId="65755" sId="3" xfDxf="1" s="1" dxf="1">
    <oc r="B124" t="inlineStr">
      <is>
        <t>Капитальный и текущий ремонт инженерно-коммунальных сетей муниципальных образований</t>
      </is>
    </oc>
    <nc r="B124" t="inlineStr">
      <is>
        <t>Эксплуатация, техническое содержание и обслуживание сетей водопровода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5756" sId="3">
    <oc r="A123" t="inlineStr">
      <is>
        <t>A11</t>
      </is>
    </oc>
    <nc r="A123" t="inlineStr">
      <is>
        <t>A13</t>
      </is>
    </nc>
  </rcc>
  <rcc rId="65757" sId="3" numFmtId="4">
    <nc r="C123">
      <v>7296.4309999999996</v>
    </nc>
  </rcc>
  <rcc rId="65758" sId="3">
    <oc r="A128" t="inlineStr">
      <is>
        <t>А13</t>
      </is>
    </oc>
    <nc r="A128" t="inlineStr">
      <is>
        <t>А12</t>
      </is>
    </nc>
  </rcc>
  <rcc rId="65759" sId="3" numFmtId="4">
    <nc r="C128">
      <v>5000</v>
    </nc>
  </rcc>
  <rcc rId="65760" sId="3" numFmtId="4">
    <nc r="C129">
      <v>42494.941890000002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район!$A$1:$G$196</formula>
    <oldFormula>район!$A$1:$G$196</oldFormula>
  </rdn>
  <rdn rId="0" localSheetId="3" customView="1" name="Z_61528DAC_5C4C_48F4_ADE2_8A724B05A086_.wvu.Rows" hidden="1" oldHidden="1">
    <formula>район!$192:$192</formula>
    <oldFormula>район!$192:$192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1.xml><?xml version="1.0" encoding="utf-8"?>
<revisions xmlns="http://schemas.openxmlformats.org/spreadsheetml/2006/main" xmlns:r="http://schemas.openxmlformats.org/officeDocument/2006/relationships">
  <rcc rId="65343" sId="3" numFmtId="4">
    <nc r="D49">
      <v>3.9508200000000002</v>
    </nc>
  </rcc>
  <rfmt sheetId="3" sqref="D48">
    <dxf>
      <numFmt numFmtId="186" formatCode="#,##0.0000"/>
    </dxf>
  </rfmt>
  <rfmt sheetId="3" sqref="D48">
    <dxf>
      <numFmt numFmtId="187" formatCode="#,##0.000"/>
    </dxf>
  </rfmt>
  <rfmt sheetId="3" sqref="D48">
    <dxf>
      <numFmt numFmtId="4" formatCode="#,##0.00"/>
    </dxf>
  </rfmt>
  <rfmt sheetId="3" sqref="D4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11.xml><?xml version="1.0" encoding="utf-8"?>
<revisions xmlns="http://schemas.openxmlformats.org/spreadsheetml/2006/main" xmlns:r="http://schemas.openxmlformats.org/officeDocument/2006/relationships">
  <rcc rId="64816" sId="3" odxf="1" dxf="1" numFmtId="4">
    <nc r="F117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17" sId="3" odxf="1" dxf="1" numFmtId="4">
    <nc r="F118">
      <v>3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18" sId="3" odxf="1" dxf="1" numFmtId="4">
    <nc r="F119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19" sId="3" odxf="1" dxf="1" numFmtId="4">
    <nc r="F120">
      <v>62.362000000000002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820" sId="3" odxf="1" dxf="1" numFmtId="4">
    <nc r="F109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21" sId="3" odxf="1" dxf="1" numFmtId="4">
    <nc r="F110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22" sId="3" odxf="1" dxf="1" numFmtId="4">
    <nc r="F111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23" sId="3" odxf="1" dxf="1" numFmtId="4">
    <nc r="F112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24" sId="3" odxf="1" dxf="1" numFmtId="4">
    <nc r="F113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25" sId="3" odxf="1" dxf="1" numFmtId="4">
    <nc r="F114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26" sId="3" odxf="1" dxf="1" numFmtId="4">
    <nc r="F115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827" sId="3">
    <nc r="F108">
      <f>SUM(F109:F115)</f>
    </nc>
  </rcc>
  <rfmt sheetId="3" sqref="F108" start="0" length="2147483647">
    <dxf>
      <font>
        <b/>
      </font>
    </dxf>
  </rfmt>
  <rfmt sheetId="3" sqref="F99" start="0" length="0">
    <dxf>
      <border outline="0">
        <left style="thin">
          <color indexed="64"/>
        </left>
      </border>
    </dxf>
  </rfmt>
  <rcc rId="64828" sId="3" odxf="1" dxf="1" numFmtId="4">
    <nc r="F100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fmt sheetId="3" sqref="F101" start="0" length="0">
    <dxf>
      <alignment vertical="top" readingOrder="0"/>
      <border outline="0">
        <left style="thin">
          <color indexed="64"/>
        </left>
      </border>
    </dxf>
  </rfmt>
  <rcc rId="64829" sId="3" odxf="1" dxf="1" numFmtId="4">
    <nc r="F102">
      <v>0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cc rId="64830" sId="3" odxf="1" dxf="1" numFmtId="4">
    <nc r="F103">
      <v>0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cc rId="64831" sId="3" odxf="1" dxf="1" numFmtId="4">
    <nc r="F104">
      <v>0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fmt sheetId="3" sqref="F105" start="0" length="0">
    <dxf>
      <border outline="0">
        <left style="thin">
          <color indexed="64"/>
        </left>
      </border>
    </dxf>
  </rfmt>
  <rcc rId="64832" sId="3">
    <oc r="E87">
      <f>SUM(D87/C87*100)</f>
    </oc>
    <nc r="E87"/>
  </rcc>
  <rcc rId="64833" sId="3">
    <oc r="D81" t="inlineStr">
      <is>
        <t>исполнено на 01.02.2024 г.</t>
      </is>
    </oc>
    <nc r="D81" t="inlineStr">
      <is>
        <t>исполнено на 01.02.2025 г.</t>
      </is>
    </nc>
  </rcc>
  <rcc rId="64834" sId="3">
    <oc r="F81" t="inlineStr">
      <is>
        <t>исполнено на 01.02.2023г.</t>
      </is>
    </oc>
    <nc r="F81" t="inlineStr">
      <is>
        <t>исполнено на 01.02.2024г.</t>
      </is>
    </nc>
  </rcc>
  <rcc rId="64835" sId="3" numFmtId="4">
    <oc r="D7">
      <v>6167.8589099999999</v>
    </oc>
    <nc r="D7"/>
  </rcc>
  <rcc rId="64836" sId="3" numFmtId="4">
    <oc r="D9">
      <v>823.07262000000003</v>
    </oc>
    <nc r="D9"/>
  </rcc>
  <rcc rId="64837" sId="3" numFmtId="4">
    <oc r="D10">
      <v>3.74377</v>
    </oc>
    <nc r="D10"/>
  </rcc>
  <rcc rId="64838" sId="3" numFmtId="4">
    <oc r="D11">
      <v>980.67217000000005</v>
    </oc>
    <nc r="D11"/>
  </rcc>
  <rcc rId="64839" sId="3" numFmtId="4">
    <oc r="D12">
      <v>-83.722700000000003</v>
    </oc>
    <nc r="D12"/>
  </rcc>
  <rcc rId="64840" sId="3" numFmtId="4">
    <oc r="D14">
      <v>-185.91177999999999</v>
    </oc>
    <nc r="D14"/>
  </rcc>
  <rcc rId="64841" sId="3" numFmtId="4">
    <oc r="D17">
      <v>1243.23233</v>
    </oc>
    <nc r="D17"/>
  </rcc>
  <rcc rId="64842" sId="3" numFmtId="4">
    <oc r="D19">
      <v>195.40424999999999</v>
    </oc>
    <nc r="D19"/>
  </rcc>
  <rcc rId="64843" sId="3">
    <oc r="D20">
      <f>SUM(D22+D21)</f>
    </oc>
    <nc r="D20"/>
  </rcc>
  <rcc rId="64844" sId="3" numFmtId="4">
    <oc r="D21">
      <v>3.6639999999999999E-2</v>
    </oc>
    <nc r="D21"/>
  </rcc>
  <rcc rId="64845" sId="3" numFmtId="4">
    <oc r="D22">
      <v>107.04957</v>
    </oc>
    <nc r="D22"/>
  </rcc>
  <rcc rId="64846" sId="3">
    <oc r="D23">
      <f>SUM(D24:D25)</f>
    </oc>
    <nc r="D23"/>
  </rcc>
  <rcc rId="64847" sId="3" numFmtId="4">
    <oc r="D24">
      <v>75.737669999999994</v>
    </oc>
    <nc r="D24"/>
  </rcc>
  <rcc rId="64848" sId="3" numFmtId="4">
    <oc r="D25">
      <v>412.62221</v>
    </oc>
    <nc r="D25"/>
  </rcc>
  <rcc rId="64849" sId="3" numFmtId="4">
    <oc r="D27">
      <v>20.242149999999999</v>
    </oc>
    <nc r="D27"/>
  </rcc>
  <rcc rId="64850" sId="3" numFmtId="4">
    <oc r="D29">
      <v>146.07220000000001</v>
    </oc>
    <nc r="D29"/>
  </rcc>
  <rcc rId="64851" sId="3" numFmtId="4">
    <oc r="D30">
      <v>3.9</v>
    </oc>
    <nc r="D30"/>
  </rcc>
  <rcc rId="64852" sId="3" numFmtId="4">
    <oc r="D39">
      <v>0</v>
    </oc>
    <nc r="D39"/>
  </rcc>
  <rcc rId="64853" sId="3" numFmtId="4">
    <oc r="D40">
      <v>0</v>
    </oc>
    <nc r="D40"/>
  </rcc>
  <rcc rId="64854" sId="3" numFmtId="4">
    <oc r="D41">
      <v>454.68713000000002</v>
    </oc>
    <nc r="D41"/>
  </rcc>
  <rcc rId="64855" sId="3" numFmtId="4">
    <oc r="D42">
      <v>124.35299999999999</v>
    </oc>
    <nc r="D42"/>
  </rcc>
  <rcc rId="64856" sId="3" numFmtId="4">
    <oc r="D43">
      <v>14.276009999999999</v>
    </oc>
    <nc r="D43"/>
  </rcc>
  <rcc rId="64857" sId="3" numFmtId="4">
    <oc r="D46">
      <v>0</v>
    </oc>
    <nc r="D46"/>
  </rcc>
  <rcc rId="64858" sId="3" numFmtId="4">
    <oc r="D47">
      <v>41.816920000000003</v>
    </oc>
    <nc r="D47"/>
  </rcc>
  <rcc rId="64859" sId="3" numFmtId="4">
    <oc r="D49">
      <v>5.4475199999999999</v>
    </oc>
    <nc r="D49"/>
  </rcc>
  <rcc rId="64860" sId="3" numFmtId="4">
    <oc r="D51">
      <v>3.3777599999999999</v>
    </oc>
    <nc r="D51"/>
  </rcc>
  <rcc rId="64861" sId="3" numFmtId="4">
    <oc r="D52">
      <v>0</v>
    </oc>
    <nc r="D52"/>
  </rcc>
  <rcc rId="64862" sId="3" numFmtId="4">
    <oc r="D55">
      <v>185.75629000000001</v>
    </oc>
    <nc r="D55"/>
  </rcc>
  <rcc rId="64863" sId="3" numFmtId="4">
    <oc r="D56">
      <v>0.39673999999999998</v>
    </oc>
    <nc r="D56"/>
  </rcc>
  <rcc rId="64864" sId="3" numFmtId="4">
    <oc r="D60">
      <v>105.19481</v>
    </oc>
    <nc r="D60"/>
  </rcc>
  <rcc rId="64865" sId="3" numFmtId="4">
    <oc r="D61">
      <v>208.42997</v>
    </oc>
    <nc r="D61"/>
  </rcc>
  <rcc rId="64866" sId="3" numFmtId="4">
    <oc r="D66">
      <v>0.2</v>
    </oc>
    <nc r="D66"/>
  </rcc>
  <rcc rId="64867" sId="3" numFmtId="4">
    <oc r="D70">
      <v>10456.200000000001</v>
    </oc>
    <nc r="D70"/>
  </rcc>
  <rcc rId="64868" sId="3" numFmtId="4">
    <oc r="D73">
      <v>31657.26312</v>
    </oc>
    <nc r="D73"/>
  </rcc>
  <rcc rId="64869" sId="3" numFmtId="4">
    <oc r="D77">
      <v>-62297.767529999997</v>
    </oc>
    <nc r="D77"/>
  </rcc>
  <rcc rId="64870" sId="3" numFmtId="4">
    <oc r="D84">
      <v>1264.19751</v>
    </oc>
    <nc r="D84"/>
  </rcc>
  <rcc rId="64871" sId="3" numFmtId="4">
    <oc r="D86">
      <v>84.89716</v>
    </oc>
    <nc r="D86"/>
  </rcc>
  <rcc rId="64872" sId="3" numFmtId="4">
    <oc r="D89">
      <v>1813.5782099999999</v>
    </oc>
    <nc r="D89"/>
  </rcc>
  <rcc rId="64873" sId="3" numFmtId="4">
    <oc r="D92">
      <v>33.439399999999999</v>
    </oc>
    <nc r="D92"/>
  </rcc>
  <rcc rId="64874" sId="3" numFmtId="4">
    <oc r="D94">
      <v>27.956109999999999</v>
    </oc>
    <nc r="D94"/>
  </rcc>
  <rcc rId="64875" sId="3" numFmtId="4">
    <oc r="D95">
      <v>65.201310000000007</v>
    </oc>
    <nc r="D95"/>
  </rcc>
  <rcc rId="64876" sId="3" numFmtId="4">
    <oc r="D96">
      <v>1.5645</v>
    </oc>
    <nc r="D96"/>
  </rcc>
  <rcc rId="64877" sId="3" numFmtId="4">
    <oc r="D116">
      <v>65.361999999999995</v>
    </oc>
    <nc r="D116"/>
  </rcc>
  <rcc rId="64878" sId="3" numFmtId="4">
    <oc r="D118">
      <v>3</v>
    </oc>
    <nc r="D118"/>
  </rcc>
  <rcc rId="64879" sId="3" numFmtId="4">
    <oc r="D120">
      <v>62.362000000000002</v>
    </oc>
    <nc r="D120"/>
  </rcc>
  <rfmt sheetId="3" sqref="D124" start="0" length="0">
    <dxf>
      <border outline="0">
        <left style="medium">
          <color indexed="64"/>
        </left>
      </border>
    </dxf>
  </rfmt>
  <rcc rId="64880" sId="3" numFmtId="4">
    <oc r="D129">
      <v>222.07432</v>
    </oc>
    <nc r="D129"/>
  </rcc>
  <rcc rId="64881" sId="3" numFmtId="4">
    <oc r="D130">
      <v>1535.4811400000001</v>
    </oc>
    <nc r="D130"/>
  </rcc>
  <rcc rId="64882" sId="3" numFmtId="4">
    <oc r="D132">
      <v>134.60679999999999</v>
    </oc>
    <nc r="D132"/>
  </rcc>
  <rcc rId="64883" sId="3" numFmtId="4">
    <oc r="D134">
      <v>29.1538</v>
    </oc>
    <nc r="D134"/>
  </rcc>
  <rcc rId="64884" sId="3" numFmtId="4">
    <oc r="D136">
      <v>105.453</v>
    </oc>
    <nc r="D136"/>
  </rcc>
  <rcc rId="64885" sId="3" numFmtId="4">
    <oc r="D124">
      <v>1757.55546</v>
    </oc>
    <nc r="D124"/>
  </rcc>
  <rcc rId="64886" sId="3" numFmtId="4">
    <oc r="D148">
      <v>5600.7280000000001</v>
    </oc>
    <nc r="D148"/>
  </rcc>
  <rcc rId="64887" sId="3" numFmtId="4">
    <oc r="D149">
      <v>829.22799999999995</v>
    </oc>
    <nc r="D149"/>
  </rcc>
  <rcc rId="64888" sId="3" numFmtId="4">
    <oc r="D152">
      <v>29078.755000000001</v>
    </oc>
    <nc r="D152"/>
  </rcc>
  <rcc rId="64889" sId="3" numFmtId="4">
    <oc r="D160">
      <v>1254.4380000000001</v>
    </oc>
    <nc r="D160"/>
  </rcc>
  <rcc rId="64890" sId="3" numFmtId="4">
    <oc r="D162">
      <v>859.43799999999999</v>
    </oc>
    <nc r="D162"/>
  </rcc>
  <rcc rId="64891" sId="3" numFmtId="4">
    <oc r="D163">
      <v>395</v>
    </oc>
    <nc r="D163"/>
  </rcc>
  <rcc rId="64892" sId="3" numFmtId="4">
    <oc r="D165">
      <v>3.8</v>
    </oc>
    <nc r="D165"/>
  </rcc>
  <rcc rId="64893" sId="3" numFmtId="4">
    <oc r="D166">
      <v>86</v>
    </oc>
    <nc r="D166"/>
  </rcc>
  <rcc rId="64894" sId="3" numFmtId="4">
    <oc r="D170">
      <v>4822.8</v>
    </oc>
    <nc r="D170"/>
  </rcc>
  <rcc rId="64895" sId="3" numFmtId="4">
    <oc r="D172">
      <v>74.019059999999996</v>
    </oc>
    <nc r="D172"/>
  </rcc>
  <rcc rId="64896" sId="3" numFmtId="4">
    <oc r="D174">
      <v>150</v>
    </oc>
    <nc r="D174"/>
  </rcc>
  <rcc rId="64897" sId="3" numFmtId="4">
    <oc r="D179">
      <v>16.609729999999999</v>
    </oc>
    <nc r="D179"/>
  </rcc>
  <rcc rId="64898" sId="3" numFmtId="4">
    <oc r="D180">
      <v>134.1105</v>
    </oc>
    <nc r="D180"/>
  </rcc>
  <rcc rId="64899" sId="3" numFmtId="4">
    <oc r="D182">
      <v>8.7370000000000001</v>
    </oc>
    <nc r="D182"/>
  </rcc>
  <rcc rId="64900" sId="3" numFmtId="4">
    <oc r="D191">
      <v>322.8</v>
    </oc>
    <nc r="D191"/>
  </rcc>
  <rcc rId="64901" sId="3" numFmtId="4">
    <oc r="D192">
      <v>322.8</v>
    </oc>
    <nc r="D19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11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11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2.xml><?xml version="1.0" encoding="utf-8"?>
<revisions xmlns="http://schemas.openxmlformats.org/spreadsheetml/2006/main" xmlns:r="http://schemas.openxmlformats.org/officeDocument/2006/relationships">
  <rfmt sheetId="3" sqref="A163" start="0" length="2147483647">
    <dxf>
      <font>
        <i/>
      </font>
    </dxf>
  </rfmt>
  <rrc rId="64391" sId="3" ref="A168:XFD168" action="insert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cc rId="64392" sId="3" xfDxf="1" s="1" dxf="1">
    <nc r="B168" t="inlineStr">
      <is>
        <t>Организация отдыха детей в загородных, пришкольных и других лагерях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393" sId="3">
    <nc r="A168" t="inlineStr">
      <is>
        <t>Ц72</t>
      </is>
    </nc>
  </rcc>
  <rcc rId="64394" sId="3" numFmtId="4">
    <nc r="C168">
      <v>1100</v>
    </nc>
  </rcc>
  <rcc rId="64395" sId="3" numFmtId="4">
    <nc r="D168">
      <v>0</v>
    </nc>
  </rcc>
  <rcc rId="64396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район!$A$1:$G$202</formula>
    <oldFormula>район!$A$1:$G$202</oldFormula>
  </rdn>
  <rdn rId="0" localSheetId="3" customView="1" name="Z_61528DAC_5C4C_48F4_ADE2_8A724B05A086_.wvu.Rows" hidden="1" oldHidden="1">
    <formula>район!$198:$198</formula>
    <oldFormula>район!$198:$198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21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62992" sId="3" numFmtId="4">
    <oc r="C49">
      <v>600</v>
    </oc>
    <nc r="C49">
      <v>650</v>
    </nc>
  </rcc>
  <rcc rId="62993" sId="3" numFmtId="4">
    <oc r="D49">
      <v>468.51413000000002</v>
    </oc>
    <nc r="D49">
      <v>5.4475199999999999</v>
    </nc>
  </rcc>
  <rcc rId="62994" sId="3" numFmtId="4">
    <oc r="C51">
      <v>1200</v>
    </oc>
    <nc r="C51">
      <v>5426.9</v>
    </nc>
  </rcc>
  <rcc rId="62995" sId="3" numFmtId="4">
    <oc r="D51">
      <v>1233.36437</v>
    </oc>
    <nc r="D51">
      <v>3.3777599999999999</v>
    </nc>
  </rcc>
  <rcc rId="62996" sId="3" numFmtId="4">
    <oc r="C54">
      <v>400</v>
    </oc>
    <nc r="C54">
      <v>2000</v>
    </nc>
  </rcc>
  <rcc rId="62997" sId="3" numFmtId="4">
    <oc r="C55">
      <v>15300</v>
    </oc>
    <nc r="C55">
      <v>9700</v>
    </nc>
  </rcc>
  <rcc rId="62998" sId="3" numFmtId="4">
    <nc r="D55">
      <v>185.75629000000001</v>
    </nc>
  </rcc>
  <rcc rId="62999" sId="3" numFmtId="4">
    <nc r="D56">
      <v>0.39673999999999998</v>
    </nc>
  </rcc>
  <rcc rId="63000" sId="3" numFmtId="4">
    <oc r="C60">
      <v>1027.9000000000001</v>
    </oc>
    <nc r="C60">
      <v>1476</v>
    </nc>
  </rcc>
  <rcc rId="63001" sId="3" numFmtId="4">
    <nc r="D60">
      <v>105.19481</v>
    </nc>
  </rcc>
  <rcc rId="63002" sId="3" numFmtId="4">
    <oc r="C61">
      <v>1463.1</v>
    </oc>
    <nc r="C61">
      <v>300</v>
    </nc>
  </rcc>
  <rcc rId="63003" sId="3" numFmtId="4">
    <nc r="D61">
      <v>208.42997</v>
    </nc>
  </rcc>
  <rcc rId="63004" sId="3" numFmtId="4">
    <oc r="C64">
      <v>396</v>
    </oc>
    <nc r="C64">
      <v>200</v>
    </nc>
  </rcc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fmt sheetId="3" sqref="D59">
    <dxf>
      <numFmt numFmtId="167" formatCode="#,##0.0"/>
    </dxf>
  </rfmt>
  <rcc rId="63005" sId="3" numFmtId="4">
    <oc r="C62">
      <v>0</v>
    </oc>
    <nc r="C62">
      <v>20</v>
    </nc>
  </rcc>
  <rcc rId="63006" sId="3" numFmtId="4">
    <oc r="C63">
      <v>9</v>
    </oc>
    <nc r="C63">
      <v>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60892" sId="3" numFmtId="4">
    <oc r="D175">
      <v>0</v>
    </oc>
    <nc r="D175">
      <v>205.35</v>
    </nc>
  </rcc>
  <rcc rId="60893" sId="3" numFmtId="4">
    <oc r="C176">
      <v>7096.7380000000003</v>
    </oc>
    <nc r="C176">
      <v>7732.3899600000004</v>
    </nc>
  </rcc>
  <rcc rId="60894" sId="3" numFmtId="4">
    <oc r="D176">
      <v>3785.88294</v>
    </oc>
    <nc r="D176">
      <v>4010.3269399999999</v>
    </nc>
  </rcc>
  <rcc rId="60895" sId="3" numFmtId="4">
    <oc r="C178">
      <v>1373.9469999999999</v>
    </oc>
    <nc r="C178">
      <v>1552.93381</v>
    </nc>
  </rcc>
  <rcc rId="60896" sId="3" numFmtId="4">
    <oc r="D178">
      <v>1356</v>
    </oc>
    <nc r="D178">
      <v>1413.5338099999999</v>
    </nc>
  </rcc>
  <rcc rId="60897" sId="3" numFmtId="4">
    <oc r="C181">
      <v>1420.8</v>
    </oc>
    <nc r="C181">
      <v>1789.3</v>
    </nc>
  </rcc>
  <rcc rId="60898" sId="3" numFmtId="4">
    <oc r="D181">
      <v>1196.3947700000001</v>
    </oc>
    <nc r="D181">
      <v>1460.5779700000001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59685" sId="3" numFmtId="4">
    <oc r="D128">
      <v>455.72230000000002</v>
    </oc>
    <nc r="D128">
      <v>491.14997</v>
    </nc>
  </rcc>
  <rcc rId="59686" sId="3" numFmtId="4">
    <oc r="D133">
      <v>463.40573000000001</v>
    </oc>
    <nc r="D133">
      <v>995.48089000000004</v>
    </nc>
  </rcc>
  <rcc rId="59687" sId="3" numFmtId="4">
    <oc r="D135">
      <v>12453.55127</v>
    </oc>
    <nc r="D135">
      <v>14267.94801</v>
    </nc>
  </rcc>
  <rcc rId="59688" sId="3" numFmtId="4">
    <oc r="D136">
      <v>4357.4166599999999</v>
    </oc>
    <nc r="D136">
      <v>4617.9300199999998</v>
    </nc>
  </rcc>
  <rcc rId="59689" sId="3" numFmtId="4">
    <oc r="D139">
      <v>34771.066079999997</v>
    </oc>
    <nc r="D139">
      <v>40402.181669999998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61731" sId="3" numFmtId="4">
    <oc r="F83">
      <v>41.714619999999996</v>
    </oc>
    <nc r="F83">
      <v>43.803620000000002</v>
    </nc>
  </rcc>
  <rcc rId="61732" sId="3" numFmtId="4">
    <oc r="F84">
      <v>46960.468459999996</v>
    </oc>
    <nc r="F84">
      <v>56728.639280000003</v>
    </nc>
  </rcc>
  <rcc rId="61733" sId="3" numFmtId="4">
    <oc r="F86">
      <v>4743.7021699999996</v>
    </oc>
    <nc r="F86">
      <v>6138.4750199999999</v>
    </nc>
  </rcc>
  <rcc rId="61734" sId="3" numFmtId="4">
    <oc r="F89">
      <v>14106.781859999999</v>
    </oc>
    <nc r="F89">
      <v>15863.926439999999</v>
    </nc>
  </rcc>
  <rcc rId="61735" sId="3" numFmtId="4">
    <oc r="F92">
      <v>1829.9714899999999</v>
    </oc>
    <nc r="F92">
      <v>2546.1</v>
    </nc>
  </rcc>
  <rcc rId="61736" sId="3" numFmtId="4">
    <oc r="F94">
      <v>1095.3968299999999</v>
    </oc>
    <nc r="F94">
      <v>1264.8</v>
    </nc>
  </rcc>
  <rcc rId="61737" sId="3" numFmtId="4">
    <oc r="F95">
      <v>2955.3526900000002</v>
    </oc>
    <nc r="F95">
      <v>3652.7981100000002</v>
    </nc>
  </rcc>
  <rcc rId="61738" sId="3" numFmtId="4">
    <oc r="F96">
      <v>434.53395</v>
    </oc>
    <nc r="F96">
      <v>642.25757999999996</v>
    </nc>
  </rcc>
  <rcc rId="61739" sId="3" numFmtId="4">
    <oc r="F97">
      <v>630.20500000000004</v>
    </oc>
    <nc r="F97">
      <v>894.66</v>
    </nc>
  </rcc>
  <rcc rId="61740" sId="3" numFmtId="4">
    <oc r="F101">
      <v>1482.1699799999999</v>
    </oc>
    <nc r="F101">
      <v>2762.7281800000001</v>
    </nc>
  </rcc>
  <rcc rId="61741" sId="3" numFmtId="4">
    <oc r="F108">
      <v>104540.29783</v>
    </oc>
    <nc r="F108">
      <v>122685.45398999999</v>
    </nc>
  </rcc>
  <rcc rId="61742" sId="3" numFmtId="4">
    <oc r="F118">
      <v>3402.7362400000002</v>
    </oc>
    <nc r="F118">
      <v>4054.5427399999999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67286" sId="3" numFmtId="4">
    <oc r="D91">
      <v>2000</v>
    </oc>
    <nc r="D91">
      <v>4500</v>
    </nc>
  </rcc>
  <rcc rId="67287" sId="3" numFmtId="4">
    <oc r="D101">
      <v>0</v>
    </oc>
    <nc r="D101">
      <v>39.200000000000003</v>
    </nc>
  </rcc>
  <rcc rId="67288" sId="3" numFmtId="4">
    <oc r="D103">
      <v>0</v>
    </oc>
    <nc r="D103">
      <v>24.3</v>
    </nc>
  </rcc>
  <rcc rId="67289" sId="3" numFmtId="4">
    <oc r="C108">
      <v>7078.6591900000003</v>
    </oc>
    <nc r="C108">
      <v>33016.400000000001</v>
    </nc>
  </rcc>
  <rcc rId="67290" sId="3" numFmtId="4">
    <oc r="C111">
      <v>10903.113300000001</v>
    </oc>
    <nc r="C111">
      <v>5316.7629999999999</v>
    </nc>
  </rcc>
  <rcc rId="67291" sId="3" numFmtId="4">
    <oc r="D111">
      <v>7.75</v>
    </oc>
    <nc r="D111">
      <v>3730.5509999999999</v>
    </nc>
  </rcc>
  <rcc rId="67292" sId="3" numFmtId="4">
    <oc r="C112">
      <v>10903.050310000001</v>
    </oc>
    <nc r="C112">
      <v>9371.0020000000004</v>
    </nc>
  </rcc>
  <rcc rId="67293" sId="3" numFmtId="4">
    <oc r="D112">
      <v>0</v>
    </oc>
    <nc r="D112">
      <v>50.718000000000004</v>
    </nc>
  </rcc>
  <rcc rId="67294" sId="3" numFmtId="4">
    <oc r="D113">
      <v>0</v>
    </oc>
    <nc r="D113">
      <v>8830.4859899999992</v>
    </nc>
  </rcc>
  <rcc rId="67295" sId="3" numFmtId="4">
    <nc r="D117">
      <v>1.5</v>
    </nc>
  </rcc>
  <rcc rId="67296" sId="3" numFmtId="4">
    <oc r="D122">
      <v>0</v>
    </oc>
    <nc r="D122">
      <v>74.379739999999998</v>
    </nc>
  </rcc>
  <rcc rId="67297" sId="3" numFmtId="4">
    <oc r="D124">
      <v>0</v>
    </oc>
    <nc r="D124">
      <v>54.287999999999997</v>
    </nc>
  </rcc>
  <rcc rId="67298" sId="3" numFmtId="4">
    <oc r="D125">
      <v>352.86039</v>
    </oc>
    <nc r="D125">
      <v>471.03</v>
    </nc>
  </rcc>
  <rcc rId="67299" sId="3" numFmtId="4">
    <oc r="C129">
      <v>42494.941890000002</v>
    </oc>
    <nc r="C129">
      <v>101617.664</v>
    </nc>
  </rcc>
  <rcc rId="67300" sId="3" numFmtId="4">
    <oc r="D132">
      <v>14.5</v>
    </oc>
    <nc r="D132">
      <v>1175.2</v>
    </nc>
  </rcc>
  <rcc rId="67301" sId="3" numFmtId="4">
    <nc r="D134">
      <v>169.94</v>
    </nc>
  </rcc>
  <rcc rId="67302" sId="3" numFmtId="4">
    <oc r="C136">
      <v>16679.70161</v>
    </oc>
    <nc r="C136">
      <v>41784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rc rId="60523" sId="3" ref="A157:XFD157" action="insertRow"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0" exp="area" ref3D="1" dr="$A$203:$XFD$203" dn="Z_61528DAC_5C4C_48F4_ADE2_8A724B05A086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</rrc>
  <rcc rId="60524" sId="3">
    <nc r="A157" t="inlineStr">
      <is>
        <t>Ц71</t>
      </is>
    </nc>
  </rcc>
  <rcc rId="60525" sId="3" xfDxf="1" s="1" dxf="1">
    <nc r="B157" t="inlineStr">
      <is>
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0526" sId="3" numFmtId="4">
    <nc r="C157">
      <v>1820</v>
    </nc>
  </rcc>
  <rcc rId="60527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154">
    <dxf>
      <numFmt numFmtId="3" formatCode="#,##0"/>
    </dxf>
  </rfmt>
  <rfmt sheetId="3" sqref="D203">
    <dxf>
      <numFmt numFmtId="186" formatCode="#,##0.0000"/>
    </dxf>
  </rfmt>
  <rfmt sheetId="3" sqref="D203">
    <dxf>
      <numFmt numFmtId="187" formatCode="#,##0.000"/>
    </dxf>
  </rfmt>
  <rfmt sheetId="3" sqref="D203">
    <dxf>
      <numFmt numFmtId="4" formatCode="#,##0.00"/>
    </dxf>
  </rfmt>
  <rfmt sheetId="3" sqref="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66884" sId="3" numFmtId="4">
    <oc r="F168">
      <v>4822.8</v>
    </oc>
    <nc r="F168">
      <v>9622.5754799999995</v>
    </nc>
  </rcc>
  <rcc rId="66885" sId="3" numFmtId="4">
    <oc r="F175">
      <v>0</v>
    </oc>
    <nc r="F175">
      <v>821.09855000000005</v>
    </nc>
  </rcc>
  <rcc rId="66886" sId="3" numFmtId="4">
    <oc r="F177">
      <v>16.609729999999999</v>
    </oc>
    <nc r="F177">
      <v>33.219459999999998</v>
    </nc>
  </rcc>
  <rcc rId="66887" sId="3" numFmtId="4">
    <oc r="F178">
      <v>134.1105</v>
    </oc>
    <nc r="F178">
      <v>1384.35257</v>
    </nc>
  </rcc>
  <rcc rId="66888" sId="3" numFmtId="4">
    <oc r="F187">
      <v>0</v>
    </oc>
    <nc r="F187">
      <v>8.1857100000000003</v>
    </nc>
  </rcc>
  <rcc rId="66889" sId="3" numFmtId="4">
    <oc r="F189">
      <v>0</v>
    </oc>
    <nc r="F189">
      <v>243.4</v>
    </nc>
  </rcc>
  <rcc rId="66890" sId="3" numFmtId="4">
    <oc r="F190">
      <v>0</v>
    </oc>
    <nc r="F190">
      <v>243.4</v>
    </nc>
  </rcc>
  <rcc rId="66891" sId="3" numFmtId="4">
    <oc r="F191">
      <v>322.8</v>
    </oc>
    <nc r="F191">
      <v>1278.8</v>
    </nc>
  </rcc>
  <rcc rId="66892" sId="3" odxf="1" dxf="1" numFmtId="4">
    <oc r="F192">
      <v>322.8</v>
    </oc>
    <nc r="F192">
      <v>1278.8</v>
    </nc>
    <odxf>
      <alignment vertical="top" readingOrder="0"/>
    </odxf>
    <ndxf>
      <alignment vertical="center" readingOrder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1.xml><?xml version="1.0" encoding="utf-8"?>
<revisions xmlns="http://schemas.openxmlformats.org/spreadsheetml/2006/main" xmlns:r="http://schemas.openxmlformats.org/officeDocument/2006/relationships">
  <rcc rId="66174" sId="3" numFmtId="4">
    <nc r="C194">
      <v>8626.6200000000008</v>
    </nc>
  </rcc>
  <rcc rId="66175" sId="3" numFmtId="4">
    <nc r="D194">
      <v>360</v>
    </nc>
  </rcc>
  <rcc rId="66176" sId="3">
    <nc r="G194">
      <f>SUM(D194/F194*100)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11.xml><?xml version="1.0" encoding="utf-8"?>
<revisions xmlns="http://schemas.openxmlformats.org/spreadsheetml/2006/main" xmlns:r="http://schemas.openxmlformats.org/officeDocument/2006/relationships">
  <rcc rId="65791" sId="3" numFmtId="4">
    <nc r="C124">
      <v>16000</v>
    </nc>
  </rcc>
  <rcc rId="65792" sId="3" numFmtId="4">
    <oc r="D124">
      <v>0</v>
    </oc>
    <nc r="D124">
      <v>352.86039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район!$A$1:$G$196</formula>
    <oldFormula>район!$A$1:$G$196</oldFormula>
  </rdn>
  <rdn rId="0" localSheetId="3" customView="1" name="Z_61528DAC_5C4C_48F4_ADE2_8A724B05A086_.wvu.Rows" hidden="1" oldHidden="1">
    <formula>район!$192:$192</formula>
    <oldFormula>район!$192:$192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111.xml><?xml version="1.0" encoding="utf-8"?>
<revisions xmlns="http://schemas.openxmlformats.org/spreadsheetml/2006/main" xmlns:r="http://schemas.openxmlformats.org/officeDocument/2006/relationships">
  <rcc rId="65374" sId="3" numFmtId="4">
    <oc r="C52">
      <v>0</v>
    </oc>
    <nc r="C52">
      <v>600</v>
    </nc>
  </rcc>
  <rcc rId="65375" sId="3" odxf="1" dxf="1" numFmtId="4">
    <nc r="D52">
      <v>148.51195999999999</v>
    </nc>
    <odxf/>
    <ndxf/>
  </rcc>
  <rcc rId="65376" sId="3">
    <oc r="A51">
      <v>1130200000</v>
    </oc>
    <nc r="A51">
      <v>1130100000</v>
    </nc>
  </rcc>
  <rcc rId="65377" sId="3">
    <oc r="B51" t="inlineStr">
      <is>
        <t>Прочие доходы от компенсации затрат государства</t>
      </is>
    </oc>
    <nc r="B51" t="inlineStr">
      <is>
        <t>Доходы от оказания платных услуг</t>
      </is>
    </nc>
  </rcc>
  <rcc rId="65378" sId="3">
    <oc r="A52">
      <v>1130305005</v>
    </oc>
    <nc r="A52">
      <v>1130200000</v>
    </nc>
  </rcc>
  <rcc rId="65379" sId="3">
    <oc r="B52" t="inlineStr">
      <is>
        <t>Доходы от оказания платных услуг</t>
      </is>
    </oc>
    <nc r="B52" t="inlineStr">
      <is>
        <t>Доходы от компенсации затрат государства</t>
      </is>
    </nc>
  </rcc>
  <rcc rId="65380" sId="3" numFmtId="4">
    <oc r="C51">
      <v>4526.8999999999996</v>
    </oc>
    <nc r="C51">
      <v>3926.9</v>
    </nc>
  </rcc>
  <rcc rId="65381" sId="3" numFmtId="4">
    <nc r="D51">
      <v>0</v>
    </nc>
  </rcc>
  <rcc rId="65382" sId="3" numFmtId="4">
    <nc r="D55">
      <v>2556.4758900000002</v>
    </nc>
  </rcc>
  <rcc rId="65383" sId="3" numFmtId="4">
    <nc r="D56">
      <v>10.997719999999999</v>
    </nc>
  </rcc>
  <rcc rId="65384" sId="3" numFmtId="4">
    <nc r="D60">
      <v>180.96817999999999</v>
    </nc>
  </rcc>
  <rcc rId="65385" sId="3" numFmtId="4">
    <nc r="D61">
      <v>6.5922999999999998</v>
    </nc>
  </rcc>
  <rcc rId="65386" sId="3" numFmtId="4">
    <nc r="D62">
      <v>0</v>
    </nc>
  </rcc>
  <rcc rId="65387" sId="3" numFmtId="4">
    <nc r="D64">
      <v>0</v>
    </nc>
  </rcc>
  <rcc rId="65388" sId="3" numFmtId="4">
    <nc r="D66">
      <v>0.5</v>
    </nc>
  </rcc>
  <rcc rId="65389" sId="3" numFmtId="4">
    <nc r="D67">
      <v>490.35151000000002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fmt sheetId="3" sqref="D59">
    <dxf>
      <numFmt numFmtId="167" formatCode="#,##0.0"/>
    </dxf>
  </rfmt>
  <rcc rId="65390" sId="3" numFmtId="4">
    <nc r="D12">
      <v>-78.159400000000005</v>
    </nc>
  </rcc>
  <rcc rId="65391" sId="3" numFmtId="4">
    <nc r="D70">
      <v>12259.7</v>
    </nc>
  </rcc>
  <rcc rId="65392" sId="3" numFmtId="4">
    <nc r="D73">
      <v>38519.135970000003</v>
    </nc>
  </rcc>
  <rcc rId="65393" sId="3" numFmtId="4">
    <nc r="D77">
      <v>-115341.72486</v>
    </nc>
  </rcc>
  <rcc rId="65394" sId="3" numFmtId="4">
    <nc r="D84">
      <v>1180.1243400000001</v>
    </nc>
  </rcc>
  <rcc rId="65395" sId="3" numFmtId="4">
    <nc r="D85">
      <v>0</v>
    </nc>
  </rcc>
  <rcc rId="65396" sId="3" numFmtId="4">
    <oc r="C86">
      <v>8492.7999999999993</v>
    </oc>
    <nc r="C86">
      <v>8492.83</v>
    </nc>
  </rcc>
  <rcc rId="65397" sId="3" numFmtId="4">
    <nc r="D86">
      <v>117.83362</v>
    </nc>
  </rcc>
  <rcc rId="65398" sId="3" numFmtId="4">
    <oc r="C88">
      <v>29747.4</v>
    </oc>
    <nc r="C88">
      <v>29524.242630000001</v>
    </nc>
  </rcc>
  <rcc rId="65399" sId="3" numFmtId="4">
    <oc r="C89">
      <v>48467.3</v>
    </oc>
    <nc r="C89">
      <v>48467.339740000003</v>
    </nc>
  </rcc>
  <rcc rId="65400" sId="3" numFmtId="4">
    <nc r="D89">
      <v>2613.4157700000001</v>
    </nc>
  </rcc>
  <rcc rId="65401" sId="3" numFmtId="4">
    <nc r="D92">
      <v>23.76952</v>
    </nc>
  </rcc>
  <rcc rId="65402" sId="3" numFmtId="4">
    <nc r="D94">
      <v>27.750710000000002</v>
    </nc>
  </rcc>
  <rcc rId="65403" sId="3" numFmtId="4">
    <nc r="D95">
      <v>102.4148</v>
    </nc>
  </rcc>
  <rcc rId="65404" sId="3" numFmtId="4">
    <nc r="D96">
      <v>1.575</v>
    </nc>
  </rcc>
  <rcc rId="65405" sId="3" numFmtId="4">
    <oc r="C101">
      <v>1141.2</v>
    </oc>
    <nc r="C101">
      <v>1141.2249200000001</v>
    </nc>
  </rcc>
  <rcc rId="65406" sId="3" numFmtId="4">
    <oc r="C106">
      <v>133702.29999999999</v>
    </oc>
    <nc r="C106">
      <v>133702.27179999999</v>
    </nc>
  </rcc>
  <rcc rId="65407" sId="3" numFmtId="4">
    <oc r="D106">
      <v>0</v>
    </oc>
    <nc r="D106">
      <v>7.75</v>
    </nc>
  </rcc>
  <rcc rId="65408" sId="3" numFmtId="4">
    <oc r="C116">
      <v>3345.4</v>
    </oc>
    <nc r="C116">
      <v>2002.5</v>
    </nc>
  </rcc>
  <rcc rId="65409" sId="3" numFmtId="4">
    <nc r="D116">
      <v>81.784000000000006</v>
    </nc>
  </rcc>
  <rcc rId="65410" sId="3" numFmtId="4">
    <oc r="C124">
      <v>57449.299279999999</v>
    </oc>
    <nc r="C124">
      <v>70791.372889999999</v>
    </nc>
  </rcc>
  <rcc rId="65411" sId="3" numFmtId="4">
    <nc r="D124">
      <v>352.86039</v>
    </nc>
  </rcc>
  <rcc rId="65412" sId="3" numFmtId="4">
    <oc r="C132">
      <v>62390.675889999999</v>
    </oc>
    <nc r="C132">
      <v>58830.937660000003</v>
    </nc>
  </rcc>
  <rcc rId="65413" sId="3" numFmtId="4">
    <nc r="D132">
      <v>14.51262</v>
    </nc>
  </rcc>
  <rcc rId="65414" sId="3" numFmtId="4">
    <oc r="C141">
      <v>4.9000000000000004</v>
    </oc>
    <nc r="C141">
      <v>5.2</v>
    </nc>
  </rcc>
  <rcc rId="65415" sId="3" numFmtId="4">
    <oc r="C144">
      <v>2150</v>
    </oc>
    <nc r="C144">
      <v>1000</v>
    </nc>
  </rcc>
  <rcc rId="65416" sId="3" numFmtId="4">
    <oc r="C145">
      <v>650</v>
    </oc>
    <nc r="C145"/>
  </rcc>
  <rcc rId="65417" sId="3" numFmtId="4">
    <oc r="C146">
      <v>1500</v>
    </oc>
    <nc r="C146"/>
  </rcc>
  <rcc rId="65418" sId="3" numFmtId="4">
    <oc r="C148">
      <v>74461.2</v>
    </oc>
    <nc r="C148">
      <v>148190.79999999999</v>
    </nc>
  </rcc>
  <rcc rId="65419" sId="3" numFmtId="4">
    <nc r="D148">
      <v>11812.2</v>
    </nc>
  </rcc>
  <rcc rId="65420" sId="3" numFmtId="4">
    <oc r="C152">
      <v>419151.82834000001</v>
    </oc>
    <nc r="C152">
      <v>541191.03284999996</v>
    </nc>
  </rcc>
  <rcc rId="65421" sId="3" numFmtId="4">
    <nc r="D152">
      <v>29587.001</v>
    </nc>
  </rcc>
  <rcc rId="65422" sId="3" numFmtId="4">
    <oc r="C160">
      <v>29961.7</v>
    </oc>
    <nc r="C160">
      <v>27582</v>
    </nc>
  </rcc>
  <rcc rId="65423" sId="3" numFmtId="4">
    <nc r="D160">
      <v>683</v>
    </nc>
  </rcc>
  <rcc rId="65424" sId="3" numFmtId="4">
    <oc r="C165">
      <v>620</v>
    </oc>
    <nc r="C165">
      <v>747</v>
    </nc>
  </rcc>
  <rcc rId="65425" sId="3" numFmtId="4">
    <oc r="C166">
      <v>8747.2999999999993</v>
    </oc>
    <nc r="C166">
      <v>11317.000899999999</v>
    </nc>
  </rcc>
  <rcc rId="65426" sId="3" numFmtId="4">
    <nc r="D166">
      <v>135.63499999999999</v>
    </nc>
  </rcc>
  <rcc rId="65427" sId="3" numFmtId="4">
    <oc r="C170">
      <v>84690.644440000004</v>
    </oc>
    <nc r="C170">
      <v>88549.868100000007</v>
    </nc>
  </rcc>
  <rcc rId="65428" sId="3" numFmtId="4">
    <nc r="D170">
      <v>6445.6</v>
    </nc>
  </rcc>
  <rcc rId="65429" sId="3" numFmtId="4">
    <oc r="C177">
      <v>1500</v>
    </oc>
    <nc r="C177">
      <v>2500</v>
    </nc>
  </rcc>
  <rcc rId="65430" sId="3" numFmtId="4">
    <oc r="D177">
      <v>0</v>
    </oc>
    <nc r="D177">
      <v>22.914000000000001</v>
    </nc>
  </rcc>
  <rcc rId="65431" sId="3" numFmtId="4">
    <oc r="C179">
      <v>60</v>
    </oc>
    <nc r="C179">
      <v>500</v>
    </nc>
  </rcc>
  <rcc rId="65432" sId="3" numFmtId="4">
    <oc r="C180">
      <v>10543.294089999999</v>
    </oc>
    <nc r="C180">
      <v>11565.927079999999</v>
    </nc>
  </rcc>
  <rcc rId="65433" sId="3" numFmtId="4">
    <oc r="C183">
      <v>39073.423880000002</v>
    </oc>
    <nc r="C183">
      <v>59639.560729999997</v>
    </nc>
  </rcc>
  <rcc rId="65434" sId="3" numFmtId="4">
    <oc r="C187">
      <v>85.2</v>
    </oc>
    <nc r="C187">
      <v>285.7</v>
    </nc>
  </rcc>
  <rcc rId="65435" sId="3" numFmtId="4">
    <oc r="D187">
      <v>0</v>
    </oc>
    <nc r="D187">
      <v>4.9660200000000003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1111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4.xml><?xml version="1.0" encoding="utf-8"?>
<revisions xmlns="http://schemas.openxmlformats.org/spreadsheetml/2006/main" xmlns:r="http://schemas.openxmlformats.org/officeDocument/2006/relationships">
  <rcc rId="65085" sId="3" numFmtId="4">
    <nc r="C9">
      <v>9732.5820000000003</v>
    </nc>
  </rcc>
  <rcc rId="65086" sId="3" numFmtId="4">
    <nc r="C10">
      <v>59.164999999999999</v>
    </nc>
  </rcc>
  <rcc rId="65087" sId="3" numFmtId="4">
    <nc r="C11">
      <v>11841.96</v>
    </nc>
  </rcc>
  <rcc rId="65088" sId="3" numFmtId="4">
    <nc r="C21">
      <v>350</v>
    </nc>
  </rcc>
  <rcc rId="65089" sId="3" numFmtId="4">
    <nc r="C22">
      <v>2670.5</v>
    </nc>
  </rcc>
  <rcc rId="65090" sId="3" numFmtId="4">
    <nc r="C24">
      <v>5550</v>
    </nc>
  </rcc>
  <rcc rId="65091" sId="3" numFmtId="4">
    <nc r="C25">
      <v>12550</v>
    </nc>
  </rcc>
  <rcc rId="65092" sId="3" numFmtId="4">
    <nc r="C60">
      <v>1055</v>
    </nc>
  </rcc>
  <rcc rId="65093" sId="3" numFmtId="4">
    <nc r="C61">
      <v>4045</v>
    </nc>
  </rcc>
  <rcc rId="65094" sId="3" numFmtId="4">
    <nc r="C62">
      <v>50</v>
    </nc>
  </rcc>
  <rcc rId="65095" sId="3" numFmtId="4">
    <nc r="C64">
      <v>850</v>
    </nc>
  </rcc>
  <rcc rId="65096" sId="3" numFmtId="4">
    <oc r="C54">
      <v>2000</v>
    </oc>
    <nc r="C54">
      <v>1200</v>
    </nc>
  </rcc>
  <rcc rId="65097" sId="3" numFmtId="4">
    <oc r="C55">
      <v>9700</v>
    </oc>
    <nc r="C55">
      <v>6900</v>
    </nc>
  </rcc>
  <rcc rId="65098" sId="3" numFmtId="4">
    <oc r="C56">
      <v>300</v>
    </oc>
    <nc r="C56">
      <v>100</v>
    </nc>
  </rcc>
  <rcc rId="65099" sId="3" numFmtId="4">
    <oc r="C84">
      <v>78158.2</v>
    </oc>
    <nc r="C84">
      <v>84940.9</v>
    </nc>
  </rcc>
  <rcc rId="65100" sId="3" numFmtId="4">
    <oc r="C85">
      <v>8.1</v>
    </oc>
    <nc r="C85">
      <v>9.1999999999999993</v>
    </nc>
  </rcc>
  <rcc rId="65101" sId="3" numFmtId="4">
    <oc r="C86">
      <v>7514.7</v>
    </oc>
    <nc r="C86">
      <v>8492.7999999999993</v>
    </nc>
  </rcc>
  <rcc rId="65102" sId="3" numFmtId="4">
    <oc r="C88">
      <v>14665.2</v>
    </oc>
    <nc r="C88">
      <v>29747.4</v>
    </nc>
  </rcc>
  <rcc rId="65103" sId="3" numFmtId="4">
    <oc r="C89">
      <v>35008.147779999999</v>
    </oc>
    <nc r="C89">
      <v>48467.3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41.xml><?xml version="1.0" encoding="utf-8"?>
<revisions xmlns="http://schemas.openxmlformats.org/spreadsheetml/2006/main" xmlns:r="http://schemas.openxmlformats.org/officeDocument/2006/relationships">
  <rcc rId="62536" sId="3" numFmtId="4">
    <oc r="D165">
      <v>6650.558</v>
    </oc>
    <nc r="D165">
      <v>7877.3925600000002</v>
    </nc>
  </rcc>
  <rcc rId="62537" sId="3" numFmtId="4">
    <oc r="C167">
      <v>2860.2159999999999</v>
    </oc>
    <nc r="C167">
      <v>3109.3560000000002</v>
    </nc>
  </rcc>
  <rcc rId="62538" sId="3" numFmtId="4">
    <oc r="D167">
      <v>2860.2159999999999</v>
    </oc>
    <nc r="D167">
      <v>3109.3560000000002</v>
    </nc>
  </rcc>
  <rcc rId="62539" sId="3" numFmtId="4">
    <oc r="D168">
      <v>7504.3509999999997</v>
    </oc>
    <nc r="D168">
      <v>8589.9079999999994</v>
    </nc>
  </rcc>
  <rcc rId="62540" sId="3" numFmtId="4">
    <oc r="D172">
      <v>2606.154</v>
    </oc>
    <nc r="D172">
      <v>2590.078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67333" sId="3" numFmtId="4">
    <oc r="D146">
      <v>1000</v>
    </oc>
    <nc r="D146">
      <v>2254.4319999999998</v>
    </nc>
  </rcc>
  <rcc rId="67334" sId="3" numFmtId="4">
    <oc r="D147">
      <v>0</v>
    </oc>
    <nc r="D147">
      <v>96.4</v>
    </nc>
  </rcc>
  <rcc rId="67335" sId="3" numFmtId="4">
    <oc r="D150">
      <v>0</v>
    </oc>
    <nc r="D150">
      <v>2831.5459999999998</v>
    </nc>
  </rcc>
  <rcc rId="67336" sId="3" numFmtId="4">
    <oc r="D151">
      <v>0</v>
    </oc>
    <nc r="D151">
      <v>330.94499999999999</v>
    </nc>
  </rcc>
  <rcc rId="67337" sId="3" numFmtId="4">
    <oc r="D152">
      <v>0</v>
    </oc>
    <nc r="D152">
      <v>2916.48</v>
    </nc>
  </rcc>
  <rcc rId="67338" sId="3" numFmtId="4">
    <oc r="D157">
      <v>0</v>
    </oc>
    <nc r="D157">
      <v>526.46100000000001</v>
    </nc>
  </rcc>
  <rcc rId="67339" sId="3" numFmtId="4">
    <oc r="C161">
      <v>19748.763999999999</v>
    </oc>
    <nc r="C161">
      <v>21425.4</v>
    </nc>
  </rcc>
  <rcc rId="67340" sId="3" numFmtId="4">
    <oc r="D161">
      <v>683</v>
    </oc>
    <nc r="D161">
      <v>5183</v>
    </nc>
  </rcc>
  <rcc rId="67341" sId="3" numFmtId="4">
    <oc r="C169">
      <v>13876.2</v>
    </oc>
    <nc r="C169">
      <v>34679.9</v>
    </nc>
  </rcc>
  <rcc rId="67342" sId="3" numFmtId="4">
    <oc r="D170">
      <v>443.1</v>
    </oc>
    <nc r="D170">
      <v>567.66999999999996</v>
    </nc>
  </rcc>
  <rcc rId="67343" sId="3" numFmtId="4">
    <oc r="D182">
      <v>0</v>
    </oc>
    <nc r="D182">
      <v>6869.5</v>
    </nc>
  </rcc>
  <rcc rId="67344" sId="3" numFmtId="4">
    <oc r="D192">
      <v>360</v>
    </oc>
    <nc r="D192">
      <v>1440</v>
    </nc>
  </rcc>
  <rcc rId="67345" sId="3" numFmtId="4">
    <oc r="D195">
      <v>870</v>
    </oc>
    <nc r="D195">
      <v>4470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c rId="66923" sId="3" numFmtId="4">
    <nc r="F90">
      <v>0</v>
    </nc>
  </rcc>
  <rcc rId="66924" sId="3" numFmtId="4">
    <oc r="F115">
      <v>9131.2424100000007</v>
    </oc>
    <nc r="F115">
      <v>254</v>
    </nc>
  </rcc>
  <rcc rId="66925" sId="3" numFmtId="4">
    <oc r="F117">
      <v>3</v>
    </oc>
    <nc r="F117">
      <v>157.4</v>
    </nc>
  </rcc>
  <rcc rId="66926" sId="3" numFmtId="4">
    <oc r="F119">
      <v>62.362000000000002</v>
    </oc>
    <nc r="F119">
      <v>87</v>
    </nc>
  </rcc>
  <rcc rId="66927" sId="3" numFmtId="4">
    <nc r="F122">
      <v>66.2</v>
    </nc>
  </rcc>
  <rcc rId="66928" sId="3" numFmtId="4">
    <oc r="F127">
      <v>222.07432</v>
    </oc>
    <nc r="F127">
      <v>616</v>
    </nc>
  </rcc>
  <rcc rId="66929" sId="3" numFmtId="4">
    <oc r="F132">
      <v>29.1538</v>
    </oc>
    <nc r="F132">
      <v>602.9</v>
    </nc>
  </rcc>
  <rcc rId="66930" sId="3" numFmtId="4">
    <oc r="F134">
      <v>105.453</v>
    </oc>
    <nc r="F134">
      <v>649.20000000000005</v>
    </nc>
  </rcc>
  <rcc rId="66931" sId="3" numFmtId="4">
    <oc r="F146">
      <v>829.22799999999995</v>
    </oc>
    <nc r="F146">
      <v>2047.7</v>
    </nc>
  </rcc>
  <rcc rId="66932" sId="3" numFmtId="4">
    <oc r="F152">
      <v>0</v>
    </oc>
    <nc r="F152">
      <v>2942.5</v>
    </nc>
  </rcc>
  <rcc rId="66933" sId="3" numFmtId="4">
    <oc r="F153">
      <v>0</v>
    </oc>
    <nc r="F153">
      <v>1345.9</v>
    </nc>
  </rcc>
  <rcc rId="66934" sId="3" numFmtId="4">
    <oc r="F157">
      <v>0</v>
    </oc>
    <nc r="F157">
      <v>524.9</v>
    </nc>
  </rcc>
  <rcc rId="66935" sId="3" numFmtId="4">
    <oc r="F160">
      <v>0</v>
    </oc>
    <nc r="F160">
      <v>1205.2</v>
    </nc>
  </rcc>
  <rcc rId="66936" sId="3" numFmtId="4">
    <oc r="F161">
      <v>859.43799999999999</v>
    </oc>
    <nc r="F161">
      <v>1904.1</v>
    </nc>
  </rcc>
  <rcc rId="66937" sId="3" numFmtId="4">
    <oc r="F170">
      <v>74.019059999999996</v>
    </oc>
    <nc r="F170">
      <v>127</v>
    </nc>
  </rcc>
  <rcc rId="66938" sId="3" numFmtId="4">
    <oc r="F180">
      <v>8.7370000000000001</v>
    </oc>
    <nc r="F180">
      <v>45.4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3.xml><?xml version="1.0" encoding="utf-8"?>
<revisions xmlns="http://schemas.openxmlformats.org/spreadsheetml/2006/main" xmlns:r="http://schemas.openxmlformats.org/officeDocument/2006/relationships">
  <rcc rId="66533" sId="3" numFmtId="4">
    <nc r="D90">
      <v>0</v>
    </nc>
  </rcc>
  <rcc rId="66534" sId="3">
    <nc r="A100" t="inlineStr">
      <is>
        <t>Ц64</t>
      </is>
    </nc>
  </rcc>
  <rfmt sheetId="3" sqref="A100" start="0" length="2147483647">
    <dxf>
      <font>
        <i/>
      </font>
    </dxf>
  </rfmt>
  <rcc rId="66535" sId="3">
    <oc r="A90" t="inlineStr">
      <is>
        <t>А4</t>
      </is>
    </oc>
    <nc r="A90" t="inlineStr">
      <is>
        <t>А44</t>
      </is>
    </nc>
  </rcc>
  <rrc rId="66536" sId="3" ref="A91:XFD91" action="insertRow">
    <undo index="0" exp="area" ref3D="1" dr="$A$193:$XFD$193" dn="Z_61528DAC_5C4C_48F4_ADE2_8A724B05A086_.wvu.Rows" sId="3"/>
    <undo index="26" exp="area" ref3D="1" dr="$A$193:$XFD$193" dn="Z_A54C432C_6C68_4B53_A75C_446EB3A61B2B_.wvu.Rows" sId="3"/>
    <undo index="38" exp="area" ref3D="1" dr="$A$193:$XFD$193" dn="Z_42584DC0_1D41_4C93_9B38_C388E7B8DAC4_.wvu.Rows" sId="3"/>
    <undo index="34" exp="area" ref3D="1" dr="$A$129:$XFD$129" dn="Z_42584DC0_1D41_4C93_9B38_C388E7B8DAC4_.wvu.Rows" sId="3"/>
    <undo index="30" exp="area" ref3D="1" dr="$A$96:$XFD$96" dn="Z_42584DC0_1D41_4C93_9B38_C388E7B8DAC4_.wvu.Rows" sId="3"/>
  </rrc>
  <rcc rId="66537" sId="3">
    <nc r="A91" t="inlineStr">
      <is>
        <t>Ч54</t>
      </is>
    </nc>
  </rcc>
  <rcc rId="66538" sId="3" xfDxf="1" s="1" dxf="1">
    <nc r="B91" t="inlineStr">
      <is>
        <t>Обеспечение деятельности (оказание услуг) муниципальных учреждений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6539" sId="3" numFmtId="4">
    <nc r="C91">
      <v>25247</v>
    </nc>
  </rcc>
  <rcc rId="66540" sId="3" numFmtId="4">
    <nc r="D91">
      <v>2000</v>
    </nc>
  </rcc>
  <rcc rId="66541" sId="3">
    <oc r="E90">
      <f>SUM(D90/C90*100)</f>
    </oc>
    <nc r="E90">
      <f>SUM(D90/C90*100)</f>
    </nc>
  </rcc>
  <rcc rId="66542" sId="3">
    <nc r="E91">
      <f>SUM(D91/C91*100)</f>
    </nc>
  </rcc>
  <rcc rId="66543" sId="3">
    <nc r="E142">
      <f>SUM(D142/C142*100)</f>
    </nc>
  </rcc>
  <rcc rId="66544" sId="3">
    <nc r="E143">
      <f>SUM(D143/C143*100)</f>
    </nc>
  </rcc>
  <rcc rId="66545" sId="3">
    <nc r="E155">
      <f>SUM(D155/C155*100)</f>
    </nc>
  </rcc>
  <rcc rId="66546" sId="3">
    <nc r="E156">
      <f>SUM(D156/C156*100)</f>
    </nc>
  </rcc>
  <rcc rId="66547" sId="3">
    <oc r="E157">
      <f>SUM(D157/C157*100)</f>
    </oc>
    <nc r="E157">
      <f>SUM(D157/C157*100)</f>
    </nc>
  </rcc>
  <rfmt sheetId="3" sqref="C150:G163">
    <dxf>
      <alignment vertical="bottom" readingOrder="0"/>
    </dxf>
  </rfmt>
  <rcc rId="66548" sId="3">
    <oc r="E180">
      <f>SUM(D180/C180*100)</f>
    </oc>
    <nc r="E180"/>
  </rcc>
  <rcc rId="66549" sId="3">
    <nc r="E185">
      <f>SUM(D185/C185*100)</f>
    </nc>
  </rcc>
  <rcc rId="66550" sId="3">
    <nc r="E186">
      <f>SUM(D186/C186*100)</f>
    </nc>
  </rcc>
  <rcc rId="66551" sId="3">
    <nc r="E193">
      <f>SUM(D193/C193*100)</f>
    </nc>
  </rcc>
  <rcc rId="66552" sId="3">
    <nc r="E194">
      <f>SUM(D194/C194*100)</f>
    </nc>
  </rcc>
  <rcc rId="66553" sId="3" odxf="1" dxf="1">
    <nc r="E195">
      <f>SUM(D195/C195*100)</f>
    </nc>
    <odxf>
      <border outline="0">
        <bottom/>
      </border>
    </odxf>
    <ndxf>
      <border outline="0">
        <bottom style="thin">
          <color indexed="64"/>
        </bottom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311.xml><?xml version="1.0" encoding="utf-8"?>
<revisions xmlns="http://schemas.openxmlformats.org/spreadsheetml/2006/main" xmlns:r="http://schemas.openxmlformats.org/officeDocument/2006/relationships">
  <rcc rId="65865" sId="3" numFmtId="4">
    <nc r="C143">
      <v>200</v>
    </nc>
  </rcc>
  <rcc rId="65866" sId="3">
    <oc r="A143" t="inlineStr">
      <is>
        <t>Ч32</t>
      </is>
    </oc>
    <nc r="A143" t="inlineStr">
      <is>
        <t>Ч34</t>
      </is>
    </nc>
  </rcc>
  <rcc rId="65867" sId="3">
    <oc r="A144" t="inlineStr">
      <is>
        <t>Ч36</t>
      </is>
    </oc>
    <nc r="A144" t="inlineStr">
      <is>
        <t>Ч34</t>
      </is>
    </nc>
  </rcc>
  <rcc rId="65868" sId="3">
    <oc r="B144" t="inlineStr">
      <is>
        <t>Обеспечение контейнерами и бункерами для твердых коммунальных отходов</t>
      </is>
    </oc>
    <nc r="B144" t="inlineStr">
      <is>
        <t>Организация работ по ликвидации накопленного вреда окружающей среде</t>
      </is>
    </nc>
  </rcc>
  <rcc rId="65869" sId="3" numFmtId="4">
    <nc r="C144">
      <v>800</v>
    </nc>
  </rcc>
  <rfmt sheetId="3" sqref="C143:C144" start="0" length="2147483647">
    <dxf>
      <font>
        <i/>
      </font>
    </dxf>
  </rfmt>
  <rfmt sheetId="3" sqref="C143:C144" start="0" length="2147483647">
    <dxf>
      <font>
        <sz val="18"/>
      </font>
    </dxf>
  </rfmt>
  <rcc rId="65870" sId="3">
    <oc r="B147" t="inlineStr">
      <is>
        <t>Обеспечение деятельности детских дошкольных образовательных организаций(местные субсидии на иные цели)</t>
      </is>
    </oc>
    <nc r="B147" t="inlineStr">
      <is>
        <t>Обеспечение деятельности детских дошкольных образовательных организаций</t>
      </is>
    </nc>
  </rcc>
  <rcc rId="65871" sId="3" numFmtId="4">
    <nc r="C147">
      <v>17384.900000000001</v>
    </nc>
  </rcc>
  <rcc rId="65872" sId="3" numFmtId="4">
    <nc r="D147">
      <v>1000</v>
    </nc>
  </rcc>
  <rcc rId="65873" sId="3">
    <oc r="A147" t="inlineStr">
      <is>
        <t>Ц71</t>
      </is>
    </oc>
    <nc r="A147" t="inlineStr">
      <is>
        <t>Ц74</t>
      </is>
    </nc>
  </rcc>
  <rcc rId="65874" sId="3">
    <oc r="A148" t="inlineStr">
      <is>
        <t>Ц71</t>
      </is>
    </oc>
    <nc r="A148" t="inlineStr">
      <is>
        <t>Ц74</t>
      </is>
    </nc>
  </rcc>
  <rcc rId="65875" sId="3">
    <oc r="A149" t="inlineStr">
      <is>
        <t>Ч23</t>
      </is>
    </oc>
    <nc r="A149" t="inlineStr">
      <is>
        <t>Ч24</t>
      </is>
    </nc>
  </rcc>
  <rcc rId="65876" sId="3">
    <oc r="A151" t="inlineStr">
      <is>
        <t>Ц71</t>
      </is>
    </oc>
    <nc r="A151" t="inlineStr">
      <is>
        <t>Ц74</t>
      </is>
    </nc>
  </rcc>
  <rcc rId="65877" sId="3" numFmtId="4">
    <nc r="C151">
      <v>11132.556</v>
    </nc>
  </rcc>
  <rcc rId="65878" sId="3">
    <oc r="A152" t="inlineStr">
      <is>
        <t>Ц71</t>
      </is>
    </oc>
    <nc r="A152" t="inlineStr">
      <is>
        <t>Ц74</t>
      </is>
    </nc>
  </rcc>
  <rcc rId="65879" sId="3">
    <oc r="A153" t="inlineStr">
      <is>
        <t>Ц71</t>
      </is>
    </oc>
    <nc r="A153" t="inlineStr">
      <is>
        <t>Ц74</t>
      </is>
    </nc>
  </rcc>
  <rcc rId="65880" sId="3" numFmtId="4">
    <nc r="C153">
      <v>35154</v>
    </nc>
  </rcc>
  <rcc rId="65881" sId="3">
    <oc r="A154" t="inlineStr">
      <is>
        <t>Ц71</t>
      </is>
    </oc>
    <nc r="A154" t="inlineStr">
      <is>
        <t>Ц74</t>
      </is>
    </nc>
  </rcc>
  <rcc rId="65882" sId="3" numFmtId="4">
    <nc r="C154">
      <v>13807.7</v>
    </nc>
  </rcc>
  <rcc rId="65883" sId="3">
    <oc r="A155" t="inlineStr">
      <is>
        <t>Ц71</t>
      </is>
    </oc>
    <nc r="A155" t="inlineStr">
      <is>
        <t>Ц74</t>
      </is>
    </nc>
  </rcc>
  <rcc rId="65884" sId="3" numFmtId="4">
    <nc r="C155">
      <v>2342.5610000000001</v>
    </nc>
  </rcc>
  <rcc rId="65885" sId="3">
    <nc r="E155">
      <f>SUM(D155/C155*100)</f>
    </nc>
  </rcc>
  <rcc rId="65886" sId="3">
    <oc r="A156" t="inlineStr">
      <is>
        <t>Ц76</t>
      </is>
    </oc>
    <nc r="A156" t="inlineStr">
      <is>
        <t>Ц71</t>
      </is>
    </nc>
  </rcc>
  <rcc rId="65887" sId="3" numFmtId="4">
    <nc r="C156">
      <v>3158.7714099999998</v>
    </nc>
  </rcc>
  <rcc rId="65888" sId="3" numFmtId="4">
    <nc r="C157">
      <v>200</v>
    </nc>
  </rcc>
  <rrc rId="65889" sId="3" ref="A156:XFD156" action="insertRow">
    <undo index="26" exp="area" ref3D="1" dr="$A$192:$XFD$192" dn="Z_A54C432C_6C68_4B53_A75C_446EB3A61B2B_.wvu.Rows" sId="3"/>
    <undo index="0" exp="area" ref3D="1" dr="$A$192:$XFD$192" dn="Z_61528DAC_5C4C_48F4_ADE2_8A724B05A086_.wvu.Rows" sId="3"/>
    <undo index="38" exp="area" ref3D="1" dr="$A$192:$XFD$192" dn="Z_42584DC0_1D41_4C93_9B38_C388E7B8DAC4_.wvu.Rows" sId="3"/>
  </rrc>
  <rcc rId="65890" sId="3">
    <nc r="A156" t="inlineStr">
      <is>
        <t>Ц73</t>
      </is>
    </nc>
  </rcc>
  <rcc rId="65891" sId="3">
    <nc r="B156" t="inlineStr">
      <is>
        <t>Капитальный ремонт муниципальных обоазовательных оргнизаций</t>
      </is>
    </nc>
  </rcc>
  <rcc rId="65892" sId="3" numFmtId="4">
    <nc r="C156">
      <v>92737.021299999993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3111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fmt sheetId="3" sqref="F118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59720" sId="3" numFmtId="4">
    <oc r="D142">
      <v>4428.9659799999999</v>
    </oc>
    <nc r="D142">
      <v>5095.3317100000004</v>
    </nc>
  </rcc>
  <rcc rId="59721" sId="3" numFmtId="4">
    <oc r="D143">
      <v>9127.2214299999996</v>
    </oc>
    <nc r="D143">
      <v>13691.51982</v>
    </nc>
  </rcc>
  <rcc rId="59722" sId="3" numFmtId="4">
    <oc r="D144">
      <v>4926.0662899999998</v>
    </oc>
    <nc r="D144">
      <v>5245.9690799999998</v>
    </nc>
  </rcc>
  <rcc rId="59723" sId="3" numFmtId="4">
    <oc r="D145">
      <v>4753.8290500000003</v>
    </oc>
    <nc r="D145">
      <v>5528.6878800000004</v>
    </nc>
  </rcc>
  <rcc rId="59724" sId="3" numFmtId="4">
    <oc r="D147">
      <v>6272.5151599999999</v>
    </oc>
    <nc r="D147">
      <v>9109.2711600000002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2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59333" sId="3" numFmtId="4">
    <oc r="F7">
      <v>108096.75606</v>
    </oc>
    <nc r="F7">
      <v>122421.22305</v>
    </nc>
  </rcc>
  <rcc rId="59334" sId="3" numFmtId="4">
    <oc r="F9">
      <v>7010.81077</v>
    </oc>
    <nc r="F9">
      <v>7929.5248499999998</v>
    </nc>
  </rcc>
  <rcc rId="59335" sId="3" numFmtId="4">
    <oc r="F10">
      <v>39.661099999999998</v>
    </oc>
    <nc r="F10">
      <v>44.485579999999999</v>
    </nc>
  </rcc>
  <rcc rId="59336" sId="3" numFmtId="4">
    <oc r="F11">
      <v>8070.6241799999998</v>
    </oc>
    <nc r="F11">
      <v>9009.2178999999996</v>
    </nc>
  </rcc>
  <rcc rId="59337" sId="3" numFmtId="4">
    <oc r="F12">
      <v>-782.62037999999995</v>
    </oc>
    <nc r="F12">
      <v>-916.99338</v>
    </nc>
  </rcc>
  <rcc rId="59338" sId="3" numFmtId="4">
    <oc r="F14">
      <v>12312.92352</v>
    </oc>
    <nc r="F14">
      <v>16441.826079999999</v>
    </nc>
  </rcc>
  <rcc rId="59339" sId="3" numFmtId="4">
    <oc r="F15">
      <v>42.057169999999999</v>
    </oc>
    <nc r="F15">
      <v>60.823529999999998</v>
    </nc>
  </rcc>
  <rcc rId="59340" sId="3" numFmtId="4">
    <oc r="F17">
      <v>1564.18923</v>
    </oc>
    <nc r="F17">
      <v>1628.7789399999999</v>
    </nc>
  </rcc>
  <rcc rId="59341" sId="3" numFmtId="4">
    <oc r="F19">
      <v>1442.2899299999999</v>
    </oc>
    <nc r="F19">
      <v>2651.2793299999998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63813" sId="3" numFmtId="4">
    <nc r="D133">
      <v>0</v>
    </nc>
  </rcc>
  <rcc rId="63814" sId="3">
    <nc r="B134" t="inlineStr">
      <is>
        <t>Капитальный и текущий ремонт инженерно-коммунальных сетей муниципальных образований</t>
      </is>
    </nc>
  </rcc>
  <rcc rId="63815" sId="3" numFmtId="4">
    <nc r="C134">
      <v>8469.6090000000004</v>
    </nc>
  </rcc>
  <rcc rId="63816" sId="3" numFmtId="4">
    <nc r="D134">
      <v>0</v>
    </nc>
  </rcc>
  <rcc rId="63817" sId="3" numFmtId="4">
    <nc r="C135">
      <v>1721.4</v>
    </nc>
  </rcc>
  <rcc rId="63818" sId="3" numFmtId="4">
    <nc r="D135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5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67376" sId="3" numFmtId="4">
    <oc r="F111">
      <v>0</v>
    </oc>
    <nc r="F111">
      <v>6565.2</v>
    </nc>
  </rcc>
  <rcc rId="67377" sId="3" numFmtId="4">
    <oc r="F113">
      <v>0</v>
    </oc>
    <nc r="F113">
      <v>2540.9</v>
    </nc>
  </rcc>
  <rcc rId="67378" sId="3">
    <oc r="E133">
      <f>SUM(D133/C133*100)</f>
    </oc>
    <nc r="E133"/>
  </rcc>
  <rfmt sheetId="3" sqref="C130:G130" start="0" length="2147483647">
    <dxf>
      <font>
        <b/>
      </font>
    </dxf>
  </rfmt>
  <rfmt sheetId="3" sqref="C144:G144" start="0" length="2147483647">
    <dxf>
      <font>
        <b val="0"/>
      </font>
    </dxf>
  </rfmt>
  <rfmt sheetId="3" sqref="C144:G144" start="0" length="2147483647">
    <dxf>
      <font>
        <b/>
      </font>
    </dxf>
  </rfmt>
  <rfmt sheetId="3" sqref="C167:G167" start="0" length="2147483647">
    <dxf>
      <font>
        <b val="0"/>
      </font>
    </dxf>
  </rfmt>
  <rfmt sheetId="3" sqref="C167:G167" start="0" length="2147483647">
    <dxf>
      <font>
        <b/>
      </font>
    </dxf>
  </rfmt>
  <rfmt sheetId="3" sqref="C176:G176" start="0" length="2147483647">
    <dxf>
      <font>
        <b val="0"/>
      </font>
    </dxf>
  </rfmt>
  <rfmt sheetId="3" sqref="C176:G176" start="0" length="2147483647">
    <dxf>
      <font>
        <b/>
      </font>
    </dxf>
  </rfmt>
  <rfmt sheetId="3" sqref="C188:G188" start="0" length="2147483647">
    <dxf>
      <font>
        <b val="0"/>
      </font>
    </dxf>
  </rfmt>
  <rfmt sheetId="3" sqref="C188:G188" start="0" length="2147483647">
    <dxf>
      <font>
        <b/>
      </font>
    </dxf>
  </rfmt>
  <rfmt sheetId="3" sqref="G196" start="0" length="2147483647">
    <dxf>
      <font>
        <b/>
      </font>
    </dxf>
  </rfmt>
  <rfmt sheetId="3" sqref="C82:G82" start="0" length="2147483647">
    <dxf>
      <font>
        <b val="0"/>
      </font>
    </dxf>
  </rfmt>
  <rfmt sheetId="3" sqref="C82:G82" start="0" length="2147483647">
    <dxf>
      <font>
        <b/>
      </font>
    </dxf>
  </rfmt>
  <rfmt sheetId="3" sqref="A92:XFD92" start="0" length="2147483647">
    <dxf>
      <font>
        <b val="0"/>
      </font>
    </dxf>
  </rfmt>
  <rfmt sheetId="3" sqref="A92:XFD92" start="0" length="2147483647">
    <dxf>
      <font>
        <b/>
      </font>
    </dxf>
  </rfmt>
  <rfmt sheetId="3" sqref="A99:XFD99" start="0" length="2147483647">
    <dxf>
      <font>
        <b val="0"/>
      </font>
    </dxf>
  </rfmt>
  <rfmt sheetId="3" sqref="A99:XFD99" start="0" length="2147483647">
    <dxf>
      <font>
        <b/>
      </font>
    </dxf>
  </rfmt>
  <rfmt sheetId="3" sqref="A120:XFD120" start="0" length="2147483647">
    <dxf>
      <font>
        <b val="0"/>
      </font>
    </dxf>
  </rfmt>
  <rfmt sheetId="3" sqref="A120:XFD120" start="0" length="2147483647">
    <dxf>
      <font>
        <b/>
      </font>
    </dxf>
  </rfmt>
  <rfmt sheetId="3" sqref="A115:XFD115" start="0" length="2147483647">
    <dxf>
      <font>
        <b val="0"/>
      </font>
    </dxf>
  </rfmt>
  <rfmt sheetId="3" sqref="A115:XFD115" start="0" length="2147483647">
    <dxf>
      <font>
        <b/>
      </font>
    </dxf>
  </rfmt>
  <rcc rId="67379" sId="3">
    <oc r="F188">
      <f>SUM(F189:F191)</f>
    </oc>
    <nc r="F188">
      <f>SUM(F189+F191)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66969" sId="3" numFmtId="4">
    <oc r="D7">
      <v>8138.1115399999999</v>
    </oc>
    <nc r="D7">
      <v>25633.7035</v>
    </nc>
  </rcc>
  <rcc rId="66970" sId="3" numFmtId="4">
    <oc r="D9">
      <v>932.12627999999995</v>
    </oc>
    <nc r="D9">
      <v>1149.3642400000001</v>
    </nc>
  </rcc>
  <rcc rId="66971" sId="3" numFmtId="4">
    <oc r="D10">
      <v>4.7227800000000002</v>
    </oc>
    <nc r="D10">
      <v>7.0419400000000003</v>
    </nc>
  </rcc>
  <rcc rId="66972" sId="3" numFmtId="4">
    <oc r="D11">
      <v>1079.1554799999999</v>
    </oc>
    <nc r="D11">
      <v>1298.17626</v>
    </nc>
  </rcc>
  <rcc rId="66973" sId="3" numFmtId="4">
    <oc r="D12">
      <v>-78.159400000000005</v>
    </oc>
    <nc r="D12">
      <v>-149.00725</v>
    </nc>
  </rcc>
  <rcc rId="66974" sId="3" numFmtId="4">
    <oc r="D14">
      <v>155.32275999999999</v>
    </oc>
    <nc r="D14">
      <v>894.55289000000005</v>
    </nc>
  </rcc>
  <rcc rId="66975" sId="3" numFmtId="4">
    <oc r="D16">
      <v>0</v>
    </oc>
    <nc r="D16">
      <v>-1629.9880000000001</v>
    </nc>
  </rcc>
  <rcc rId="66976" sId="3" numFmtId="4">
    <oc r="D17">
      <v>1675.4376099999999</v>
    </oc>
    <nc r="D17">
      <v>1695.4211</v>
    </nc>
  </rcc>
  <rcc rId="66977" sId="3" numFmtId="4">
    <oc r="D19">
      <v>398.85232999999999</v>
    </oc>
    <nc r="D19">
      <v>483.62840999999997</v>
    </nc>
  </rcc>
  <rcc rId="66978" sId="3" numFmtId="4">
    <oc r="D21">
      <v>0</v>
    </oc>
    <nc r="D21">
      <v>25.917400000000001</v>
    </nc>
  </rcc>
  <rcc rId="66979" sId="3" numFmtId="4">
    <oc r="D22">
      <v>69.743309999999994</v>
    </oc>
    <nc r="D22">
      <v>121.37482</v>
    </nc>
  </rcc>
  <rcc rId="66980" sId="3" numFmtId="4">
    <oc r="D24">
      <v>14.364140000000001</v>
    </oc>
    <nc r="D24">
      <v>796.65143</v>
    </nc>
  </rcc>
  <rcc rId="66981" sId="3" numFmtId="4">
    <oc r="D25">
      <v>244.09405000000001</v>
    </oc>
    <nc r="D25">
      <v>423.85354999999998</v>
    </nc>
  </rcc>
  <rcc rId="66982" sId="3" numFmtId="4">
    <oc r="D29">
      <v>396.91169000000002</v>
    </oc>
    <nc r="D29">
      <v>933.85042999999996</v>
    </nc>
  </rcc>
  <rcc rId="66983" sId="3" numFmtId="4">
    <oc r="D30">
      <v>6.2</v>
    </oc>
    <nc r="D30">
      <v>11.65</v>
    </nc>
  </rcc>
  <rcc rId="66984" sId="3" numFmtId="4">
    <oc r="D41">
      <v>578.45019000000002</v>
    </oc>
    <nc r="D41">
      <v>1505.78603</v>
    </nc>
  </rcc>
  <rcc rId="66985" sId="3" numFmtId="4">
    <oc r="D42">
      <v>161.935</v>
    </oc>
    <nc r="D42">
      <v>187.66118</v>
    </nc>
  </rcc>
  <rcc rId="66986" sId="3" numFmtId="4">
    <oc r="D43">
      <v>66.706829999999997</v>
    </oc>
    <nc r="D43">
      <v>112.17204</v>
    </nc>
  </rcc>
  <rcc rId="66987" sId="3" numFmtId="4">
    <nc r="D44">
      <v>2.6800000000000001E-2</v>
    </nc>
  </rcc>
  <rcc rId="66988" sId="3" numFmtId="4">
    <oc r="D47">
      <v>61.506309999999999</v>
    </oc>
    <nc r="D47">
      <v>150.51795999999999</v>
    </nc>
  </rcc>
  <rcc rId="66989" sId="3" numFmtId="4">
    <oc r="D49">
      <v>3.9508200000000002</v>
    </oc>
    <nc r="D49">
      <v>715.38891000000001</v>
    </nc>
  </rcc>
  <rcc rId="66990" sId="3" numFmtId="4">
    <oc r="D52">
      <v>148.51195999999999</v>
    </oc>
    <nc r="D52">
      <v>268.49254000000002</v>
    </nc>
  </rcc>
  <rcc rId="66991" sId="3" numFmtId="4">
    <nc r="D54">
      <v>195.48187999999999</v>
    </nc>
  </rcc>
  <rcc rId="66992" sId="3" numFmtId="4">
    <oc r="D55">
      <v>2556.4758900000002</v>
    </oc>
    <nc r="D55">
      <v>3313.6589600000002</v>
    </nc>
  </rcc>
  <rcc rId="66993" sId="3" numFmtId="4">
    <oc r="C60">
      <v>1055</v>
    </oc>
    <nc r="C60">
      <v>1355</v>
    </nc>
  </rcc>
  <rcc rId="66994" sId="3" numFmtId="4">
    <oc r="D60">
      <v>180.96817999999999</v>
    </oc>
    <nc r="D60">
      <v>325.84321999999997</v>
    </nc>
  </rcc>
  <rcc rId="66995" sId="3" numFmtId="4">
    <oc r="C61">
      <v>4045</v>
    </oc>
    <nc r="C61">
      <v>4595</v>
    </nc>
  </rcc>
  <rcc rId="66996" sId="3" numFmtId="4">
    <oc r="D61">
      <v>6.5922999999999998</v>
    </oc>
    <nc r="D61">
      <v>42.764499999999998</v>
    </nc>
  </rcc>
  <rcc rId="66997" sId="3" numFmtId="4">
    <oc r="D64">
      <v>0</v>
    </oc>
    <nc r="D64">
      <v>40</v>
    </nc>
  </rcc>
  <rcc rId="66998" sId="3" numFmtId="4">
    <oc r="C64">
      <v>850</v>
    </oc>
    <nc r="C64">
      <v>0</v>
    </nc>
  </rcc>
  <rcc rId="66999" sId="3" numFmtId="4">
    <oc r="D66">
      <v>0.5</v>
    </oc>
    <nc r="D66">
      <v>0.95</v>
    </nc>
  </rcc>
  <rcc rId="67000" sId="3" numFmtId="4">
    <oc r="D67">
      <v>490.35151000000002</v>
    </oc>
    <nc r="D67">
      <v>3326.43606</v>
    </nc>
  </rcc>
  <rcc rId="67001" sId="3" numFmtId="4">
    <oc r="D70">
      <v>12259.7</v>
    </oc>
    <nc r="D70">
      <v>24519.4</v>
    </nc>
  </rcc>
  <rcc rId="67002" sId="3" numFmtId="4">
    <oc r="C72">
      <v>239964.76577999999</v>
    </oc>
    <nc r="C72">
      <v>245173.90698</v>
    </nc>
  </rcc>
  <rcc rId="67003" sId="3" numFmtId="4">
    <nc r="D72">
      <v>30799.396489999999</v>
    </nc>
  </rcc>
  <rcc rId="67004" sId="3" numFmtId="4">
    <oc r="D73">
      <v>38519.135970000003</v>
    </oc>
    <nc r="D73">
      <v>78373.286609999996</v>
    </nc>
  </rcc>
  <rcc rId="67005" sId="3" numFmtId="4">
    <nc r="D74">
      <v>3442.9418999999998</v>
    </nc>
  </rcc>
  <rcc rId="67006" sId="3" numFmtId="4">
    <oc r="D77">
      <v>-115341.72486</v>
    </oc>
    <nc r="D77">
      <v>-6.7999999999999996E-3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c rId="65823" sId="3" xfDxf="1" s="1" dxf="1">
    <oc r="B138" t="inlineStr">
      <is>
        <t>Поддержка региональных проектов в области обращения с отходами и ликвидации накопленного экологического ущерба</t>
      </is>
    </oc>
    <nc r="B138" t="inlineStr">
      <is>
        <t>Благоустройство общественных территорий муниципальных образований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5824" sId="3">
    <oc r="A132" t="inlineStr">
      <is>
        <t>A51</t>
      </is>
    </oc>
    <nc r="A132" t="inlineStr">
      <is>
        <t>A53</t>
      </is>
    </nc>
  </rcc>
  <rcc rId="65825" sId="3">
    <oc r="A131" t="inlineStr">
      <is>
        <t>A51</t>
      </is>
    </oc>
    <nc r="A131"/>
  </rcc>
  <rcc rId="65826" sId="3">
    <oc r="A133" t="inlineStr">
      <is>
        <t>A51</t>
      </is>
    </oc>
    <nc r="A133" t="inlineStr">
      <is>
        <t>A53</t>
      </is>
    </nc>
  </rcc>
  <rcc rId="65827" sId="3" numFmtId="4">
    <nc r="C132">
      <v>10000</v>
    </nc>
  </rcc>
  <rcc rId="65828" sId="3" numFmtId="4">
    <nc r="D132">
      <v>14.5</v>
    </nc>
  </rcc>
  <rcc rId="65829" sId="3">
    <oc r="A134" t="inlineStr">
      <is>
        <t>A51</t>
      </is>
    </oc>
    <nc r="A134" t="inlineStr">
      <is>
        <t>A53</t>
      </is>
    </nc>
  </rcc>
  <rcc rId="65830" sId="3" numFmtId="4">
    <nc r="C134">
      <v>18000</v>
    </nc>
  </rcc>
  <rcc rId="65831" sId="3" numFmtId="4">
    <nc r="C135">
      <v>6942.8635899999999</v>
    </nc>
  </rcc>
  <rcc rId="65832" sId="3" numFmtId="4">
    <nc r="C136">
      <v>16679.70161</v>
    </nc>
  </rcc>
  <rcc rId="65833" sId="3">
    <oc r="A138" t="inlineStr">
      <is>
        <t>Ч36</t>
      </is>
    </oc>
    <nc r="A138" t="inlineStr">
      <is>
        <t>А53</t>
      </is>
    </nc>
  </rcc>
  <rcc rId="65834" sId="3" numFmtId="4">
    <nc r="C138">
      <v>7208.3724599999996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район!$A$1:$G$196</formula>
    <oldFormula>район!$A$1:$G$196</oldFormula>
  </rdn>
  <rdn rId="0" localSheetId="3" customView="1" name="Z_61528DAC_5C4C_48F4_ADE2_8A724B05A086_.wvu.Rows" hidden="1" oldHidden="1">
    <formula>район!$192:$192</formula>
    <oldFormula>район!$192:$192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2.xml><?xml version="1.0" encoding="utf-8"?>
<revisions xmlns="http://schemas.openxmlformats.org/spreadsheetml/2006/main" xmlns:r="http://schemas.openxmlformats.org/officeDocument/2006/relationships">
  <rcc rId="65466" sId="3" numFmtId="4">
    <nc r="D180">
      <v>223.09215</v>
    </nc>
  </rcc>
  <rcc rId="65467" sId="3" numFmtId="4">
    <oc r="C189">
      <v>1008.8049999999999</v>
    </oc>
    <nc r="C189">
      <v>1062.26</v>
    </nc>
  </rcc>
  <rcc rId="65468" sId="3" numFmtId="4">
    <oc r="C191">
      <v>7747.2</v>
    </oc>
    <nc r="C191">
      <v>9076.6200000000008</v>
    </nc>
  </rcc>
  <rcc rId="65469" sId="3" numFmtId="4">
    <nc r="D191">
      <v>360</v>
    </nc>
  </rcc>
  <rrc rId="65470" sId="3" ref="A193:XFD193" action="insertRow">
    <undo index="0" exp="area" ref3D="1" dr="$A$196:$XFD$196" dn="Z_61528DAC_5C4C_48F4_ADE2_8A724B05A086_.wvu.Rows" sId="3"/>
    <undo index="26" exp="area" ref3D="1" dr="$A$195:$XFD$196" dn="Z_A54C432C_6C68_4B53_A75C_446EB3A61B2B_.wvu.Rows" sId="3"/>
    <undo index="38" exp="area" ref3D="1" dr="$A$195:$XFD$196" dn="Z_42584DC0_1D41_4C93_9B38_C388E7B8DAC4_.wvu.Rows" sId="3"/>
  </rrc>
  <rcc rId="65471" sId="3">
    <nc r="A193" t="inlineStr">
      <is>
        <t>1103</t>
      </is>
    </nc>
  </rcc>
  <rfmt sheetId="3" sqref="A193" start="0" length="2147483647">
    <dxf>
      <font>
        <i val="0"/>
      </font>
    </dxf>
  </rfmt>
  <rfmt sheetId="3" sqref="A193" start="0" length="2147483647">
    <dxf>
      <font>
        <sz val="18"/>
      </font>
    </dxf>
  </rfmt>
  <rcc rId="65472" sId="3" odxf="1" dxf="1">
    <nc r="B193" t="inlineStr">
      <is>
        <t>Спорт высших достижений</t>
      </is>
    </nc>
    <odxf>
      <font>
        <i/>
        <sz val="16"/>
        <name val="Times New Roman"/>
        <scheme val="none"/>
      </font>
    </odxf>
    <ndxf>
      <font>
        <i val="0"/>
        <sz val="18"/>
        <name val="Times New Roman"/>
        <scheme val="none"/>
      </font>
    </ndxf>
  </rcc>
  <rcc rId="65473" sId="3" numFmtId="4">
    <nc r="C193">
      <v>20796.98</v>
    </nc>
  </rcc>
  <rcc rId="65474" sId="3" numFmtId="4">
    <nc r="D193">
      <v>870</v>
    </nc>
  </rcc>
  <rfmt sheetId="3" sqref="C193:D193" start="0" length="2147483647">
    <dxf>
      <font>
        <i val="0"/>
      </font>
    </dxf>
  </rfmt>
  <rfmt sheetId="3" sqref="D198">
    <dxf>
      <numFmt numFmtId="4" formatCode="#,##0.00"/>
    </dxf>
  </rfmt>
  <rfmt sheetId="3" sqref="D198">
    <dxf>
      <numFmt numFmtId="187" formatCode="#,##0.000"/>
    </dxf>
  </rfmt>
  <rfmt sheetId="3" sqref="D198">
    <dxf>
      <numFmt numFmtId="186" formatCode="#,##0.0000"/>
    </dxf>
  </rfmt>
  <rfmt sheetId="3" sqref="D198">
    <dxf>
      <numFmt numFmtId="172" formatCode="#,##0.00000"/>
    </dxf>
  </rfmt>
  <rfmt sheetId="3" sqref="D198">
    <dxf>
      <numFmt numFmtId="186" formatCode="#,##0.0000"/>
    </dxf>
  </rfmt>
  <rfmt sheetId="3" sqref="D198">
    <dxf>
      <numFmt numFmtId="187" formatCode="#,##0.000"/>
    </dxf>
  </rfmt>
  <rfmt sheetId="3" sqref="D198">
    <dxf>
      <numFmt numFmtId="4" formatCode="#,##0.00"/>
    </dxf>
  </rfmt>
  <rfmt sheetId="3" sqref="D198">
    <dxf>
      <numFmt numFmtId="167" formatCode="#,##0.0"/>
    </dxf>
  </rfmt>
  <rfmt sheetId="3" sqref="B198" start="0" length="2147483647">
    <dxf>
      <font>
        <sz val="20"/>
      </font>
    </dxf>
  </rfmt>
  <rcc rId="65475" sId="3">
    <oc r="C198">
      <f>C82+C91+C93+C98+C121+C142+C147+C169+C178+C188+C194+C196</f>
    </oc>
    <nc r="C198">
      <f>C82+C91+C93+C98+C121+C142+C147+C169+C178+C188+C193</f>
    </nc>
  </rcc>
  <rrc rId="65476" sId="3" ref="A194:XFD194" action="deleteRow">
    <undo index="0" exp="ref" ref3D="1" v="1" dr="D194" r="G41" sId="1"/>
    <undo index="0" exp="ref" ref3D="1" v="1" dr="C194" r="F41" sId="1"/>
    <undo index="19" exp="ref" v="1" dr="F194" r="F198" sId="3"/>
    <undo index="19" exp="ref" v="1" dr="D194" r="D198" sId="3"/>
    <undo index="0" exp="area" ref3D="1" dr="$A$197:$XFD$197" dn="Z_61528DAC_5C4C_48F4_ADE2_8A724B05A086_.wvu.Rows" sId="3"/>
    <undo index="26" exp="area" ref3D="1" dr="$A$196:$XFD$197" dn="Z_A54C432C_6C68_4B53_A75C_446EB3A61B2B_.wvu.Rows" sId="3"/>
    <undo index="38" exp="area" ref3D="1" dr="$A$196:$XFD$197" dn="Z_42584DC0_1D41_4C93_9B38_C388E7B8DAC4_.wvu.Rows" sId="3"/>
    <rfmt sheetId="3" xfDxf="1" s="1" sqref="A194:XFD19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4" t="inlineStr">
        <is>
          <t>1200</t>
        </is>
      </nc>
      <ndxf>
        <font>
          <b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4" t="inlineStr">
        <is>
          <t>СРЕДСТВА МАССОВОЙ ИНФОРМАЦИИ</t>
        </is>
      </nc>
      <ndxf>
        <font>
          <b/>
          <sz val="16"/>
          <name val="Times New Roman"/>
          <scheme val="none"/>
        </font>
        <fill>
          <patternFill patternType="solid">
            <bgColor indexed="9"/>
          </patternFill>
        </fill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>
      <nc r="C194">
        <f>C195</f>
      </nc>
      <ndxf>
        <font>
          <b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D194">
        <f>D195</f>
      </nc>
      <ndxf>
        <font>
          <b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E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94">
        <v>0</v>
      </nc>
      <ndxf>
        <font>
          <b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477" sId="3" ref="A194:XFD194" action="deleteRow">
    <undo index="0" exp="area" ref3D="1" dr="$A$196:$XFD$196" dn="Z_61528DAC_5C4C_48F4_ADE2_8A724B05A086_.wvu.Rows" sId="3"/>
    <undo index="26" exp="area" ref3D="1" dr="$A$195:$XFD$196" dn="Z_A54C432C_6C68_4B53_A75C_446EB3A61B2B_.wvu.Rows" sId="3"/>
    <undo index="38" exp="area" ref3D="1" dr="$A$195:$XFD$196" dn="Z_42584DC0_1D41_4C93_9B38_C388E7B8DAC4_.wvu.Rows" sId="3"/>
    <rfmt sheetId="3" xfDxf="1" s="1" sqref="A194:XFD19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4" t="inlineStr">
        <is>
          <t>1202</t>
        </is>
      </nc>
      <ndxf>
        <font>
          <sz val="18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4" t="inlineStr">
        <is>
          <t>Периодическая печать и издательство</t>
        </is>
      </nc>
      <ndxf>
        <font>
          <sz val="1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94">
        <v>0</v>
      </nc>
      <n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94">
        <v>0</v>
      </nc>
      <n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E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F194">
        <v>0</v>
      </nc>
      <n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478" sId="3" ref="A194:XFD194" action="deleteRow">
    <undo index="0" exp="ref" ref3D="1" v="1" dr="D194" r="G42" sId="1"/>
    <undo index="0" exp="ref" ref3D="1" v="1" dr="C194" r="F42" sId="1"/>
    <undo index="21" exp="ref" v="1" dr="F194" r="F196" sId="3"/>
    <undo index="21" exp="ref" v="1" dr="D194" r="D196" sId="3"/>
    <undo index="0" exp="area" ref3D="1" dr="$A$195:$XFD$195" dn="Z_61528DAC_5C4C_48F4_ADE2_8A724B05A086_.wvu.Rows" sId="3"/>
    <undo index="26" exp="area" ref3D="1" dr="$A$194:$XFD$195" dn="Z_A54C432C_6C68_4B53_A75C_446EB3A61B2B_.wvu.Rows" sId="3"/>
    <undo index="38" exp="area" ref3D="1" dr="$A$194:$XFD$195" dn="Z_42584DC0_1D41_4C93_9B38_C388E7B8DAC4_.wvu.Rows" sId="3"/>
    <rfmt sheetId="3" xfDxf="1" s="1" sqref="A194:XFD19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4" t="inlineStr">
        <is>
          <t>1300</t>
        </is>
      </nc>
      <ndxf>
        <font>
          <b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194" t="inlineStr">
        <is>
          <t>ОБСЛУЖИВАНИЕ ГОСУДАРСТВЕННОГО И МУНИЦИПАЛЬНОГО ДОЛГА</t>
        </is>
      </nc>
      <ndxf>
        <font>
          <b/>
          <sz val="16"/>
          <color auto="1"/>
          <name val="Times New Roman"/>
          <scheme val="none"/>
        </font>
        <fill>
          <patternFill patternType="solid">
            <bgColor indexed="9"/>
          </patternFill>
        </fill>
        <alignment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>
      <nc r="C194">
        <f>C195</f>
      </nc>
      <ndxf>
        <font>
          <b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94">
        <v>0</v>
      </nc>
      <ndxf>
        <font>
          <b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E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F194">
        <v>0</v>
      </nc>
      <ndxf>
        <font>
          <b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479" sId="3">
    <oc r="D195">
      <f>D82+D91+D93+D98+D121+D142+D147+D169+D178+D188+D194+D196</f>
    </oc>
    <nc r="D195">
      <f>D82+D91+D93+D98+D121+D142+D147+D169+D178+D188+D193</f>
    </nc>
  </rcc>
  <rcc rId="65480" sId="3">
    <oc r="F195">
      <f>F82+F91+F93+F98+F121+F142+F147+F169+F178+F188+#REF!+#REF!</f>
    </oc>
    <nc r="F195">
      <f>F82+F91+F93+F98+F121+F142+F147+F169+F178+F188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2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65134" sId="3" numFmtId="4">
    <oc r="C92">
      <v>2135.3000000000002</v>
    </oc>
    <nc r="C92">
      <v>2512.4</v>
    </nc>
  </rcc>
  <rcc rId="65135" sId="3" numFmtId="4">
    <oc r="C94">
      <v>1486.4</v>
    </oc>
    <nc r="C94">
      <v>1831.1</v>
    </nc>
  </rcc>
  <rcc rId="65136" sId="3" numFmtId="4">
    <oc r="C95">
      <v>3301</v>
    </oc>
    <nc r="C95">
      <v>3853.2</v>
    </nc>
  </rcc>
  <rcc rId="65137" sId="3" numFmtId="4">
    <oc r="C96">
      <v>5500</v>
    </oc>
    <nc r="C96">
      <v>1125</v>
    </nc>
  </rcc>
  <rcc rId="65138" sId="3" numFmtId="4">
    <oc r="C97">
      <v>1950</v>
    </oc>
    <nc r="C97">
      <v>1575</v>
    </nc>
  </rcc>
  <rcc rId="65139" sId="3" numFmtId="4">
    <oc r="C99">
      <v>250</v>
    </oc>
    <nc r="C99">
      <v>500</v>
    </nc>
  </rcc>
  <rcc rId="65140" sId="3" numFmtId="4">
    <oc r="C100">
      <v>250</v>
    </oc>
    <nc r="C100"/>
  </rcc>
  <rcc rId="65141" sId="3" numFmtId="4">
    <oc r="C101">
      <v>1115.53405</v>
    </oc>
    <nc r="C101">
      <v>1141.2</v>
    </nc>
  </rcc>
  <rcc rId="65142" sId="3" numFmtId="4">
    <oc r="C102">
      <v>527.20000000000005</v>
    </oc>
    <nc r="C102"/>
  </rcc>
  <rcc rId="65143" sId="3" numFmtId="4">
    <oc r="C103">
      <v>427.7</v>
    </oc>
    <nc r="C103"/>
  </rcc>
  <rcc rId="65144" sId="3" numFmtId="4">
    <oc r="C104">
      <v>160.63405</v>
    </oc>
    <nc r="C104"/>
  </rcc>
  <rcc rId="65145" sId="3" numFmtId="4">
    <oc r="C106">
      <v>113032.74383000001</v>
    </oc>
    <nc r="C106">
      <v>133702.29999999999</v>
    </nc>
  </rcc>
  <rcc rId="65146" sId="3" numFmtId="4">
    <oc r="C107">
      <v>12816.575989999999</v>
    </oc>
    <nc r="C107"/>
  </rcc>
  <rcc rId="65147" sId="3" numFmtId="4">
    <oc r="C109">
      <v>6670.4878399999998</v>
    </oc>
    <nc r="C109"/>
  </rcc>
  <rcc rId="65148" sId="3" numFmtId="4">
    <oc r="C110">
      <v>18766.7</v>
    </oc>
    <nc r="C110"/>
  </rcc>
  <rcc rId="65149" sId="3" numFmtId="4">
    <oc r="C111">
      <v>22587.21</v>
    </oc>
    <nc r="C111"/>
  </rcc>
  <rcc rId="65150" sId="3" numFmtId="4">
    <oc r="C112">
      <v>12701.62</v>
    </oc>
    <nc r="C112"/>
  </rcc>
  <rcc rId="65151" sId="3" numFmtId="4">
    <oc r="C113">
      <v>6014.2</v>
    </oc>
    <nc r="C113"/>
  </rcc>
  <rcc rId="65152" sId="3" numFmtId="4">
    <oc r="C114">
      <v>1217.8499999999999</v>
    </oc>
    <nc r="C114"/>
  </rcc>
  <rcc rId="65153" sId="3" numFmtId="4">
    <oc r="C115">
      <v>32258.1</v>
    </oc>
    <nc r="C11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2.xml><?xml version="1.0" encoding="utf-8"?>
<revisions xmlns="http://schemas.openxmlformats.org/spreadsheetml/2006/main" xmlns:r="http://schemas.openxmlformats.org/officeDocument/2006/relationships">
  <rcc rId="60181" sId="3" numFmtId="4">
    <oc r="F51">
      <v>875.35</v>
    </oc>
    <nc r="F51">
      <v>1024.4771699999999</v>
    </nc>
  </rcc>
  <rcc rId="60182" sId="3" numFmtId="4">
    <oc r="F54">
      <v>2286.2368000000001</v>
    </oc>
    <nc r="F54">
      <v>2298.9167000000002</v>
    </nc>
  </rcc>
  <rcc rId="60183" sId="3" numFmtId="4">
    <oc r="F55">
      <v>2725.5262400000001</v>
    </oc>
    <nc r="F55">
      <v>7642.2470800000001</v>
    </nc>
  </rcc>
  <rcc rId="60184" sId="3" numFmtId="4">
    <oc r="F56">
      <v>761.70399999999995</v>
    </oc>
    <nc r="F56">
      <v>768.30686000000003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65923" sId="3" numFmtId="4">
    <nc r="C152">
      <v>1500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63037" sId="3" numFmtId="4">
    <oc r="C67">
      <v>11277.667880000001</v>
    </oc>
    <nc r="C67">
      <v>13648.95739</v>
    </nc>
  </rcc>
  <rcc rId="63038" sId="3" numFmtId="4">
    <oc r="D66">
      <v>0</v>
    </oc>
    <nc r="D66">
      <v>0.2</v>
    </nc>
  </rcc>
  <rcc rId="63039" sId="3" numFmtId="4">
    <oc r="C70">
      <v>116188.5</v>
    </oc>
    <nc r="C70">
      <v>125473.8</v>
    </nc>
  </rcc>
  <rcc rId="63040" sId="3" numFmtId="4">
    <nc r="D70">
      <v>10456.200000000001</v>
    </nc>
  </rcc>
  <rcc rId="63041" sId="3" numFmtId="4">
    <oc r="C72">
      <v>312665.59934999997</v>
    </oc>
    <nc r="C72">
      <v>176067.09828999999</v>
    </nc>
  </rcc>
  <rcc rId="63042" sId="3" numFmtId="4">
    <oc r="C73">
      <v>488025.41100000002</v>
    </oc>
    <nc r="C73">
      <v>420865.86599999998</v>
    </nc>
  </rcc>
  <rcc rId="63043" sId="3" numFmtId="4">
    <nc r="D73">
      <v>31657.26312</v>
    </nc>
  </rcc>
  <rcc rId="63044" sId="3" numFmtId="4">
    <oc r="C74">
      <v>31257.149399999998</v>
    </oc>
    <nc r="C74">
      <v>23304.370900000002</v>
    </nc>
  </rcc>
  <rcc rId="63045" sId="3" numFmtId="4">
    <nc r="D77">
      <v>-62297.767529999997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D18">
    <dxf>
      <numFmt numFmtId="4" formatCode="#,##0.00"/>
    </dxf>
  </rfmt>
  <rfmt sheetId="3" sqref="D18">
    <dxf>
      <numFmt numFmtId="187" formatCode="#,##0.000"/>
    </dxf>
  </rfmt>
  <rfmt sheetId="3" sqref="D18">
    <dxf>
      <numFmt numFmtId="186" formatCode="#,##0.0000"/>
    </dxf>
  </rfmt>
  <rfmt sheetId="3" sqref="D18">
    <dxf>
      <numFmt numFmtId="172" formatCode="#,##0.00000"/>
    </dxf>
  </rfmt>
  <rfmt sheetId="3" sqref="D18">
    <dxf>
      <numFmt numFmtId="186" formatCode="#,##0.0000"/>
    </dxf>
  </rfmt>
  <rfmt sheetId="3" sqref="D18">
    <dxf>
      <numFmt numFmtId="187" formatCode="#,##0.000"/>
    </dxf>
  </rfmt>
  <rfmt sheetId="3" sqref="D18">
    <dxf>
      <numFmt numFmtId="4" formatCode="#,##0.00"/>
    </dxf>
  </rfmt>
  <rfmt sheetId="3" sqref="D18">
    <dxf>
      <numFmt numFmtId="167" formatCode="#,##0.0"/>
    </dxf>
  </rfmt>
  <rfmt sheetId="3" sqref="D26">
    <dxf>
      <numFmt numFmtId="4" formatCode="#,##0.00"/>
    </dxf>
  </rfmt>
  <rfmt sheetId="3" sqref="D26">
    <dxf>
      <numFmt numFmtId="187" formatCode="#,##0.000"/>
    </dxf>
  </rfmt>
  <rfmt sheetId="3" sqref="D26">
    <dxf>
      <numFmt numFmtId="186" formatCode="#,##0.0000"/>
    </dxf>
  </rfmt>
  <rfmt sheetId="3" sqref="D26">
    <dxf>
      <numFmt numFmtId="172" formatCode="#,##0.00000"/>
    </dxf>
  </rfmt>
  <rfmt sheetId="3" sqref="D26">
    <dxf>
      <numFmt numFmtId="186" formatCode="#,##0.0000"/>
    </dxf>
  </rfmt>
  <rfmt sheetId="3" sqref="D26">
    <dxf>
      <numFmt numFmtId="187" formatCode="#,##0.000"/>
    </dxf>
  </rfmt>
  <rfmt sheetId="3" sqref="D26">
    <dxf>
      <numFmt numFmtId="4" formatCode="#,##0.00"/>
    </dxf>
  </rfmt>
  <rfmt sheetId="3" sqref="D26">
    <dxf>
      <numFmt numFmtId="167" formatCode="#,##0.0"/>
    </dxf>
  </rfmt>
  <rfmt sheetId="3" sqref="D28">
    <dxf>
      <numFmt numFmtId="4" formatCode="#,##0.00"/>
    </dxf>
  </rfmt>
  <rfmt sheetId="3" sqref="D28">
    <dxf>
      <numFmt numFmtId="187" formatCode="#,##0.000"/>
    </dxf>
  </rfmt>
  <rfmt sheetId="3" sqref="D28">
    <dxf>
      <numFmt numFmtId="186" formatCode="#,##0.0000"/>
    </dxf>
  </rfmt>
  <rfmt sheetId="3" sqref="D28">
    <dxf>
      <numFmt numFmtId="172" formatCode="#,##0.00000"/>
    </dxf>
  </rfmt>
  <rfmt sheetId="3" sqref="D28">
    <dxf>
      <numFmt numFmtId="186" formatCode="#,##0.0000"/>
    </dxf>
  </rfmt>
  <rfmt sheetId="3" sqref="D28">
    <dxf>
      <numFmt numFmtId="187" formatCode="#,##0.000"/>
    </dxf>
  </rfmt>
  <rfmt sheetId="3" sqref="D28">
    <dxf>
      <numFmt numFmtId="4" formatCode="#,##0.00"/>
    </dxf>
  </rfmt>
  <rfmt sheetId="3" sqref="D28">
    <dxf>
      <numFmt numFmtId="167" formatCode="#,##0.0"/>
    </dxf>
  </rfmt>
  <rfmt sheetId="3" sqref="D38">
    <dxf>
      <numFmt numFmtId="4" formatCode="#,##0.00"/>
    </dxf>
  </rfmt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48">
    <dxf>
      <numFmt numFmtId="187" formatCode="#,##0.000"/>
    </dxf>
  </rfmt>
  <rfmt sheetId="3" sqref="D48">
    <dxf>
      <numFmt numFmtId="186" formatCode="#,##0.0000"/>
    </dxf>
  </rfmt>
  <rfmt sheetId="3" sqref="D48">
    <dxf>
      <numFmt numFmtId="172" formatCode="#,##0.00000"/>
    </dxf>
  </rfmt>
  <rfmt sheetId="3" sqref="D50">
    <dxf>
      <numFmt numFmtId="4" formatCode="#,##0.00"/>
    </dxf>
  </rfmt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4" formatCode="#,##0.0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69">
    <dxf>
      <numFmt numFmtId="4" formatCode="#,##0.00"/>
    </dxf>
  </rfmt>
  <rfmt sheetId="3" sqref="D69">
    <dxf>
      <numFmt numFmtId="187" formatCode="#,##0.000"/>
    </dxf>
  </rfmt>
  <rfmt sheetId="3" sqref="D69">
    <dxf>
      <numFmt numFmtId="186" formatCode="#,##0.0000"/>
    </dxf>
  </rfmt>
  <rfmt sheetId="3" sqref="D69">
    <dxf>
      <numFmt numFmtId="172" formatCode="#,##0.00000"/>
    </dxf>
  </rfmt>
  <rfmt sheetId="3" sqref="D77">
    <dxf>
      <numFmt numFmtId="4" formatCode="#,##0.00"/>
    </dxf>
  </rfmt>
  <rfmt sheetId="3" sqref="D77">
    <dxf>
      <numFmt numFmtId="187" formatCode="#,##0.000"/>
    </dxf>
  </rfmt>
  <rfmt sheetId="3" sqref="D77">
    <dxf>
      <numFmt numFmtId="186" formatCode="#,##0.0000"/>
    </dxf>
  </rfmt>
  <rfmt sheetId="3" sqref="D77">
    <dxf>
      <numFmt numFmtId="172" formatCode="#,##0.00000"/>
    </dxf>
  </rfmt>
  <rfmt sheetId="3" sqref="D77">
    <dxf>
      <numFmt numFmtId="186" formatCode="#,##0.0000"/>
    </dxf>
  </rfmt>
  <rfmt sheetId="3" sqref="D77">
    <dxf>
      <numFmt numFmtId="187" formatCode="#,##0.000"/>
    </dxf>
  </rfmt>
  <rfmt sheetId="3" sqref="D77">
    <dxf>
      <numFmt numFmtId="4" formatCode="#,##0.00"/>
    </dxf>
  </rfmt>
  <rfmt sheetId="3" sqref="D77">
    <dxf>
      <numFmt numFmtId="167" formatCode="#,##0.0"/>
    </dxf>
  </rfmt>
  <rcc rId="63046" sId="3" numFmtId="4">
    <oc r="D35">
      <v>-3.6400000000000002E-2</v>
    </oc>
    <nc r="D35"/>
  </rcc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60558" sId="3" numFmtId="4">
    <oc r="C102">
      <v>364.5</v>
    </oc>
    <nc r="C102">
      <v>543.20000000000005</v>
    </nc>
  </rcc>
  <rcc rId="60559" sId="3" numFmtId="4">
    <oc r="C103">
      <v>719.35500000000002</v>
    </oc>
    <nc r="C103">
      <v>447</v>
    </nc>
  </rcc>
  <rcc rId="60560" sId="3" numFmtId="4">
    <oc r="C104">
      <v>213.04398</v>
    </oc>
    <nc r="C104">
      <v>212.47678999999999</v>
    </nc>
  </rcc>
  <rcc rId="60561" sId="3" numFmtId="4">
    <oc r="C107">
      <v>1483.556</v>
    </oc>
    <nc r="C107">
      <v>1423.9270899999999</v>
    </nc>
  </rcc>
  <rcc rId="60562" sId="3" numFmtId="4">
    <oc r="D109">
      <v>16848.612440000001</v>
    </oc>
    <nc r="D109">
      <v>19868.074059999999</v>
    </nc>
  </rcc>
  <rcc rId="60563" sId="3" numFmtId="4">
    <oc r="C111">
      <v>11025.33433</v>
    </oc>
    <nc r="C111">
      <v>10008.35094</v>
    </nc>
  </rcc>
  <rcc rId="60564" sId="3" numFmtId="4">
    <oc r="D111">
      <v>1401.1086499999999</v>
    </oc>
    <nc r="D111">
      <v>1660.1086499999999</v>
    </nc>
  </rcc>
  <rcc rId="60565" sId="3" numFmtId="4">
    <oc r="C112">
      <v>17585.445</v>
    </oc>
    <nc r="C112">
      <v>17018.172040000001</v>
    </nc>
  </rcc>
  <rcc rId="60566" sId="3" numFmtId="4">
    <oc r="D113">
      <v>19642.456979999999</v>
    </oc>
    <nc r="D113">
      <v>19657.61349</v>
    </nc>
  </rcc>
  <rcc rId="60567" sId="3" numFmtId="4">
    <oc r="C114">
      <v>14992.563749999999</v>
    </oc>
    <nc r="C114">
      <v>15144.085489999999</v>
    </nc>
  </rcc>
  <rcc rId="60568" sId="3" numFmtId="4">
    <oc r="D114">
      <v>9563.1331599999994</v>
    </oc>
    <nc r="D114">
      <v>11193.733550000001</v>
    </nc>
  </rcc>
  <rcc rId="60569" sId="3" numFmtId="4">
    <oc r="C115">
      <v>6413.3062300000001</v>
    </oc>
    <nc r="C115">
      <v>8919.65344</v>
    </nc>
  </rcc>
  <rcc rId="60570" sId="3" numFmtId="4">
    <oc r="C117">
      <v>21505.376339999999</v>
    </oc>
    <nc r="C117">
      <v>22507.74454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60215" sId="3" numFmtId="4">
    <oc r="F60">
      <v>1092.69118</v>
    </oc>
    <nc r="F60">
      <v>1191.6848500000001</v>
    </nc>
  </rcc>
  <rcc rId="60216" sId="3" numFmtId="4">
    <oc r="F61">
      <v>518.32316000000003</v>
    </oc>
    <nc r="F61">
      <v>529.07169999999996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2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66614" sId="3">
    <oc r="A2" t="inlineStr">
      <is>
        <t xml:space="preserve">                                                                                Моргаушского муниципального округа на 01.02.2025 г.</t>
      </is>
    </oc>
    <nc r="A2" t="inlineStr">
      <is>
        <t xml:space="preserve">                                                                                Моргаушского муниципального округа на 01.03.2025 г.</t>
      </is>
    </nc>
  </rcc>
  <rcc rId="66615" sId="3">
    <oc r="D4" t="inlineStr">
      <is>
        <t>исполнено на 01.02.2025 г.</t>
      </is>
    </oc>
    <nc r="D4" t="inlineStr">
      <is>
        <t>исполнено на 01.03.2025 г.</t>
      </is>
    </nc>
  </rcc>
  <rcc rId="66616" sId="3">
    <oc r="F4" t="inlineStr">
      <is>
        <t>исполнено на 01.02.2024г.</t>
      </is>
    </oc>
    <nc r="F4" t="inlineStr">
      <is>
        <t>исполнено на 01.03.2024г.</t>
      </is>
    </nc>
  </rcc>
  <rcc rId="66617" sId="3">
    <oc r="D81" t="inlineStr">
      <is>
        <t>исполнено на 01.02.2025 г.</t>
      </is>
    </oc>
    <nc r="D81" t="inlineStr">
      <is>
        <t>исполнено на 01.03.2025 г.</t>
      </is>
    </nc>
  </rcc>
  <rcc rId="66618" sId="3">
    <oc r="F81" t="inlineStr">
      <is>
        <t>исполнено на 01.02.2024г.</t>
      </is>
    </oc>
    <nc r="F81" t="inlineStr">
      <is>
        <t>исполнено на 01.03.2024г.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59884" sId="3" numFmtId="4">
    <oc r="D175">
      <v>3558.3582200000001</v>
    </oc>
    <nc r="D175">
      <v>3785.88294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c rId="59915" sId="3" numFmtId="4">
    <oc r="D185">
      <v>66.090230000000005</v>
    </oc>
    <nc r="D185">
      <v>84.868229999999997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62571" sId="3" numFmtId="4">
    <oc r="C175">
      <v>6780</v>
    </oc>
    <nc r="C175">
      <v>6400.26</v>
    </nc>
  </rcc>
  <rcc rId="62572" sId="3" numFmtId="4">
    <oc r="D175">
      <v>205.35</v>
    </oc>
    <nc r="D175">
      <v>6131.1</v>
    </nc>
  </rcc>
  <rcc rId="62573" sId="3" numFmtId="4">
    <oc r="C176">
      <v>7732.3899600000004</v>
    </oc>
    <nc r="C176">
      <v>6259.5649599999997</v>
    </nc>
  </rcc>
  <rcc rId="62574" sId="3" numFmtId="4">
    <oc r="D176">
      <v>4010.3269399999999</v>
    </oc>
    <nc r="D176">
      <v>6259.5649599999997</v>
    </nc>
  </rcc>
  <rcc rId="62575" sId="3" numFmtId="4">
    <oc r="D178">
      <v>1413.5338099999999</v>
    </oc>
    <nc r="D178">
      <v>1552.93381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61356" sId="3" numFmtId="4">
    <oc r="C7">
      <v>155137.51999999999</v>
    </oc>
    <nc r="C7">
      <v>165137.51999999999</v>
    </nc>
  </rcc>
  <rcc rId="61357" sId="3" numFmtId="4">
    <oc r="D7">
      <v>141183.77544999999</v>
    </oc>
    <nc r="D7">
      <v>160564.37611000001</v>
    </nc>
  </rcc>
  <rcc rId="61358" sId="3" numFmtId="4">
    <oc r="D9">
      <v>9115.9828400000006</v>
    </oc>
    <nc r="D9">
      <v>9790.1280800000004</v>
    </nc>
  </rcc>
  <rcc rId="61359" sId="3" numFmtId="4">
    <oc r="D10">
      <v>48.622909999999997</v>
    </oc>
    <nc r="D10">
      <v>52.823999999999998</v>
    </nc>
  </rcc>
  <rcc rId="61360" sId="3" numFmtId="4">
    <oc r="D11">
      <v>9519.7731500000009</v>
    </oc>
    <nc r="D11">
      <v>10096.21204</v>
    </nc>
  </rcc>
  <rcc rId="61361" sId="3" numFmtId="4">
    <oc r="D12">
      <v>-1012.86412</v>
    </oc>
    <nc r="D12">
      <v>-1105.9453100000001</v>
    </nc>
  </rcc>
  <rcc rId="61362" sId="3" numFmtId="4">
    <oc r="C14">
      <v>18528</v>
    </oc>
    <nc r="C14">
      <v>21228</v>
    </nc>
  </rcc>
  <rcc rId="61363" sId="3" numFmtId="4">
    <oc r="D14">
      <v>21213.260600000001</v>
    </oc>
    <nc r="D14">
      <v>21200.960719999999</v>
    </nc>
  </rcc>
  <rcc rId="61364" sId="3" numFmtId="4">
    <oc r="D15">
      <v>-49.465110000000003</v>
    </oc>
    <nc r="D15">
      <v>-46.940109999999997</v>
    </nc>
  </rcc>
  <rcc rId="61365" sId="3" numFmtId="4">
    <oc r="C16">
      <v>2100</v>
    </oc>
    <nc r="C16">
      <v>2400</v>
    </nc>
  </rcc>
  <rcc rId="61366" sId="3" numFmtId="4">
    <oc r="D16">
      <v>2410.24773</v>
    </oc>
    <nc r="D16">
      <v>2406.6720500000001</v>
    </nc>
  </rcc>
  <rcc rId="61367" sId="3" numFmtId="4">
    <oc r="D17">
      <v>773.25594000000001</v>
    </oc>
    <nc r="D17">
      <v>597.07844</v>
    </nc>
  </rcc>
  <rcc rId="61368" sId="3" numFmtId="4">
    <oc r="D19">
      <v>6097.99532</v>
    </oc>
    <nc r="D19">
      <v>7439.5940000000001</v>
    </nc>
  </rcc>
  <rcc rId="61369" sId="3" numFmtId="4">
    <oc r="D21">
      <v>196.75245000000001</v>
    </oc>
    <nc r="D21">
      <v>166.60285999999999</v>
    </nc>
  </rcc>
  <rcc rId="61370" sId="3" numFmtId="4">
    <oc r="D22">
      <v>2224.4950699999999</v>
    </oc>
    <nc r="D22">
      <v>2846.7807699999998</v>
    </nc>
  </rcc>
  <rcc rId="61371" sId="3" numFmtId="4">
    <oc r="C24">
      <v>4000</v>
    </oc>
    <nc r="C24">
      <v>4400</v>
    </nc>
  </rcc>
  <rcc rId="61372" sId="3" numFmtId="4">
    <oc r="D24">
      <v>4300.57114</v>
    </oc>
    <nc r="D24">
      <v>3527.7912900000001</v>
    </nc>
  </rcc>
  <rcc rId="61373" sId="3" numFmtId="4">
    <oc r="D25">
      <v>9844.7119600000005</v>
    </oc>
    <nc r="D25">
      <v>11727.4925</v>
    </nc>
  </rcc>
  <rcc rId="61374" sId="3" numFmtId="4">
    <oc r="C27">
      <v>1100</v>
    </oc>
    <nc r="C27">
      <v>1200</v>
    </nc>
  </rcc>
  <rcc rId="61375" sId="3" numFmtId="4">
    <oc r="C29">
      <v>2000</v>
    </oc>
    <nc r="C29">
      <v>2500</v>
    </nc>
  </rcc>
  <rcc rId="61376" sId="3" numFmtId="4">
    <oc r="D29">
      <v>2119.49179</v>
    </oc>
    <nc r="D29">
      <v>2346.9902900000002</v>
    </nc>
  </rcc>
  <rcc rId="61377" sId="3" numFmtId="4">
    <oc r="D30">
      <v>47.15</v>
    </oc>
    <nc r="D30">
      <v>51.05</v>
    </nc>
  </rcc>
  <rcc rId="61378" sId="3" numFmtId="4">
    <oc r="C41">
      <v>8000</v>
    </oc>
    <nc r="C41">
      <v>9300</v>
    </nc>
  </rcc>
  <rcc rId="61379" sId="3" numFmtId="4">
    <oc r="D41">
      <v>8660.1952500000007</v>
    </oc>
    <nc r="D41">
      <v>9634.7604599999995</v>
    </nc>
  </rcc>
  <rcc rId="61380" sId="3" numFmtId="4">
    <oc r="C42">
      <v>2594</v>
    </oc>
    <nc r="C42">
      <v>1994</v>
    </nc>
  </rcc>
  <rcc rId="61381" sId="3" numFmtId="4">
    <oc r="D42">
      <v>1431.59773</v>
    </oc>
    <nc r="D42">
      <v>1966.91751</v>
    </nc>
  </rcc>
  <rcc rId="61382" sId="3" numFmtId="4">
    <oc r="D43">
      <v>377.00675999999999</v>
    </oc>
    <nc r="D43">
      <v>421.69382000000002</v>
    </nc>
  </rcc>
  <rcc rId="61383" sId="3" numFmtId="4">
    <oc r="D47">
      <v>555.17666999999994</v>
    </oc>
    <nc r="D47">
      <v>662.68138999999996</v>
    </nc>
  </rcc>
  <rcc rId="61384" sId="3" numFmtId="4">
    <oc r="D49">
      <v>464.29800999999998</v>
    </oc>
    <nc r="D49">
      <v>468.51413000000002</v>
    </nc>
  </rcc>
  <rcc rId="61385" sId="3" numFmtId="4">
    <oc r="D51">
      <v>876.53959999999995</v>
    </oc>
    <nc r="D51">
      <v>1233.36437</v>
    </nc>
  </rcc>
  <rcc rId="61386" sId="3" numFmtId="4">
    <oc r="C54">
      <v>1400</v>
    </oc>
    <nc r="C54">
      <v>600</v>
    </nc>
  </rcc>
  <rcc rId="61387" sId="3" numFmtId="4">
    <oc r="D54">
      <v>0</v>
    </oc>
    <nc r="D54">
      <v>396</v>
    </nc>
  </rcc>
  <rcc rId="61388" sId="3" numFmtId="4">
    <oc r="C55">
      <v>12300</v>
    </oc>
    <nc r="C55">
      <v>15300</v>
    </nc>
  </rcc>
  <rcc rId="61389" sId="3" numFmtId="4">
    <oc r="D55">
      <v>14997.665429999999</v>
    </oc>
    <nc r="D55">
      <v>15200.69713</v>
    </nc>
  </rcc>
  <rcc rId="61390" sId="3" numFmtId="4">
    <oc r="D56">
      <v>315.98252000000002</v>
    </oc>
    <nc r="D56">
      <v>323.68556000000001</v>
    </nc>
  </rcc>
  <rcc rId="61391" sId="3" numFmtId="4">
    <oc r="D60">
      <v>892.65981999999997</v>
    </oc>
    <nc r="D60">
      <v>1016.0596399999999</v>
    </nc>
  </rcc>
  <rcc rId="61392" sId="3" numFmtId="4">
    <oc r="C61">
      <v>413.1</v>
    </oc>
    <nc r="C61">
      <v>493.1</v>
    </nc>
  </rcc>
  <rcc rId="61393" sId="3" numFmtId="4">
    <oc r="D61">
      <v>463.78032000000002</v>
    </oc>
    <nc r="D61">
      <v>1359.8273099999999</v>
    </nc>
  </rcc>
  <rcc rId="61394" sId="3" numFmtId="4">
    <oc r="D63">
      <v>-0.29959000000000002</v>
    </oc>
    <nc r="D63">
      <v>-0.20458999999999999</v>
    </nc>
  </rcc>
  <rcc rId="61395" sId="3" numFmtId="4">
    <oc r="C64">
      <v>396</v>
    </oc>
    <nc r="C64">
      <v>416</v>
    </nc>
  </rcc>
  <rcc rId="61396" sId="3" numFmtId="4">
    <oc r="D66">
      <v>4.4566100000000004</v>
    </oc>
    <nc r="D66">
      <v>0</v>
    </nc>
  </rcc>
  <rcc rId="61397" sId="3" numFmtId="4">
    <oc r="D67">
      <v>10941.81825</v>
    </oc>
    <nc r="D67">
      <v>11222.86212</v>
    </nc>
  </rcc>
  <rcc rId="61398" sId="3" numFmtId="4">
    <oc r="D70">
      <v>107930.6</v>
    </oc>
    <nc r="D70">
      <v>116188.5</v>
    </nc>
  </rcc>
  <rcc rId="61399" sId="3" numFmtId="4">
    <oc r="C72">
      <v>256249.68408000001</v>
    </oc>
    <nc r="C72">
      <v>312665.59934999997</v>
    </nc>
  </rcc>
  <rcc rId="61400" sId="3" numFmtId="4">
    <oc r="D72">
      <v>176939.62260999999</v>
    </oc>
    <nc r="D72">
      <v>295780.60665999999</v>
    </nc>
  </rcc>
  <rcc rId="61401" sId="3" numFmtId="4">
    <oc r="C73">
      <v>485077.31099999999</v>
    </oc>
    <nc r="C73">
      <v>488025.41100000002</v>
    </nc>
  </rcc>
  <rcc rId="61402" sId="3" numFmtId="4">
    <oc r="D73">
      <v>420204.39227999997</v>
    </oc>
    <nc r="D73">
      <v>487967.93974</v>
    </nc>
  </rcc>
  <rcc rId="61403" sId="3" numFmtId="4">
    <oc r="C74">
      <v>32543.115549999999</v>
    </oc>
    <nc r="C74">
      <v>31257.149399999998</v>
    </nc>
  </rcc>
  <rcc rId="61404" sId="3" numFmtId="4">
    <oc r="D74">
      <v>27830.188870000002</v>
    </oc>
    <nc r="D74">
      <v>31257.149399999998</v>
    </nc>
  </rcc>
  <rcc rId="61405" sId="3" numFmtId="4">
    <oc r="D77">
      <v>-7539.0103600000002</v>
    </oc>
    <nc r="D77">
      <v>-25018.397629999999</v>
    </nc>
  </rcc>
  <rcc rId="61406" sId="3" numFmtId="4">
    <oc r="C23">
      <v>15114</v>
    </oc>
    <nc r="C23">
      <f>SUM(C24:C25)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9755" sId="3" numFmtId="4">
    <oc r="D156">
      <v>430.31950000000001</v>
    </oc>
    <nc r="D156">
      <v>968.68</v>
    </nc>
  </rcc>
  <rcc rId="59756" sId="3" numFmtId="4">
    <oc r="D157">
      <v>0</v>
    </oc>
    <nc r="D15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2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62210" sId="3" numFmtId="4">
    <oc r="C7">
      <v>163637.51999999999</v>
    </oc>
    <nc r="C7">
      <v>164237.51999999999</v>
    </nc>
  </rcc>
  <rcc rId="62211" sId="3" numFmtId="4">
    <oc r="C14">
      <v>21228</v>
    </oc>
    <nc r="C14">
      <v>21128</v>
    </nc>
  </rcc>
  <rcc rId="62212" sId="3" numFmtId="4">
    <oc r="C16">
      <v>2500</v>
    </oc>
    <nc r="C16">
      <v>2400</v>
    </nc>
  </rcc>
  <rcc rId="62213" sId="3" numFmtId="4">
    <oc r="C17">
      <v>600</v>
    </oc>
    <nc r="C17">
      <v>550</v>
    </nc>
  </rcc>
  <rcc rId="62214" sId="3" numFmtId="4">
    <oc r="C24">
      <v>3800</v>
    </oc>
    <nc r="C24">
      <v>3500</v>
    </nc>
  </rcc>
  <rcc rId="62215" sId="3" numFmtId="4">
    <oc r="C29">
      <v>2500</v>
    </oc>
    <nc r="C29">
      <v>2400</v>
    </nc>
  </rcc>
  <rcc rId="62216" sId="3" numFmtId="4">
    <oc r="C30">
      <v>0</v>
    </oc>
    <nc r="C30">
      <v>50</v>
    </nc>
  </rcc>
  <rcc rId="62217" sId="3" numFmtId="4">
    <oc r="C60">
      <v>977.9</v>
    </oc>
    <nc r="C60">
      <v>1027.9000000000001</v>
    </nc>
  </rcc>
  <rcc rId="62218" sId="3" numFmtId="4">
    <oc r="C61">
      <v>1493.1</v>
    </oc>
    <nc r="C61">
      <v>1463.1</v>
    </nc>
  </rcc>
  <rcc rId="62219" sId="3" numFmtId="4">
    <oc r="C64">
      <v>416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60959" sId="3" numFmtId="4">
    <oc r="D186">
      <v>84.868229999999997</v>
    </oc>
    <nc r="D186">
      <v>105.45023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60601" sId="3" numFmtId="4">
    <oc r="C119">
      <v>1082</v>
    </oc>
    <nc r="C119">
      <v>164.77</v>
    </nc>
  </rcc>
  <rcc rId="60602" sId="3" numFmtId="4">
    <oc r="D120">
      <v>496.7</v>
    </oc>
    <nc r="D120">
      <v>495.9</v>
    </nc>
  </rcc>
  <rcc rId="60603" sId="3" numFmtId="4">
    <oc r="C121">
      <v>1162.184</v>
    </oc>
    <nc r="C121">
      <v>699.202</v>
    </nc>
  </rcc>
  <rcc rId="60604" sId="3" numFmtId="4">
    <oc r="D121">
      <v>409.2</v>
    </oc>
    <nc r="D121">
      <v>564.005</v>
    </nc>
  </rcc>
  <rcc rId="60605" sId="3" numFmtId="4">
    <oc r="C122">
      <v>4669.3999999999996</v>
    </oc>
    <nc r="C122">
      <v>0</v>
    </nc>
  </rcc>
  <rcc rId="60606" sId="3" numFmtId="4">
    <oc r="C123">
      <v>280</v>
    </oc>
    <nc r="C123">
      <v>402.76100000000002</v>
    </nc>
  </rcc>
  <rcc rId="60607" sId="3" numFmtId="4">
    <oc r="D123">
      <v>274.19600000000003</v>
    </oc>
    <nc r="D123">
      <v>385.8569</v>
    </nc>
  </rcc>
  <rcc rId="60608" sId="3" numFmtId="4">
    <oc r="D125">
      <v>365.54354999999998</v>
    </oc>
    <nc r="D125">
      <v>1218.4784999999999</v>
    </nc>
  </rcc>
  <rcc rId="60609" sId="3" numFmtId="4">
    <oc r="C118">
      <v>11927.154</v>
    </oc>
    <nc r="C118">
      <v>6000.2929999999997</v>
    </nc>
  </rcc>
  <rcc rId="60610" sId="3" numFmtId="4">
    <oc r="D118">
      <v>2452.0625599999998</v>
    </oc>
    <nc r="D118">
      <v>3570.6634100000001</v>
    </nc>
  </rcc>
  <rcc rId="60611" sId="3" numFmtId="4">
    <oc r="C128">
      <v>604.5</v>
    </oc>
    <nc r="C128">
      <v>764.5</v>
    </nc>
  </rcc>
  <rcc rId="60612" sId="3" numFmtId="4">
    <oc r="D128">
      <v>491.14997</v>
    </oc>
    <nc r="D128">
      <v>598.68454999999994</v>
    </nc>
  </rcc>
  <rcc rId="60613" sId="3" numFmtId="4">
    <oc r="C131">
      <v>478.94260000000003</v>
    </oc>
    <nc r="C131">
      <v>1195.36247</v>
    </nc>
  </rcc>
  <rcc rId="60614" sId="3" numFmtId="4">
    <oc r="C129">
      <v>7358.7</v>
    </oc>
    <nc r="C129">
      <f>SUM(C130:C131)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63077" sId="3" numFmtId="4">
    <oc r="D83">
      <v>50</v>
    </oc>
    <nc r="D83">
      <v>0</v>
    </nc>
  </rcc>
  <rcc rId="63078" sId="3" numFmtId="4">
    <oc r="C84">
      <v>69581.784400000004</v>
    </oc>
    <nc r="C84"/>
  </rcc>
  <rcc rId="63079" sId="3" numFmtId="4">
    <oc r="C85">
      <v>3.9</v>
    </oc>
    <nc r="C85"/>
  </rcc>
  <rcc rId="63080" sId="3" numFmtId="4">
    <oc r="C86">
      <v>7266.6116000000002</v>
    </oc>
    <nc r="C86"/>
  </rcc>
  <rcc rId="63081" sId="3" numFmtId="4">
    <oc r="C87">
      <v>370.565</v>
    </oc>
    <nc r="C87"/>
  </rcc>
  <rcc rId="63082" sId="3" numFmtId="4">
    <oc r="C88">
      <v>14311.47329</v>
    </oc>
    <nc r="C88"/>
  </rcc>
  <rcc rId="63083" sId="3" numFmtId="4">
    <oc r="C89">
      <v>32260.60471</v>
    </oc>
    <nc r="C89"/>
  </rcc>
  <rcc rId="63084" sId="3" numFmtId="4">
    <oc r="D84">
      <v>68886.730559999996</v>
    </oc>
    <nc r="D84"/>
  </rcc>
  <rcc rId="63085" sId="3" numFmtId="4">
    <oc r="D85">
      <v>3.9</v>
    </oc>
    <nc r="D85"/>
  </rcc>
  <rcc rId="63086" sId="3" numFmtId="4">
    <oc r="D86">
      <v>7224.6938</v>
    </oc>
    <nc r="D86"/>
  </rcc>
  <rcc rId="63087" sId="3" numFmtId="4">
    <oc r="D87">
      <v>370.565</v>
    </oc>
    <nc r="D87"/>
  </rcc>
  <rcc rId="63088" sId="3" numFmtId="4">
    <oc r="D88">
      <v>0</v>
    </oc>
    <nc r="D88"/>
  </rcc>
  <rcc rId="63089" sId="3" numFmtId="4">
    <oc r="D89">
      <v>32056.704580000001</v>
    </oc>
    <nc r="D89"/>
  </rcc>
  <rcc rId="63090" sId="3" numFmtId="4">
    <oc r="F84">
      <v>56728.639280000003</v>
    </oc>
    <nc r="F84"/>
  </rcc>
  <rcc rId="63091" sId="3" numFmtId="4">
    <oc r="F85">
      <v>91.7</v>
    </oc>
    <nc r="F85"/>
  </rcc>
  <rcc rId="63092" sId="3" numFmtId="4">
    <oc r="F86">
      <v>6138.4750199999999</v>
    </oc>
    <nc r="F86"/>
  </rcc>
  <rcc rId="63093" sId="3" numFmtId="4">
    <oc r="F87">
      <v>0</v>
    </oc>
    <nc r="F87"/>
  </rcc>
  <rcc rId="63094" sId="3" numFmtId="4">
    <oc r="F88">
      <v>0</v>
    </oc>
    <nc r="F88"/>
  </rcc>
  <rcc rId="63095" sId="3" numFmtId="4">
    <oc r="F89">
      <v>15863.926439999999</v>
    </oc>
    <nc r="F89"/>
  </rcc>
  <rcc rId="63096" sId="3" numFmtId="4">
    <oc r="C90">
      <v>788.47127</v>
    </oc>
    <nc r="C90"/>
  </rcc>
  <rcc rId="63097" sId="3" numFmtId="4">
    <oc r="D90">
      <v>788.47</v>
    </oc>
    <nc r="D90"/>
  </rcc>
  <rcc rId="63098" sId="3" numFmtId="4">
    <oc r="C92">
      <v>1788.6</v>
    </oc>
    <nc r="C92"/>
  </rcc>
  <rcc rId="63099" sId="3" numFmtId="4">
    <oc r="D92">
      <v>1788.6</v>
    </oc>
    <nc r="D92"/>
  </rcc>
  <rcc rId="63100" sId="3" numFmtId="4">
    <oc r="F92">
      <v>2546.1</v>
    </oc>
    <nc r="F92"/>
  </rcc>
  <rcc rId="63101" sId="3" numFmtId="4">
    <oc r="C94">
      <v>1410.2</v>
    </oc>
    <nc r="C94"/>
  </rcc>
  <rcc rId="63102" sId="3" numFmtId="4">
    <oc r="C95">
      <v>3710.3</v>
    </oc>
    <nc r="C95"/>
  </rcc>
  <rcc rId="63103" sId="3" numFmtId="4">
    <oc r="C96">
      <v>1040</v>
    </oc>
    <nc r="C96"/>
  </rcc>
  <rcc rId="63104" sId="3" numFmtId="4">
    <oc r="C97">
      <v>1362</v>
    </oc>
    <nc r="C97"/>
  </rcc>
  <rcc rId="63105" sId="3" numFmtId="4">
    <oc r="D94">
      <v>1410.2</v>
    </oc>
    <nc r="D94"/>
  </rcc>
  <rcc rId="63106" sId="3" numFmtId="4">
    <oc r="D95">
      <v>3688.5411899999999</v>
    </oc>
    <nc r="D95"/>
  </rcc>
  <rcc rId="63107" sId="3" numFmtId="4">
    <oc r="D96">
      <v>990.10709999999995</v>
    </oc>
    <nc r="D96"/>
  </rcc>
  <rcc rId="63108" sId="3" numFmtId="4">
    <oc r="D97">
      <v>1277.5999999999999</v>
    </oc>
    <nc r="D97"/>
  </rcc>
  <rcc rId="63109" sId="3" numFmtId="4">
    <oc r="F94">
      <v>1264.8</v>
    </oc>
    <nc r="F94"/>
  </rcc>
  <rcc rId="63110" sId="3" numFmtId="4">
    <oc r="F95">
      <v>3652.7981100000002</v>
    </oc>
    <nc r="F95"/>
  </rcc>
  <rcc rId="63111" sId="3" numFmtId="4">
    <oc r="F96">
      <v>642.25757999999996</v>
    </oc>
    <nc r="F96"/>
  </rcc>
  <rcc rId="63112" sId="3" numFmtId="4">
    <oc r="F97">
      <v>894.66</v>
    </oc>
    <nc r="F97"/>
  </rcc>
  <rcc rId="63113" sId="3" numFmtId="4">
    <oc r="C99">
      <v>250</v>
    </oc>
    <nc r="C99"/>
  </rcc>
  <rcc rId="63114" sId="3" numFmtId="4">
    <oc r="D99">
      <v>250</v>
    </oc>
    <nc r="D99"/>
  </rcc>
  <rcc rId="63115" sId="3" numFmtId="4">
    <oc r="F99">
      <v>200</v>
    </oc>
    <nc r="F99"/>
  </rcc>
  <rcc rId="63116" sId="3" numFmtId="4">
    <oc r="C100">
      <v>250</v>
    </oc>
    <nc r="C100"/>
  </rcc>
  <rcc rId="63117" sId="3" numFmtId="4">
    <oc r="D100">
      <v>250</v>
    </oc>
    <nc r="D100"/>
  </rcc>
  <rcc rId="63118" sId="3" numFmtId="4">
    <oc r="C101">
      <v>1229.67679</v>
    </oc>
    <nc r="C101"/>
  </rcc>
  <rcc rId="63119" sId="3" numFmtId="4">
    <oc r="D101">
      <v>1221.15689</v>
    </oc>
    <nc r="D101"/>
  </rcc>
  <rcc rId="63120" sId="3" numFmtId="4">
    <oc r="F101">
      <v>2762.7281800000001</v>
    </oc>
    <nc r="F101"/>
  </rcc>
  <rcc rId="63121" sId="3" numFmtId="4">
    <oc r="C102">
      <v>543.20000000000005</v>
    </oc>
    <nc r="C102"/>
  </rcc>
  <rcc rId="63122" sId="3" numFmtId="4">
    <oc r="C103">
      <v>447</v>
    </oc>
    <nc r="C103"/>
  </rcc>
  <rcc rId="63123" sId="3" numFmtId="4">
    <oc r="C104">
      <v>212.47678999999999</v>
    </oc>
    <nc r="C104"/>
  </rcc>
  <rcc rId="63124" sId="3" numFmtId="4">
    <oc r="C105">
      <v>27</v>
    </oc>
    <nc r="C105"/>
  </rcc>
  <rcc rId="63125" sId="3" numFmtId="4">
    <oc r="D102">
      <v>534.68010000000004</v>
    </oc>
    <nc r="D102"/>
  </rcc>
  <rcc rId="63126" sId="3" numFmtId="4">
    <oc r="D103">
      <v>447</v>
    </oc>
    <nc r="D103"/>
  </rcc>
  <rcc rId="63127" sId="3" numFmtId="4">
    <oc r="D104">
      <v>212.47678999999999</v>
    </oc>
    <nc r="D104"/>
  </rcc>
  <rcc rId="63128" sId="3" numFmtId="4">
    <oc r="D105">
      <v>27</v>
    </oc>
    <nc r="D105"/>
  </rcc>
  <rcc rId="63129" sId="3" numFmtId="4">
    <oc r="C107">
      <v>1423.9270899999999</v>
    </oc>
    <nc r="C107"/>
  </rcc>
  <rcc rId="63130" sId="3" numFmtId="4">
    <oc r="C109">
      <v>37740.637719999999</v>
    </oc>
    <nc r="C109"/>
  </rcc>
  <rcc rId="63131" sId="3" numFmtId="4">
    <oc r="D109">
      <v>22394.904119999999</v>
    </oc>
    <nc r="D109"/>
  </rcc>
  <rcc rId="63132" sId="3" numFmtId="4">
    <oc r="C111">
      <v>10008.35094</v>
    </oc>
    <nc r="C111"/>
  </rcc>
  <rcc rId="63133" sId="3" numFmtId="4">
    <oc r="D111">
      <v>6674.9661699999997</v>
    </oc>
    <nc r="D111"/>
  </rcc>
  <rcc rId="63134" sId="3" numFmtId="4">
    <oc r="C112">
      <v>17018.172040000001</v>
    </oc>
    <nc r="C112"/>
  </rcc>
  <rcc rId="63135" sId="3" numFmtId="4">
    <oc r="D112">
      <v>17018.172040000001</v>
    </oc>
    <nc r="D112"/>
  </rcc>
  <rcc rId="63136" sId="3" numFmtId="4">
    <oc r="C113">
      <v>23284.786110000001</v>
    </oc>
    <nc r="C113"/>
  </rcc>
  <rcc rId="63137" sId="3" numFmtId="4">
    <oc r="D113">
      <v>23284.78601</v>
    </oc>
    <nc r="D113"/>
  </rcc>
  <rcc rId="63138" sId="3" numFmtId="4">
    <oc r="C114">
      <v>16034.905210000001</v>
    </oc>
    <nc r="C114"/>
  </rcc>
  <rcc rId="63139" sId="3" numFmtId="4">
    <oc r="D114">
      <v>14502.99314</v>
    </oc>
    <nc r="D114"/>
  </rcc>
  <rcc rId="63140" sId="3" numFmtId="4">
    <oc r="C115">
      <v>8919.65344</v>
    </oc>
    <nc r="C115"/>
  </rcc>
  <rcc rId="63141" sId="3" numFmtId="4">
    <oc r="D115">
      <v>8518.7194999999992</v>
    </oc>
    <nc r="D115"/>
  </rcc>
  <rcc rId="63142" sId="3" numFmtId="4">
    <oc r="C116">
      <v>1720.7527</v>
    </oc>
    <nc r="C116"/>
  </rcc>
  <rcc rId="63143" sId="3" numFmtId="4">
    <oc r="D116">
      <v>1720.7527</v>
    </oc>
    <nc r="D116"/>
  </rcc>
  <rcc rId="63144" sId="3" numFmtId="4">
    <oc r="C117">
      <v>22507.74454</v>
    </oc>
    <nc r="C117"/>
  </rcc>
  <rcc rId="63145" sId="3" numFmtId="4">
    <oc r="D117">
      <v>22412.89142</v>
    </oc>
    <nc r="D117"/>
  </rcc>
  <rcc rId="63146" sId="3" numFmtId="4">
    <oc r="C119">
      <v>164.77</v>
    </oc>
    <nc r="C119"/>
  </rcc>
  <rcc rId="63147" sId="3" numFmtId="4">
    <oc r="D119">
      <v>164.77</v>
    </oc>
    <nc r="D119"/>
  </rcc>
  <rcc rId="63148" sId="3" numFmtId="4">
    <oc r="C120">
      <v>764.75</v>
    </oc>
    <nc r="C120"/>
  </rcc>
  <rcc rId="63149" sId="3" numFmtId="4">
    <oc r="D120">
      <v>736.5299</v>
    </oc>
    <nc r="D120"/>
  </rcc>
  <rcc rId="63150" sId="3" numFmtId="4">
    <oc r="C121">
      <v>699.202</v>
    </oc>
    <nc r="C121"/>
  </rcc>
  <rcc rId="63151" sId="3" numFmtId="4">
    <oc r="D121">
      <v>696.96624999999995</v>
    </oc>
    <nc r="D121"/>
  </rcc>
  <rcc rId="63152" sId="3" numFmtId="4">
    <oc r="C122">
      <v>0</v>
    </oc>
    <nc r="C122"/>
  </rcc>
  <rcc rId="63153" sId="3" numFmtId="4">
    <oc r="D122">
      <v>0</v>
    </oc>
    <nc r="D122"/>
  </rcc>
  <rcc rId="63154" sId="3" numFmtId="4">
    <oc r="C123">
      <v>402.76100000000002</v>
    </oc>
    <nc r="C123"/>
  </rcc>
  <rcc rId="63155" sId="3" numFmtId="4">
    <oc r="D123">
      <v>402.75689999999997</v>
    </oc>
    <nc r="D123"/>
  </rcc>
  <rcc rId="63156" sId="3" numFmtId="4">
    <oc r="C124">
      <v>1744.1</v>
    </oc>
    <nc r="C124"/>
  </rcc>
  <rcc rId="63157" sId="3" numFmtId="4">
    <oc r="D124">
      <v>1744.08602</v>
    </oc>
    <nc r="D124"/>
  </rcc>
  <rcc rId="63158" sId="3" numFmtId="4">
    <oc r="C125">
      <v>2436.96</v>
    </oc>
    <nc r="C125"/>
  </rcc>
  <rcc rId="63159" sId="3" numFmtId="4">
    <oc r="D125">
      <v>2436.9569900000001</v>
    </oc>
    <nc r="D125"/>
  </rcc>
  <rcc rId="63160" sId="3" numFmtId="4">
    <oc r="C128">
      <v>764.5</v>
    </oc>
    <nc r="C128"/>
  </rcc>
  <rcc rId="63161" sId="3" numFmtId="4">
    <oc r="D128">
      <v>733.48782000000006</v>
    </oc>
    <nc r="D128"/>
  </rcc>
  <rcc rId="63162" sId="3" numFmtId="4">
    <oc r="C130">
      <v>7776.28316</v>
    </oc>
    <nc r="C130"/>
  </rcc>
  <rcc rId="63163" sId="3" numFmtId="4">
    <oc r="D130">
      <v>5318.3610200000003</v>
    </oc>
    <nc r="D130"/>
  </rcc>
  <rcc rId="63164" sId="3" numFmtId="4">
    <oc r="C131">
      <v>2146.40688</v>
    </oc>
    <nc r="C131"/>
  </rcc>
  <rcc rId="63165" sId="3" numFmtId="4">
    <oc r="D131">
      <v>864.42692999999997</v>
    </oc>
    <nc r="D131"/>
  </rcc>
  <rcc rId="63166" sId="3" numFmtId="4">
    <oc r="C133">
      <v>1334.94868</v>
    </oc>
    <nc r="C133"/>
  </rcc>
  <rcc rId="63167" sId="3" numFmtId="4">
    <oc r="D133">
      <v>1243.85799</v>
    </oc>
    <nc r="D133"/>
  </rcc>
  <rcc rId="63168" sId="3" numFmtId="4">
    <oc r="C134">
      <v>8500</v>
    </oc>
    <nc r="C134"/>
  </rcc>
  <rcc rId="63169" sId="3" numFmtId="4">
    <oc r="D134">
      <v>8500</v>
    </oc>
    <nc r="D134"/>
  </rcc>
  <rcc rId="63170" sId="3" numFmtId="4">
    <oc r="C135">
      <v>46970.770069999999</v>
    </oc>
    <nc r="C135"/>
  </rcc>
  <rcc rId="63171" sId="3" numFmtId="4">
    <oc r="D135">
      <v>44053.655480000001</v>
    </oc>
    <nc r="D135"/>
  </rcc>
  <rcc rId="63172" sId="3" numFmtId="4">
    <oc r="C136">
      <v>18217.907230000001</v>
    </oc>
    <nc r="C136"/>
  </rcc>
  <rcc rId="63173" sId="3" numFmtId="4">
    <oc r="D136">
      <v>12198.438759999999</v>
    </oc>
    <nc r="D136"/>
  </rcc>
  <rcc rId="63174" sId="3" numFmtId="4">
    <oc r="C137">
      <v>6488.94</v>
    </oc>
    <nc r="C137"/>
  </rcc>
  <rcc rId="63175" sId="3" numFmtId="4">
    <oc r="D137">
      <v>5749.8876</v>
    </oc>
    <nc r="D137"/>
  </rcc>
  <rcc rId="63176" sId="3" numFmtId="4">
    <oc r="C138">
      <v>1635.4813799999999</v>
    </oc>
    <nc r="C138"/>
  </rcc>
  <rcc rId="63177" sId="3" numFmtId="4">
    <oc r="D138">
      <v>0</v>
    </oc>
    <nc r="D138"/>
  </rcc>
  <rcc rId="63178" sId="3" numFmtId="4">
    <oc r="C139">
      <v>91461.61967</v>
    </oc>
    <nc r="C139"/>
  </rcc>
  <rcc rId="63179" sId="3" numFmtId="4">
    <oc r="D139">
      <v>62076.280079999997</v>
    </oc>
    <nc r="D139"/>
  </rcc>
  <rcc rId="63180" sId="3" numFmtId="4">
    <oc r="C142">
      <v>8361.6</v>
    </oc>
    <nc r="C142"/>
  </rcc>
  <rcc rId="63181" sId="3" numFmtId="4">
    <oc r="D142">
      <v>7955.3542200000002</v>
    </oc>
    <nc r="D142"/>
  </rcc>
  <rcc rId="63182" sId="3" numFmtId="4">
    <oc r="C143">
      <v>15652.33633</v>
    </oc>
    <nc r="C143"/>
  </rcc>
  <rcc rId="63183" sId="3" numFmtId="4">
    <oc r="D143">
      <v>14212.23323</v>
    </oc>
    <nc r="D143"/>
  </rcc>
  <rcc rId="63184" sId="3" numFmtId="4">
    <oc r="C144">
      <v>8882.5954199999996</v>
    </oc>
    <nc r="C144"/>
  </rcc>
  <rcc rId="63185" sId="3" numFmtId="4">
    <oc r="D144">
      <v>7049.4763700000003</v>
    </oc>
    <nc r="D144"/>
  </rcc>
  <rcc rId="63186" sId="3" numFmtId="4">
    <oc r="C145">
      <v>5528.6878800000004</v>
    </oc>
    <nc r="C145"/>
  </rcc>
  <rcc rId="63187" sId="3" numFmtId="4">
    <oc r="D145">
      <v>5528.6878800000004</v>
    </oc>
    <nc r="D145"/>
  </rcc>
  <rcc rId="63188" sId="3" numFmtId="4">
    <oc r="C146">
      <v>1080</v>
    </oc>
    <nc r="C146"/>
  </rcc>
  <rcc rId="63189" sId="3" numFmtId="4">
    <oc r="D146">
      <v>828.9</v>
    </oc>
    <nc r="D146"/>
  </rcc>
  <rcc rId="63190" sId="3" numFmtId="4">
    <oc r="C147">
      <v>38331.374049999999</v>
    </oc>
    <nc r="C147"/>
  </rcc>
  <rcc rId="63191" sId="3" numFmtId="4">
    <oc r="D147">
      <v>9863.4708800000008</v>
    </oc>
    <nc r="D147"/>
  </rcc>
  <rcc rId="63192" sId="3" numFmtId="4">
    <oc r="C148">
      <v>2074.0880000000002</v>
    </oc>
    <nc r="C148"/>
  </rcc>
  <rcc rId="63193" sId="3" numFmtId="4">
    <oc r="D148">
      <v>1813.99659</v>
    </oc>
    <nc r="D148"/>
  </rcc>
  <rcc rId="63194" sId="3" numFmtId="4">
    <oc r="C152">
      <v>600</v>
    </oc>
    <nc r="C152"/>
  </rcc>
  <rcc rId="63195" sId="3" numFmtId="4">
    <oc r="D152">
      <v>487.64774</v>
    </oc>
    <nc r="D152"/>
  </rcc>
  <rcc rId="63196" sId="3" numFmtId="4">
    <oc r="C154">
      <v>132525.55897000001</v>
    </oc>
    <nc r="C154"/>
  </rcc>
  <rcc rId="63197" sId="3" numFmtId="4">
    <oc r="D154">
      <v>132522.16704999999</v>
    </oc>
    <nc r="D154"/>
  </rcc>
  <rcc rId="63198" sId="3" numFmtId="4">
    <oc r="C155">
      <v>7260.6417099999999</v>
    </oc>
    <nc r="C155"/>
  </rcc>
  <rcc rId="63199" sId="3" numFmtId="4">
    <oc r="D155">
      <v>7260.6417099999999</v>
    </oc>
    <nc r="D155"/>
  </rcc>
  <rcc rId="63200" sId="3" numFmtId="4">
    <oc r="C156">
      <v>1463.3</v>
    </oc>
    <nc r="C156"/>
  </rcc>
  <rcc rId="63201" sId="3" numFmtId="4">
    <oc r="D156">
      <v>1463.3</v>
    </oc>
    <nc r="D156"/>
  </rcc>
  <rcc rId="63202" sId="3" numFmtId="4">
    <oc r="C157">
      <v>1820</v>
    </oc>
    <nc r="C157"/>
  </rcc>
  <rcc rId="63203" sId="3" numFmtId="4">
    <oc r="D157">
      <v>1820</v>
    </oc>
    <nc r="D157"/>
  </rcc>
  <rcc rId="63204" sId="3" numFmtId="4">
    <oc r="C158">
      <v>60</v>
    </oc>
    <nc r="C158"/>
  </rcc>
  <rcc rId="63205" sId="3" numFmtId="4">
    <oc r="D158">
      <v>60</v>
    </oc>
    <nc r="D158"/>
  </rcc>
  <rcc rId="63206" sId="3" numFmtId="4">
    <oc r="C160">
      <v>22398.53529</v>
    </oc>
    <nc r="C160"/>
  </rcc>
  <rcc rId="63207" sId="3" numFmtId="4">
    <oc r="D160">
      <v>12601.62529</v>
    </oc>
    <nc r="D160"/>
  </rcc>
  <rcc rId="63208" sId="3" numFmtId="4">
    <oc r="C161">
      <v>2566.34</v>
    </oc>
    <nc r="C161"/>
  </rcc>
  <rcc rId="63209" sId="3" numFmtId="4">
    <oc r="D161">
      <v>2376.328</v>
    </oc>
    <nc r="D161"/>
  </rcc>
  <rcc rId="63210" sId="3" numFmtId="4">
    <oc r="C162">
      <v>200</v>
    </oc>
    <nc r="C162"/>
  </rcc>
  <rcc rId="63211" sId="3" numFmtId="4">
    <oc r="D162">
      <v>200</v>
    </oc>
    <nc r="D162"/>
  </rcc>
  <rcc rId="63212" sId="3" numFmtId="4">
    <oc r="C163">
      <v>3194.7211499999999</v>
    </oc>
    <nc r="C163"/>
  </rcc>
  <rcc rId="63213" sId="3" numFmtId="4">
    <oc r="D163">
      <v>3194.7211499999999</v>
    </oc>
    <nc r="D163"/>
  </rcc>
  <rcc rId="63214" sId="3" numFmtId="4">
    <oc r="C165">
      <v>7880.3</v>
    </oc>
    <nc r="C165"/>
  </rcc>
  <rcc rId="63215" sId="3" numFmtId="4">
    <oc r="D165">
      <v>7877.3925600000002</v>
    </oc>
    <nc r="D165"/>
  </rcc>
  <rcc rId="63216" sId="3" numFmtId="4">
    <oc r="C166">
      <v>9806.6769999999997</v>
    </oc>
    <nc r="C166"/>
  </rcc>
  <rcc rId="63217" sId="3" numFmtId="4">
    <oc r="D166">
      <v>9806.6769999999997</v>
    </oc>
    <nc r="D166"/>
  </rcc>
  <rcc rId="63218" sId="3" numFmtId="4">
    <oc r="C167">
      <v>3109.3560000000002</v>
    </oc>
    <nc r="C167"/>
  </rcc>
  <rcc rId="63219" sId="3" numFmtId="4">
    <oc r="D167">
      <v>3109.3560000000002</v>
    </oc>
    <nc r="D167"/>
  </rcc>
  <rcc rId="63220" sId="3" numFmtId="4">
    <oc r="C168">
      <v>8589.9079999999994</v>
    </oc>
    <nc r="C168"/>
  </rcc>
  <rcc rId="63221" sId="3" numFmtId="4">
    <oc r="D168">
      <v>8589.9079999999994</v>
    </oc>
    <nc r="D168"/>
  </rcc>
  <rcc rId="63222" sId="3" numFmtId="4">
    <oc r="C175">
      <v>6400.26</v>
    </oc>
    <nc r="C175"/>
  </rcc>
  <rcc rId="63223" sId="3" numFmtId="4">
    <oc r="D175">
      <v>6131.1</v>
    </oc>
    <nc r="D175"/>
  </rcc>
  <rcc rId="63224" sId="3" numFmtId="4">
    <oc r="C176">
      <v>6259.5649599999997</v>
    </oc>
    <nc r="C176"/>
  </rcc>
  <rcc rId="63225" sId="3" numFmtId="4">
    <oc r="D176">
      <v>6259.5649599999997</v>
    </oc>
    <nc r="D176"/>
  </rcc>
  <rcc rId="63226" sId="3" numFmtId="4">
    <oc r="C177">
      <v>201.69499999999999</v>
    </oc>
    <nc r="C177"/>
  </rcc>
  <rcc rId="63227" sId="3" numFmtId="4">
    <oc r="D177">
      <v>201.69499999999999</v>
    </oc>
    <nc r="D177"/>
  </rcc>
  <rcc rId="63228" sId="3" numFmtId="4">
    <oc r="C178">
      <v>1552.93381</v>
    </oc>
    <nc r="C178"/>
  </rcc>
  <rcc rId="63229" sId="3" numFmtId="4">
    <oc r="D178">
      <v>1552.93381</v>
    </oc>
    <nc r="D178"/>
  </rcc>
  <rcc rId="63230" sId="3" numFmtId="4">
    <oc r="C179">
      <v>85</v>
    </oc>
    <nc r="C179"/>
  </rcc>
  <rcc rId="63231" sId="3" numFmtId="4">
    <oc r="D179">
      <v>85</v>
    </oc>
    <nc r="D179"/>
  </rcc>
  <rcc rId="63232" sId="3" numFmtId="4">
    <oc r="C180">
      <v>5000</v>
    </oc>
    <nc r="C180"/>
  </rcc>
  <rcc rId="63233" sId="3" numFmtId="4">
    <oc r="D180">
      <v>5000</v>
    </oc>
    <nc r="D180"/>
  </rcc>
  <rcc rId="63234" sId="3" numFmtId="4">
    <oc r="C185">
      <v>1155.1467500000001</v>
    </oc>
    <nc r="C185"/>
  </rcc>
  <rcc rId="63235" sId="3" numFmtId="4">
    <oc r="D185">
      <v>1152.1373900000001</v>
    </oc>
    <nc r="D185"/>
  </rcc>
  <rcc rId="63236" sId="3" numFmtId="4">
    <oc r="C186">
      <v>147.7199</v>
    </oc>
    <nc r="C186"/>
  </rcc>
  <rcc rId="63237" sId="3" numFmtId="4">
    <oc r="D186">
      <v>147.7199</v>
    </oc>
    <nc r="D186"/>
  </rcc>
  <rcc rId="63238" sId="3" numFmtId="4">
    <oc r="C187">
      <v>372.41662000000002</v>
    </oc>
    <nc r="C187"/>
  </rcc>
  <rcc rId="63239" sId="3" numFmtId="4">
    <oc r="D187">
      <v>371.63387</v>
    </oc>
    <nc r="D187"/>
  </rcc>
  <rcc rId="63240" sId="3" numFmtId="4">
    <oc r="C189">
      <v>15858</v>
    </oc>
    <nc r="C189"/>
  </rcc>
  <rcc rId="63241" sId="3" numFmtId="4">
    <oc r="D189">
      <v>15579</v>
    </oc>
    <nc r="D189"/>
  </rcc>
  <rcc rId="63242" sId="3" numFmtId="4">
    <oc r="C190">
      <v>27649.149000000001</v>
    </oc>
    <nc r="C190"/>
  </rcc>
  <rcc rId="63243" sId="3" numFmtId="4">
    <oc r="D190">
      <v>27640.146100000002</v>
    </oc>
    <nc r="D190"/>
  </rcc>
  <rcc rId="63244" sId="3" numFmtId="4">
    <oc r="C191">
      <v>13653.66</v>
    </oc>
    <nc r="C191"/>
  </rcc>
  <rcc rId="63245" sId="3" numFmtId="4">
    <oc r="D191">
      <v>13653.6612</v>
    </oc>
    <nc r="D191"/>
  </rcc>
  <rcc rId="63246" sId="3" numFmtId="4">
    <oc r="C195">
      <v>1091.4459999999999</v>
    </oc>
    <nc r="C195"/>
  </rcc>
  <rcc rId="63247" sId="3" numFmtId="4">
    <oc r="D195">
      <v>1091.4459999999999</v>
    </oc>
    <nc r="D195"/>
  </rcc>
  <rcc rId="63248" sId="3" numFmtId="4">
    <oc r="C197">
      <v>6072.8680000000004</v>
    </oc>
    <nc r="C197"/>
  </rcc>
  <rcc rId="63249" sId="3" numFmtId="4">
    <oc r="D197">
      <v>6072.8680000000004</v>
    </oc>
    <nc r="D197"/>
  </rcc>
  <rcc rId="63250" sId="3" numFmtId="4">
    <oc r="C198">
      <v>2629.7982000000002</v>
    </oc>
    <nc r="C198"/>
  </rcc>
  <rcc rId="63251" sId="3" numFmtId="4">
    <oc r="D198">
      <v>2629.7982000000002</v>
    </oc>
    <nc r="D19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61803" sId="3" numFmtId="4">
    <oc r="F127">
      <v>7911.6523500000003</v>
    </oc>
    <nc r="F127">
      <v>30153.747520000001</v>
    </nc>
  </rcc>
  <rcc rId="61804" sId="3" numFmtId="4">
    <oc r="F132">
      <v>55398.677000000003</v>
    </oc>
    <nc r="F132">
      <v>71737.119659999997</v>
    </nc>
  </rcc>
  <rcc rId="61805" sId="3" numFmtId="4">
    <oc r="F140">
      <v>41916.00013</v>
    </oc>
    <nc r="F140">
      <v>46751.318910000002</v>
    </nc>
  </rcc>
  <rcc rId="61806" sId="3" numFmtId="4">
    <oc r="F154">
      <v>107935.51151</v>
    </oc>
    <nc r="F154">
      <v>127032.35460999999</v>
    </nc>
  </rcc>
  <rcc rId="61807" sId="3" numFmtId="4">
    <oc r="F159">
      <v>367411.60920000001</v>
    </oc>
    <nc r="F159">
      <v>404039.41326</v>
    </nc>
  </rcc>
  <rcc rId="61808" sId="3" numFmtId="4">
    <oc r="F164">
      <v>21562.090690000001</v>
    </oc>
    <nc r="F164">
      <v>24727.12816</v>
    </nc>
  </rcc>
  <rcc rId="61809" sId="3" numFmtId="4">
    <oc r="F169">
      <v>0</v>
    </oc>
    <nc r="F169">
      <v>47.97</v>
    </nc>
  </rcc>
  <rcc rId="61810" sId="3" numFmtId="4">
    <oc r="F170">
      <v>3065.3391000000001</v>
    </oc>
    <nc r="F170">
      <v>3181.1251000000002</v>
    </nc>
  </rcc>
  <rcc rId="61811" sId="3" numFmtId="4">
    <oc r="F171">
      <v>2584.6409199999998</v>
    </oc>
    <nc r="F171">
      <v>3385.2950000000001</v>
    </nc>
  </rcc>
  <rcc rId="61812" sId="3" numFmtId="4">
    <oc r="F174">
      <v>53710.680240000002</v>
    </oc>
    <nc r="F174">
      <v>67141.159180000002</v>
    </nc>
  </rcc>
  <rcc rId="61813" sId="3" numFmtId="4">
    <oc r="F181">
      <v>1255.0136199999999</v>
    </oc>
    <nc r="F181">
      <v>1396.82663</v>
    </nc>
  </rcc>
  <rcc rId="61814" sId="3" numFmtId="4">
    <oc r="F183">
      <v>11.88325</v>
    </oc>
    <nc r="F183">
      <v>12.379049999999999</v>
    </nc>
  </rcc>
  <rcc rId="61815" sId="3" numFmtId="4">
    <oc r="F184">
      <v>8022.9840999999997</v>
    </oc>
    <nc r="F184">
      <v>9345.3745500000005</v>
    </nc>
  </rcc>
  <rcc rId="61816" sId="3" numFmtId="4">
    <oc r="F188">
      <v>39580.344259999998</v>
    </oc>
    <nc r="F188">
      <v>39407.178999999996</v>
    </nc>
  </rcc>
  <rcc rId="61817" sId="3" numFmtId="4">
    <oc r="F192">
      <v>379.08136000000002</v>
    </oc>
    <nc r="F192">
      <v>382.26049</v>
    </nc>
  </rcc>
  <rcc rId="61818" sId="3" numFmtId="4">
    <oc r="F194">
      <v>607.303</v>
    </oc>
    <nc r="F194">
      <v>771.36599999999999</v>
    </nc>
  </rcc>
  <rcc rId="61819" sId="3" numFmtId="4">
    <oc r="F196">
      <v>6405.4686400000001</v>
    </oc>
    <nc r="F196">
      <v>7694.8789999999999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c rId="61820" sId="3" numFmtId="4">
    <oc r="F202">
      <v>0</v>
    </oc>
    <nc r="F202">
      <v>69.8</v>
    </nc>
  </rcc>
  <rcc rId="61821" sId="3" numFmtId="4">
    <nc r="F201">
      <v>69.8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2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3.xml><?xml version="1.0" encoding="utf-8"?>
<revisions xmlns="http://schemas.openxmlformats.org/spreadsheetml/2006/main" xmlns:r="http://schemas.openxmlformats.org/officeDocument/2006/relationships">
  <rcc rId="60828" sId="3" numFmtId="4">
    <oc r="D170">
      <v>252.21420000000001</v>
    </oc>
    <nc r="D170">
      <v>260.01420000000002</v>
    </nc>
  </rcc>
  <rcc rId="60829" sId="3" numFmtId="4">
    <oc r="C171">
      <v>8488.2999999999993</v>
    </oc>
    <nc r="C171">
      <v>8426.9539999999997</v>
    </nc>
  </rcc>
  <rcc rId="60830" sId="3" numFmtId="4">
    <oc r="D171">
      <v>7011.3855700000004</v>
    </oc>
    <nc r="D171">
      <v>7333.7572499999997</v>
    </nc>
  </rcc>
  <rcc rId="60831" sId="3" numFmtId="4">
    <oc r="C172">
      <v>2709.5</v>
    </oc>
    <nc r="C172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0645" sId="3" numFmtId="4">
    <oc r="C132">
      <v>151261.42962000001</v>
    </oc>
    <nc r="C132">
      <v>151742.6165</v>
    </nc>
  </rcc>
  <rcc rId="60646" sId="3" numFmtId="4">
    <oc r="D132">
      <v>71964.223389999999</v>
    </oc>
    <nc r="D132">
      <v>88235.116160000005</v>
    </nc>
  </rcc>
  <rcc rId="60647" sId="3" numFmtId="4">
    <oc r="D133">
      <v>995.48089000000004</v>
    </oc>
    <nc r="D133">
      <v>1046.0984599999999</v>
    </nc>
  </rcc>
  <rcc rId="60648" sId="3" numFmtId="4">
    <oc r="C135">
      <v>48611.705600000001</v>
    </oc>
    <nc r="C135">
      <v>47659.505599999997</v>
    </nc>
  </rcc>
  <rcc rId="60649" sId="3" numFmtId="4">
    <oc r="D135">
      <v>14267.94801</v>
    </oc>
    <nc r="D135">
      <v>23528.488069999999</v>
    </nc>
  </rcc>
  <rcc rId="60650" sId="3" numFmtId="4">
    <oc r="C136">
      <v>9727.4110899999996</v>
    </oc>
    <nc r="C136">
      <v>16374.59223</v>
    </nc>
  </rcc>
  <rcc rId="60651" sId="3" numFmtId="4">
    <oc r="D136">
      <v>4617.9300199999998</v>
    </oc>
    <nc r="D136">
      <v>6553.3021600000002</v>
    </nc>
  </rcc>
  <rcc rId="60652" sId="3" numFmtId="4">
    <oc r="D137">
      <v>3180.6828</v>
    </oc>
    <nc r="D137">
      <v>5749.8876</v>
    </nc>
  </rcc>
  <rcc rId="60653" sId="3" numFmtId="4">
    <oc r="C138">
      <v>6765.2047599999996</v>
    </oc>
    <nc r="C138">
      <v>1635.4813799999999</v>
    </nc>
  </rcc>
  <rcc rId="60654" sId="3" numFmtId="4">
    <oc r="C139">
      <v>69833.219249999995</v>
    </oc>
    <nc r="C139">
      <v>69749.148610000004</v>
    </nc>
  </rcc>
  <rcc rId="60655" sId="3" numFmtId="4">
    <oc r="D139">
      <v>40402.181669999998</v>
    </oc>
    <nc r="D139">
      <v>42857.339870000003</v>
    </nc>
  </rcc>
  <rcc rId="60656" sId="3" numFmtId="4">
    <oc r="C142">
      <v>7426</v>
    </oc>
    <nc r="C142">
      <v>8361.6</v>
    </nc>
  </rcc>
  <rcc rId="60657" sId="3" numFmtId="4">
    <oc r="D142">
      <v>5095.3317100000004</v>
    </oc>
    <nc r="D142">
      <v>6051.6724299999996</v>
    </nc>
  </rcc>
  <rcc rId="60658" sId="3" numFmtId="4">
    <oc r="C143">
      <v>14523.402330000001</v>
    </oc>
    <nc r="C143">
      <v>15652.33633</v>
    </nc>
  </rcc>
  <rcc rId="60659" sId="3" numFmtId="4">
    <oc r="D143">
      <v>13691.51982</v>
    </oc>
    <nc r="D143">
      <v>14212.23323</v>
    </nc>
  </rcc>
  <rcc rId="60660" sId="3" numFmtId="4">
    <oc r="C144">
      <v>7397.22786</v>
    </oc>
    <nc r="C144">
      <v>8882.5954199999996</v>
    </nc>
  </rcc>
  <rcc rId="60661" sId="3" numFmtId="4">
    <oc r="D144">
      <v>5245.9690799999998</v>
    </oc>
    <nc r="D144">
      <v>5491.3979600000002</v>
    </nc>
  </rcc>
  <rcc rId="60662" sId="3" numFmtId="4">
    <oc r="C147">
      <v>12809.426750000001</v>
    </oc>
    <nc r="C147">
      <v>10660.898370000001</v>
    </nc>
  </rcc>
  <rcc rId="60663" sId="3" numFmtId="4">
    <oc r="D147">
      <v>9109.2711600000002</v>
    </oc>
    <nc r="D147">
      <v>9410.9510499999997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62606" sId="3" numFmtId="4">
    <oc r="C186">
      <v>110</v>
    </oc>
    <nc r="C186">
      <v>147.7199</v>
    </nc>
  </rcc>
  <rcc rId="62607" sId="3" numFmtId="4">
    <oc r="D186">
      <v>105.45023</v>
    </oc>
    <nc r="D186">
      <v>147.7199</v>
    </nc>
  </rcc>
  <rcc rId="62608" sId="3" numFmtId="4">
    <oc r="C187">
      <v>246.04596000000001</v>
    </oc>
    <nc r="C187">
      <v>372.41662000000002</v>
    </nc>
  </rcc>
  <rcc rId="62609" sId="3" numFmtId="4">
    <oc r="D187">
      <v>222.01906</v>
    </oc>
    <nc r="D187">
      <v>371.63387</v>
    </nc>
  </rcc>
  <rcc rId="62610" sId="3" numFmtId="4">
    <oc r="D189">
      <v>15507</v>
    </oc>
    <nc r="D189">
      <v>15579</v>
    </nc>
  </rcc>
  <rcc rId="62611" sId="3" numFmtId="4">
    <oc r="D190">
      <v>7843.5060000000003</v>
    </oc>
    <nc r="D190">
      <v>27640.146100000002</v>
    </nc>
  </rcc>
  <rcc rId="62612" sId="3" numFmtId="4">
    <oc r="D191">
      <v>9505.3832000000002</v>
    </oc>
    <nc r="D191">
      <v>13653.6612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65604" sId="3" xfDxf="1" dxf="1">
    <oc r="B108" t="inlineStr">
      <is>
        <t>Безопасные и качественные автомобильные дороги" муниципальной программы "Развитие транспортной системы ":</t>
      </is>
    </oc>
    <nc r="B108" t="inlineStr">
      <is>
        <t>Реализация мероприятий комплексного развития транспортной инфраструктуры Чебоксарской агломерации</t>
      </is>
    </nc>
    <ndxf>
      <font>
        <b/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3" sqref="B108" start="0" length="2147483647">
    <dxf>
      <font>
        <b val="0"/>
      </font>
    </dxf>
  </rfmt>
  <rcc rId="65605" sId="3" numFmtId="4">
    <nc r="C107">
      <v>7078.6591900000003</v>
    </nc>
  </rcc>
  <rcc rId="65606" sId="3" numFmtId="4">
    <oc r="D108">
      <f>SUM(D109:D115)</f>
    </oc>
    <nc r="D108">
      <v>0</v>
    </nc>
  </rcc>
  <rcc rId="65607" sId="3" numFmtId="4">
    <oc r="C108">
      <f>SUM(C109:C115)</f>
    </oc>
    <nc r="C108">
      <v>39361.703000000001</v>
    </nc>
  </rcc>
  <rfmt sheetId="3" sqref="C108" start="0" length="2147483647">
    <dxf>
      <font>
        <b val="0"/>
      </font>
    </dxf>
  </rfmt>
  <rfmt sheetId="3" sqref="C108" start="0" length="2147483647">
    <dxf>
      <font>
        <i/>
      </font>
    </dxf>
  </rfmt>
  <rrc rId="65608" sId="3" ref="A115:XFD115" action="deleteRow">
    <undo index="0" exp="area" dr="F109:F115" r="F108" sId="3"/>
    <undo index="0" exp="area" ref3D="1" dr="$A$194:$XFD$194" dn="Z_61528DAC_5C4C_48F4_ADE2_8A724B05A086_.wvu.Rows" sId="3"/>
    <undo index="26" exp="area" ref3D="1" dr="$A$194:$XFD$194" dn="Z_A54C432C_6C68_4B53_A75C_446EB3A61B2B_.wvu.Rows" sId="3"/>
    <undo index="38" exp="area" ref3D="1" dr="$A$194:$XFD$194" dn="Z_42584DC0_1D41_4C93_9B38_C388E7B8DAC4_.wvu.Rows" sId="3"/>
    <undo index="34" exp="area" ref3D="1" dr="$A$132:$XFD$132" dn="Z_42584DC0_1D41_4C93_9B38_C388E7B8DAC4_.wvu.Rows" sId="3"/>
    <rfmt sheetId="3" xfDxf="1" s="1" sqref="A115:XFD11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15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15" t="inlineStr">
        <is>
  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  </is>
      </nc>
      <n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1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D115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15">
        <f>SUM(D115/C115*100)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15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1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609" sId="3">
    <nc r="A114" t="inlineStr">
      <is>
        <t>Ч23</t>
      </is>
    </nc>
  </rcc>
  <rcc rId="65610" sId="3" numFmtId="4">
    <nc r="C114">
      <v>1286.0640000000001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63603" sId="3" numFmtId="4">
    <nc r="F21">
      <v>0.53769</v>
    </nc>
  </rcc>
  <rcc rId="63604" sId="3" numFmtId="4">
    <nc r="F22">
      <v>61.877450000000003</v>
    </nc>
  </rcc>
  <rcc rId="63605" sId="3" numFmtId="4">
    <oc r="F20">
      <v>62.415140000000001</v>
    </oc>
    <nc r="F20">
      <f>SUM(F21+F22)</f>
    </nc>
  </rcc>
  <rcc rId="63606" sId="3" numFmtId="4">
    <nc r="F24">
      <v>5.0790000000000002E-2</v>
    </nc>
  </rcc>
  <rcc rId="63607" sId="3" numFmtId="4">
    <nc r="F25">
      <v>-108.84723</v>
    </nc>
  </rcc>
  <rcc rId="63608" sId="3" numFmtId="4">
    <oc r="F23">
      <v>-108.79644</v>
    </oc>
    <nc r="F23">
      <f>SUM(F24:F25)</f>
    </nc>
  </rcc>
  <rcc rId="63609" sId="3" numFmtId="4">
    <oc r="F34">
      <v>3.65E-3</v>
    </oc>
    <nc r="F34">
      <v>0</v>
    </nc>
  </rcc>
  <rcc rId="63610" sId="3" numFmtId="4">
    <oc r="F35">
      <v>2.4709999999999999E-2</v>
    </oc>
    <nc r="F35">
      <v>-6.1109999999999998E-2</v>
    </nc>
  </rcc>
  <rcc rId="63611" sId="3" numFmtId="4">
    <oc r="F54">
      <v>26.7</v>
    </oc>
    <nc r="F54"/>
  </rcc>
  <rcc rId="63612" sId="3" numFmtId="4">
    <nc r="F55">
      <v>631.20073000000002</v>
    </nc>
  </rcc>
  <rcc rId="63613" sId="3" numFmtId="4">
    <oc r="F56">
      <v>65.732510000000005</v>
    </oc>
    <nc r="F56">
      <v>16.253440000000001</v>
    </nc>
  </rcc>
  <rcc rId="63614" sId="3" numFmtId="4">
    <oc r="F62">
      <v>19.218229999999998</v>
    </oc>
    <nc r="F62"/>
  </rcc>
  <rcc rId="63615" sId="3" numFmtId="4">
    <oc r="F60">
      <v>118.92375</v>
    </oc>
    <nc r="F60">
      <v>44.520409999999998</v>
    </nc>
  </rcc>
  <rcc rId="63616" sId="3" numFmtId="4">
    <oc r="F61">
      <v>12.78374</v>
    </oc>
    <nc r="F61">
      <v>1.06664</v>
    </nc>
  </rcc>
  <rcc rId="63617" sId="3" numFmtId="4">
    <oc r="F70">
      <v>149.69999999999999</v>
    </oc>
    <nc r="F70">
      <v>9682.4</v>
    </nc>
  </rcc>
  <rcc rId="63618" sId="3" numFmtId="4">
    <oc r="F72">
      <v>13998.4</v>
    </oc>
    <nc r="F72">
      <v>0</v>
    </nc>
  </rcc>
  <rcc rId="63619" sId="3" numFmtId="4">
    <oc r="F73">
      <v>21801.271680000002</v>
    </oc>
    <nc r="F73">
      <v>30805.51482</v>
    </nc>
  </rcc>
  <rcc rId="63620" sId="3" numFmtId="4">
    <oc r="F76">
      <v>1835.97099</v>
    </oc>
    <nc r="F76">
      <v>0</v>
    </nc>
  </rcc>
  <rcc rId="63621" sId="3" numFmtId="4">
    <oc r="F77">
      <v>-10904.056339999999</v>
    </oc>
    <nc r="F77">
      <v>-87055.707250000007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63540" sId="3" numFmtId="4">
    <nc r="F54">
      <v>26.7</v>
    </nc>
  </rcc>
  <rcc rId="63541" sId="3" numFmtId="4">
    <oc r="F55">
      <v>647.45416999999998</v>
    </oc>
    <nc r="F55"/>
  </rcc>
  <rcc rId="63542" sId="3" numFmtId="4">
    <nc r="F56">
      <v>65.732510000000005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59372" sId="3" numFmtId="4">
    <oc r="F21">
      <v>163.14641</v>
    </oc>
    <nc r="F21">
      <v>186.05123</v>
    </nc>
  </rcc>
  <rcc rId="59373" sId="3" numFmtId="4">
    <oc r="F22">
      <v>441.16858999999999</v>
    </oc>
    <nc r="F22">
      <v>1152.5570499999999</v>
    </nc>
  </rcc>
  <rcc rId="59374" sId="3" numFmtId="4">
    <oc r="F24">
      <v>2888.1900099999998</v>
    </oc>
    <nc r="F24">
      <v>3645.90825</v>
    </nc>
  </rcc>
  <rcc rId="59375" sId="3" numFmtId="4">
    <oc r="F25">
      <v>1659.4485500000001</v>
    </oc>
    <nc r="F25">
      <v>5832.3012600000002</v>
    </nc>
  </rcc>
  <rcc rId="59376" sId="3" numFmtId="4">
    <oc r="F27">
      <v>6252.6950200000001</v>
    </oc>
    <nc r="F27">
      <v>6269.0050199999996</v>
    </nc>
  </rcc>
  <rcc rId="59377" sId="3" numFmtId="4">
    <oc r="F29">
      <v>1795.2254700000001</v>
    </oc>
    <nc r="F29">
      <v>2078.7988799999998</v>
    </nc>
  </rcc>
  <rcc rId="59378" sId="3" numFmtId="4">
    <oc r="F30">
      <v>46.69</v>
    </oc>
    <nc r="F30">
      <v>55.19</v>
    </nc>
  </rcc>
  <rcc rId="59379" sId="3" numFmtId="4">
    <oc r="F41">
      <v>6815.9333800000004</v>
    </oc>
    <nc r="F41">
      <v>11436.451209999999</v>
    </nc>
  </rcc>
  <rcc rId="59380" sId="3" numFmtId="4">
    <oc r="F42">
      <v>1834.1455900000001</v>
    </oc>
    <nc r="F42">
      <v>2205.5276100000001</v>
    </nc>
  </rcc>
  <rcc rId="59381" sId="3" numFmtId="4">
    <oc r="F43">
      <v>432.49106</v>
    </oc>
    <nc r="F43">
      <v>483.85806000000002</v>
    </nc>
  </rcc>
  <rcc rId="59382" sId="3" numFmtId="4">
    <oc r="F47">
      <v>394.00283999999999</v>
    </oc>
    <nc r="F47">
      <v>446.87675999999999</v>
    </nc>
  </rcc>
  <rcc rId="59383" sId="3" numFmtId="4">
    <oc r="F49">
      <v>876.92142999999999</v>
    </oc>
    <nc r="F49">
      <v>1020.6917099999999</v>
    </nc>
  </rcc>
  <rcc rId="59384" sId="3" numFmtId="4">
    <oc r="F51">
      <v>801.89675</v>
    </oc>
    <nc r="F51">
      <v>875.35</v>
    </nc>
  </rcc>
  <rcc rId="59385" sId="3" numFmtId="4">
    <oc r="F55">
      <v>2556.0756799999999</v>
    </oc>
    <nc r="F55">
      <v>2725.5262400000001</v>
    </nc>
  </rcc>
  <rcc rId="59386" sId="3" numFmtId="4">
    <oc r="F56">
      <v>1198.6044400000001</v>
    </oc>
    <nc r="F56">
      <v>761.70399999999995</v>
    </nc>
  </rcc>
  <rcc rId="59387" sId="3" numFmtId="4">
    <oc r="F60">
      <v>1048.01405</v>
    </oc>
    <nc r="F60">
      <v>1092.69118</v>
    </nc>
  </rcc>
  <rcc rId="59388" sId="3" numFmtId="4">
    <oc r="F61">
      <v>490.71735999999999</v>
    </oc>
    <nc r="F61">
      <v>518.32316000000003</v>
    </nc>
  </rcc>
  <rcc rId="59389" sId="3" numFmtId="4">
    <oc r="F63">
      <v>92.156400000000005</v>
    </oc>
    <nc r="F63">
      <v>92.997969999999995</v>
    </nc>
  </rcc>
  <rcc rId="59390" sId="3" numFmtId="4">
    <oc r="F64">
      <v>20</v>
    </oc>
    <nc r="F64">
      <v>60</v>
    </nc>
  </rcc>
  <rfmt sheetId="3" sqref="F59">
    <dxf>
      <numFmt numFmtId="4" formatCode="#,##0.00"/>
    </dxf>
  </rfmt>
  <rfmt sheetId="3" sqref="F59">
    <dxf>
      <numFmt numFmtId="187" formatCode="#,##0.000"/>
    </dxf>
  </rfmt>
  <rfmt sheetId="3" sqref="F59">
    <dxf>
      <numFmt numFmtId="186" formatCode="#,##0.0000"/>
    </dxf>
  </rfmt>
  <rfmt sheetId="3" sqref="F59">
    <dxf>
      <numFmt numFmtId="172" formatCode="#,##0.00000"/>
    </dxf>
  </rfmt>
  <rfmt sheetId="3" sqref="F59">
    <dxf>
      <numFmt numFmtId="186" formatCode="#,##0.0000"/>
    </dxf>
  </rfmt>
  <rfmt sheetId="3" sqref="F59">
    <dxf>
      <numFmt numFmtId="187" formatCode="#,##0.000"/>
    </dxf>
  </rfmt>
  <rfmt sheetId="3" sqref="F59">
    <dxf>
      <numFmt numFmtId="4" formatCode="#,##0.00"/>
    </dxf>
  </rfmt>
  <rfmt sheetId="3" sqref="F59">
    <dxf>
      <numFmt numFmtId="167" formatCode="#,##0.0"/>
    </dxf>
  </rfmt>
  <rcc rId="59391" sId="3" numFmtId="4">
    <oc r="F67">
      <v>0</v>
    </oc>
    <nc r="F67">
      <v>25.901499999999999</v>
    </nc>
  </rcc>
  <rcc rId="59392" sId="3" numFmtId="4">
    <oc r="F70">
      <v>1347.3</v>
    </oc>
    <nc r="F70">
      <v>1497</v>
    </nc>
  </rcc>
  <rcc rId="59393" sId="3" numFmtId="4">
    <oc r="F72">
      <v>188476.84869000001</v>
    </oc>
    <nc r="F72">
      <v>201612.52632</v>
    </nc>
  </rcc>
  <rcc rId="59394" sId="3" numFmtId="4">
    <oc r="F73">
      <v>359463.22579</v>
    </oc>
    <nc r="F73">
      <v>397967.20231999998</v>
    </nc>
  </rcc>
  <rcc rId="59395" sId="3" numFmtId="4">
    <oc r="F74">
      <v>17219.59</v>
    </oc>
    <nc r="F74">
      <v>18736.419999999998</v>
    </nc>
  </rcc>
  <rcc rId="59396" sId="3" numFmtId="4">
    <oc r="F77">
      <v>-10214.6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64590" sId="3">
    <oc r="C3" t="inlineStr">
      <is>
        <t xml:space="preserve">                                               2023 год</t>
      </is>
    </oc>
    <nc r="C3" t="inlineStr">
      <is>
        <t xml:space="preserve">                                               2024 год</t>
      </is>
    </nc>
  </rcc>
  <rcc rId="64591" sId="3">
    <oc r="F3" t="inlineStr">
      <is>
        <t xml:space="preserve">                      2022 год</t>
      </is>
    </oc>
    <nc r="F3" t="inlineStr">
      <is>
        <t xml:space="preserve">                      2023 год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fmt sheetId="3" sqref="B145:B146" start="0" length="2147483647">
    <dxf>
      <font>
        <i/>
      </font>
    </dxf>
  </rfmt>
  <rfmt sheetId="3" sqref="B145:B146" start="0" length="2147483647">
    <dxf>
      <font>
        <sz val="16"/>
      </font>
    </dxf>
  </rfmt>
  <rfmt sheetId="3" sqref="A145:A146" start="0" length="2147483647">
    <dxf>
      <font>
        <sz val="16"/>
      </font>
    </dxf>
  </rfmt>
  <rfmt sheetId="3" sqref="A145:A146" start="0" length="2147483647">
    <dxf>
      <font>
        <i/>
      </font>
    </dxf>
  </rfmt>
  <rfmt sheetId="3" sqref="A133:A140" start="0" length="2147483647">
    <dxf>
      <font>
        <i/>
      </font>
    </dxf>
  </rfmt>
  <rfmt sheetId="3" sqref="A133:A140" start="0" length="2147483647">
    <dxf>
      <font>
        <i val="0"/>
      </font>
    </dxf>
  </rfmt>
  <rfmt sheetId="3" sqref="A133:A140" start="0" length="2147483647">
    <dxf>
      <font>
        <i/>
      </font>
    </dxf>
  </rfmt>
  <rfmt sheetId="3" sqref="A117:A120" start="0" length="2147483647">
    <dxf>
      <font>
        <i/>
      </font>
    </dxf>
  </rfmt>
  <rfmt sheetId="3" sqref="A102:A104" start="0" length="2147483647">
    <dxf>
      <font>
        <i/>
      </font>
    </dxf>
  </rfmt>
  <rfmt sheetId="3" sqref="A149:A151" start="0" length="2147483647">
    <dxf>
      <font>
        <i/>
      </font>
    </dxf>
  </rfmt>
  <rfmt sheetId="3" sqref="A153:A156" start="0" length="2147483647">
    <dxf>
      <font>
        <i/>
      </font>
    </dxf>
  </rfmt>
  <rrc rId="64274" sId="3" ref="A160:XFD160" action="delete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  <rfmt sheetId="3" xfDxf="1" s="1" sqref="A160:XFD16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60" t="inlineStr">
        <is>
          <t>Ц71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60" t="inlineStr">
        <is>
  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6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60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60">
        <f>SUM(D160/C160*100)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6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6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60990" sId="3" numFmtId="4">
    <oc r="C189">
      <v>15758.943600000001</v>
    </oc>
    <nc r="C189">
      <v>15858</v>
    </nc>
  </rcc>
  <rcc rId="60991" sId="3" numFmtId="4">
    <oc r="D190">
      <v>5007.7830000000004</v>
    </oc>
    <nc r="D190">
      <v>7843.5060000000003</v>
    </nc>
  </rcc>
  <rcc rId="60992" sId="3" numFmtId="4">
    <oc r="C195">
      <v>919</v>
    </oc>
    <nc r="C195">
      <v>1091.4459999999999</v>
    </nc>
  </rcc>
  <rcc rId="60993" sId="3" numFmtId="4">
    <oc r="C194">
      <v>919</v>
    </oc>
    <nc r="C194">
      <v>1091.4000000000001</v>
    </nc>
  </rcc>
  <rcc rId="60994" sId="3" numFmtId="4">
    <oc r="D195">
      <v>786.08079999999995</v>
    </oc>
    <nc r="D195">
      <v>911.56129999999996</v>
    </nc>
  </rcc>
  <rcc rId="60995" sId="3" numFmtId="4">
    <oc r="D194">
      <v>834.66579999999999</v>
    </oc>
    <nc r="D194">
      <v>911.56129999999996</v>
    </nc>
  </rcc>
  <rcc rId="60996" sId="3" numFmtId="4">
    <oc r="C198">
      <v>1818.182</v>
    </oc>
    <nc r="C198">
      <v>2629.7982000000002</v>
    </nc>
  </rcc>
  <rcc rId="60997" sId="3" numFmtId="4">
    <oc r="C196">
      <v>7891.05</v>
    </oc>
    <nc r="C196">
      <v>8702.6661999999997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60728" sId="3" numFmtId="4">
    <oc r="C160">
      <v>21784.917000000001</v>
    </oc>
    <nc r="C160">
      <v>22398.53529</v>
    </nc>
  </rcc>
  <rcc rId="60729" sId="3" numFmtId="4">
    <oc r="D160">
      <v>8875.3828200000007</v>
    </oc>
    <nc r="D160">
      <v>9203.2278200000001</v>
    </nc>
  </rcc>
  <rcc rId="60730" sId="3" numFmtId="4">
    <oc r="D162">
      <v>118.25</v>
    </oc>
    <nc r="D162">
      <v>200</v>
    </nc>
  </rcc>
  <rcc rId="60731" sId="3" numFmtId="4">
    <oc r="D163">
      <v>2662.2676999999999</v>
    </oc>
    <nc r="D163">
      <v>2928.4944700000001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59581" sId="3" numFmtId="4">
    <oc r="D109">
      <v>11419.16181</v>
    </oc>
    <nc r="D109">
      <v>16848.612440000001</v>
    </nc>
  </rcc>
  <rrc rId="59582" sId="3" ref="A174:XFD174" action="insert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</rrc>
  <rcc rId="59583" sId="3" odxf="1" dxf="1">
    <nc r="A174" t="inlineStr">
      <is>
        <t>A62</t>
      </is>
    </nc>
    <odxf>
      <font>
        <i val="0"/>
        <sz val="18"/>
        <name val="Times New Roman"/>
        <scheme val="none"/>
      </font>
    </odxf>
    <ndxf>
      <font>
        <i/>
        <sz val="16"/>
        <name val="Times New Roman"/>
        <scheme val="none"/>
      </font>
    </ndxf>
  </rcc>
  <rcc rId="59584" sId="3" odxf="1" dxf="1">
    <nc r="B174" t="inlineStr">
      <is>
        <t>Релизация инициативных проектов</t>
      </is>
    </nc>
    <odxf>
      <font>
        <i val="0"/>
        <sz val="18"/>
        <name val="Times New Roman"/>
        <scheme val="none"/>
      </font>
    </odxf>
    <ndxf>
      <font>
        <i/>
        <sz val="14"/>
        <name val="Times New Roman"/>
        <scheme val="none"/>
      </font>
    </ndxf>
  </rcc>
  <rcc rId="59585" sId="3" numFmtId="4">
    <nc r="C174">
      <v>6780</v>
    </nc>
  </rcc>
  <rcc rId="59586" sId="3" numFmtId="4">
    <nc r="D174">
      <v>0</v>
    </nc>
  </rcc>
  <rcc rId="59587" sId="3">
    <nc r="E174">
      <f>SUM(D174/C174*100)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63282" sId="3" numFmtId="4">
    <nc r="C84">
      <v>78158.2</v>
    </nc>
  </rcc>
  <rcc rId="63283" sId="3" numFmtId="4">
    <nc r="D84">
      <v>1264.19751</v>
    </nc>
  </rcc>
  <rcc rId="63284" sId="3" numFmtId="4">
    <nc r="C85">
      <v>8.1</v>
    </nc>
  </rcc>
  <rcc rId="63285" sId="3" numFmtId="4">
    <nc r="C86">
      <v>7514.7</v>
    </nc>
  </rcc>
  <rcc rId="63286" sId="3" numFmtId="4">
    <nc r="D86">
      <v>84.89716</v>
    </nc>
  </rcc>
  <rcc rId="63287" sId="3" numFmtId="4">
    <nc r="C88">
      <v>14665.2</v>
    </nc>
  </rcc>
  <rcc rId="63288" sId="3" numFmtId="4">
    <nc r="C89">
      <v>35008.147779999999</v>
    </nc>
  </rcc>
  <rcc rId="63289" sId="3" numFmtId="4">
    <nc r="D89">
      <v>1813.5782099999999</v>
    </nc>
  </rcc>
  <rcc rId="63290" sId="3" numFmtId="4">
    <nc r="C92">
      <v>2135.3000000000002</v>
    </nc>
  </rcc>
  <rcc rId="63291" sId="3" numFmtId="4">
    <nc r="D92">
      <v>33.439399999999999</v>
    </nc>
  </rcc>
  <rcc rId="63292" sId="3" numFmtId="4">
    <nc r="C94">
      <v>1486.4</v>
    </nc>
  </rcc>
  <rcc rId="63293" sId="3" numFmtId="4">
    <nc r="D94">
      <v>27.956109999999999</v>
    </nc>
  </rcc>
  <rcc rId="63294" sId="3" numFmtId="4">
    <nc r="C95">
      <v>3301</v>
    </nc>
  </rcc>
  <rcc rId="63295" sId="3" numFmtId="4">
    <nc r="D95">
      <v>65.201310000000007</v>
    </nc>
  </rcc>
  <rcc rId="63296" sId="3" numFmtId="4">
    <nc r="C96">
      <v>5500</v>
    </nc>
  </rcc>
  <rcc rId="63297" sId="3" numFmtId="4">
    <nc r="D96">
      <v>1.5645</v>
    </nc>
  </rcc>
  <rcc rId="63298" sId="3" numFmtId="4">
    <nc r="C97">
      <v>1950</v>
    </nc>
  </rcc>
  <rcc rId="63299" sId="3" numFmtId="4">
    <nc r="C99">
      <v>250</v>
    </nc>
  </rcc>
  <rcc rId="63300" sId="3" numFmtId="4">
    <nc r="C101">
      <v>1115.53405</v>
    </nc>
  </rcc>
  <rcc rId="63301" sId="3" numFmtId="4">
    <oc r="C106">
      <v>1666.9270899999999</v>
    </oc>
    <nc r="C106">
      <v>0</v>
    </nc>
  </rcc>
  <rcc rId="63302" sId="3" numFmtId="4">
    <oc r="D106">
      <v>144.76052000000001</v>
    </oc>
    <nc r="D106">
      <v>0</v>
    </nc>
  </rcc>
  <rcc rId="63303" sId="3" numFmtId="4">
    <oc r="C108">
      <v>137235.00270000001</v>
    </oc>
    <nc r="C108">
      <v>113032.74383000001</v>
    </nc>
  </rcc>
  <rcc rId="63304" sId="3" numFmtId="4">
    <oc r="D108">
      <v>116528.1851</v>
    </oc>
    <nc r="D108">
      <v>0</v>
    </nc>
  </rcc>
  <rcc rId="63305" sId="3" numFmtId="4">
    <oc r="C118">
      <v>6247.0429999999997</v>
    </oc>
    <nc r="C118">
      <v>3345.4</v>
    </nc>
  </rcc>
  <rcc rId="63306" sId="3" numFmtId="4">
    <oc r="D118">
      <v>6216.4460600000002</v>
    </oc>
    <nc r="D118">
      <v>65.361999999999995</v>
    </nc>
  </rcc>
  <rcc rId="63307" sId="3" numFmtId="4">
    <oc r="C127">
      <v>10687.190039999999</v>
    </oc>
    <nc r="C127">
      <v>1000</v>
    </nc>
  </rcc>
  <rcc rId="63308" sId="3" numFmtId="4">
    <oc r="D127">
      <v>6916.2757700000002</v>
    </oc>
    <nc r="D127">
      <v>0</v>
    </nc>
  </rcc>
  <rcc rId="63309" sId="3" numFmtId="4">
    <oc r="C132">
      <v>174609.66703000001</v>
    </oc>
    <nc r="C132">
      <v>57449.299279999999</v>
    </nc>
  </rcc>
  <rcc rId="63310" sId="3" numFmtId="4">
    <oc r="D132">
      <v>133822.12010999999</v>
    </oc>
    <nc r="D132">
      <v>1757.55546</v>
    </nc>
  </rcc>
  <rcc rId="63311" sId="3" numFmtId="4">
    <oc r="F132">
      <v>71737.119659999997</v>
    </oc>
    <nc r="F132">
      <v>0</v>
    </nc>
  </rcc>
  <rcc rId="63312" sId="3" numFmtId="4">
    <oc r="F127">
      <v>30153.747520000001</v>
    </oc>
    <nc r="F127">
      <v>0</v>
    </nc>
  </rcc>
  <rcc rId="63313" sId="3" numFmtId="4">
    <oc r="C140">
      <v>79910.681679999994</v>
    </oc>
    <nc r="C140">
      <v>62390.675889999999</v>
    </nc>
  </rcc>
  <rcc rId="63314" sId="3" numFmtId="4">
    <oc r="D140">
      <v>47252.119169999998</v>
    </oc>
    <nc r="D140">
      <v>134.60679999999999</v>
    </nc>
  </rcc>
  <rcc rId="63315" sId="3" numFmtId="4">
    <oc r="C149">
      <v>3.7</v>
    </oc>
    <nc r="C149">
      <v>4.9000000000000004</v>
    </nc>
  </rcc>
  <rcc rId="63316" sId="3" numFmtId="4">
    <oc r="D149">
      <v>3.7</v>
    </oc>
    <nc r="D149">
      <v>0</v>
    </nc>
  </rcc>
  <rcc rId="63317" sId="3" numFmtId="4">
    <nc r="C152">
      <v>2150</v>
    </nc>
  </rcc>
  <rcc rId="63318" sId="3" numFmtId="4">
    <nc r="C154">
      <v>74461.2</v>
    </nc>
  </rcc>
  <rcc rId="63319" sId="3" numFmtId="4">
    <nc r="D154">
      <v>5600.7280000000001</v>
    </nc>
  </rcc>
  <rcc rId="63320" sId="3" numFmtId="4">
    <oc r="C159">
      <v>463403.826</v>
    </oc>
    <nc r="C159">
      <v>419151.82834000001</v>
    </nc>
  </rcc>
  <rcc rId="63321" sId="3" numFmtId="4">
    <oc r="D159">
      <v>453214.49125000002</v>
    </oc>
    <nc r="D159">
      <v>29078.755000000001</v>
    </nc>
  </rcc>
  <rcc rId="63322" sId="3" numFmtId="4">
    <oc r="C164">
      <v>29617.403200000001</v>
    </oc>
    <nc r="C164">
      <v>29961.7</v>
    </nc>
  </rcc>
  <rcc rId="63323" sId="3" numFmtId="4">
    <oc r="D164">
      <v>29614.545760000001</v>
    </oc>
    <nc r="D164">
      <v>1254.4380000000001</v>
    </nc>
  </rcc>
  <rcc rId="63324" sId="3" numFmtId="4">
    <oc r="C169">
      <v>70</v>
    </oc>
    <nc r="C169">
      <v>140</v>
    </nc>
  </rcc>
  <rcc rId="63325" sId="3" numFmtId="4">
    <oc r="D169">
      <v>48.6</v>
    </oc>
    <nc r="D169">
      <v>0</v>
    </nc>
  </rcc>
  <rcc rId="63326" sId="3" numFmtId="4">
    <oc r="C170">
      <v>505</v>
    </oc>
    <nc r="C170">
      <v>620</v>
    </nc>
  </rcc>
  <rcc rId="63327" sId="3" numFmtId="4">
    <oc r="D170">
      <v>421</v>
    </oc>
    <nc r="D170">
      <v>3.8</v>
    </nc>
  </rcc>
  <rcc rId="63328" sId="3" numFmtId="4">
    <oc r="C171">
      <v>8389.2340999999997</v>
    </oc>
    <nc r="C171">
      <v>8747.2999999999993</v>
    </nc>
  </rcc>
  <rcc rId="63329" sId="3" numFmtId="4">
    <oc r="D171">
      <v>8373.1581000000006</v>
    </oc>
    <nc r="D171">
      <v>86</v>
    </nc>
  </rcc>
  <rcc rId="63330" sId="3" numFmtId="4">
    <oc r="C172">
      <v>2606.154</v>
    </oc>
    <nc r="C172">
      <v>0</v>
    </nc>
  </rcc>
  <rcc rId="63331" sId="3" numFmtId="4">
    <oc r="D172">
      <v>2590.078</v>
    </oc>
    <nc r="D172">
      <v>0</v>
    </nc>
  </rcc>
  <rcc rId="63332" sId="3" numFmtId="4">
    <oc r="C174">
      <v>88582.572709999993</v>
    </oc>
    <nc r="C174">
      <v>84690.644440000004</v>
    </nc>
  </rcc>
  <rcc rId="63333" sId="3" numFmtId="4">
    <oc r="D174">
      <v>78706.217839999998</v>
    </oc>
    <nc r="D174">
      <v>4822.8</v>
    </nc>
  </rcc>
  <rcc rId="63334" sId="3" numFmtId="4">
    <oc r="C181">
      <v>1956.7</v>
    </oc>
    <nc r="C181">
      <v>1500</v>
    </nc>
  </rcc>
  <rcc rId="63335" sId="3" numFmtId="4">
    <oc r="D181">
      <v>1952.0867699999999</v>
    </oc>
    <nc r="D181">
      <v>0</v>
    </nc>
  </rcc>
  <rcc rId="63336" sId="3" numFmtId="4">
    <oc r="D183">
      <v>19.865310000000001</v>
    </oc>
    <nc r="D183">
      <v>16.609729999999999</v>
    </nc>
  </rcc>
  <rcc rId="63337" sId="3" numFmtId="4">
    <oc r="C184">
      <v>10091.38327</v>
    </oc>
    <nc r="C184">
      <v>10543.294089999999</v>
    </nc>
  </rcc>
  <rcc rId="63338" sId="3" numFmtId="4">
    <oc r="D184">
      <v>10047.64316</v>
    </oc>
    <nc r="D184">
      <v>134.1105</v>
    </nc>
  </rcc>
  <rcc rId="63339" sId="3" numFmtId="4">
    <oc r="C188">
      <v>57675.211000000003</v>
    </oc>
    <nc r="C188">
      <v>39073.423880000002</v>
    </nc>
  </rcc>
  <rcc rId="63340" sId="3" numFmtId="4">
    <oc r="D188">
      <v>57387.207640000001</v>
    </oc>
    <nc r="D188">
      <v>0</v>
    </nc>
  </rcc>
  <rcc rId="63341" sId="3" numFmtId="4">
    <oc r="C192">
      <v>80.900000000000006</v>
    </oc>
    <nc r="C192">
      <v>85.2</v>
    </nc>
  </rcc>
  <rcc rId="63342" sId="3" numFmtId="4">
    <oc r="D192">
      <v>80.900000000000006</v>
    </oc>
    <nc r="D192">
      <v>0</v>
    </nc>
  </rcc>
  <rcc rId="63343" sId="3" numFmtId="4">
    <oc r="C194">
      <v>1091.4459999999999</v>
    </oc>
    <nc r="C194">
      <v>1008.8049999999999</v>
    </nc>
  </rcc>
  <rcc rId="63344" sId="3" numFmtId="4">
    <oc r="D194">
      <v>1091.4459999999999</v>
    </oc>
    <nc r="D194">
      <v>0</v>
    </nc>
  </rcc>
  <rcc rId="63345" sId="3" numFmtId="4">
    <oc r="C196">
      <v>8702.6661999999997</v>
    </oc>
    <nc r="C196">
      <v>7747.2</v>
    </nc>
  </rcc>
  <rcc rId="63346" sId="3" numFmtId="4">
    <oc r="D196">
      <v>8702.6661999999997</v>
    </oc>
    <nc r="D196">
      <v>322.8</v>
    </nc>
  </rcc>
  <rcc rId="63347" sId="3" numFmtId="4">
    <oc r="F196">
      <v>7694.8789999999999</v>
    </oc>
    <nc r="F196">
      <v>0</v>
    </nc>
  </rcc>
  <rcc rId="63348" sId="3" numFmtId="4">
    <oc r="F194">
      <v>771.36599999999999</v>
    </oc>
    <nc r="F194">
      <v>0</v>
    </nc>
  </rcc>
  <rcc rId="63349" sId="3" numFmtId="4">
    <oc r="F202">
      <v>69.8</v>
    </oc>
    <nc r="F202">
      <v>0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60247" sId="3" numFmtId="4">
    <oc r="F63">
      <v>92.997969999999995</v>
    </oc>
    <nc r="F63">
      <v>93.29016</v>
    </nc>
  </rcc>
  <rcc rId="60248" sId="3" numFmtId="4">
    <oc r="F64">
      <v>60</v>
    </oc>
    <nc r="F64">
      <v>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60097" sId="3">
    <oc r="D4" t="inlineStr">
      <is>
        <t>исполнено на 01.11.2023 г.</t>
      </is>
    </oc>
    <nc r="D4" t="inlineStr">
      <is>
        <t>исполнено на 01.12.2023 г.</t>
      </is>
    </nc>
  </rcc>
  <rcc rId="60098" sId="3">
    <oc r="F4" t="inlineStr">
      <is>
        <t>исполнено на 01.11.2022г.</t>
      </is>
    </oc>
    <nc r="F4" t="inlineStr">
      <is>
        <t>исполнено на 01.12.2022г.</t>
      </is>
    </nc>
  </rcc>
  <rcc rId="60099" sId="3">
    <oc r="A2" t="inlineStr">
      <is>
        <t xml:space="preserve">                                                                                Моргаушского муниципального округа на 01.11.2023 г.</t>
      </is>
    </oc>
    <nc r="A2" t="inlineStr">
      <is>
        <t xml:space="preserve">                                                                                Моргаушского муниципального округа на 01.12.2023 г.</t>
      </is>
    </nc>
  </rcc>
  <rcc rId="60100" sId="3">
    <oc r="D81" t="inlineStr">
      <is>
        <t>исполнено на 01.11.2023 г.</t>
      </is>
    </oc>
    <nc r="D81" t="inlineStr">
      <is>
        <t>исполнено на 01.12.2023 г.</t>
      </is>
    </nc>
  </rcc>
  <rcc rId="60101" sId="3">
    <oc r="F81" t="inlineStr">
      <is>
        <t>исполнено на 01.11.2022г.</t>
      </is>
    </oc>
    <nc r="F81" t="inlineStr">
      <is>
        <t>исполнено на 01.12.2022г.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61852" sId="3">
    <oc r="F81" t="inlineStr">
      <is>
        <t>исполнено на 01.12.2022г.</t>
      </is>
    </oc>
    <nc r="F81" t="inlineStr">
      <is>
        <t>исполнено на 01.01.2023г.</t>
      </is>
    </nc>
  </rcc>
  <rcc rId="61853" sId="3">
    <oc r="D4" t="inlineStr">
      <is>
        <t>исполнено на 29.12.2023 г.</t>
      </is>
    </oc>
    <nc r="D4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61028" sId="3" numFmtId="4">
    <oc r="C7">
      <v>152367.51999999999</v>
    </oc>
    <nc r="C7">
      <v>155137.51999999999</v>
    </nc>
  </rcc>
  <rcc rId="61029" sId="3" numFmtId="4">
    <oc r="D7">
      <v>118160.21204</v>
    </oc>
    <nc r="D7">
      <v>141183.77544999999</v>
    </nc>
  </rcc>
  <rcc rId="61030" sId="3" numFmtId="4">
    <oc r="D9">
      <v>8249.9434000000001</v>
    </oc>
    <nc r="D9">
      <v>9115.9828400000006</v>
    </nc>
  </rcc>
  <rcc rId="61031" sId="3" numFmtId="4">
    <oc r="D10">
      <v>43.68721</v>
    </oc>
    <nc r="D10">
      <v>48.622909999999997</v>
    </nc>
  </rcc>
  <rcc rId="61032" sId="3" numFmtId="4">
    <oc r="D11">
      <v>8677.0625299999992</v>
    </oc>
    <nc r="D11">
      <v>9519.7731500000009</v>
    </nc>
  </rcc>
  <rcc rId="61033" sId="3" numFmtId="4">
    <oc r="D12">
      <v>-925.74190999999996</v>
    </oc>
    <nc r="D12">
      <v>-1012.86412</v>
    </nc>
  </rcc>
  <rcc rId="61034" sId="3" numFmtId="4">
    <oc r="D14">
      <v>20846.713019999999</v>
    </oc>
    <nc r="D14">
      <v>21213.260600000001</v>
    </nc>
  </rcc>
  <rcc rId="61035" sId="3" numFmtId="4">
    <oc r="D15">
      <v>-53.549320000000002</v>
    </oc>
    <nc r="D15">
      <v>-49.465110000000003</v>
    </nc>
  </rcc>
  <rcc rId="61036" sId="3" numFmtId="4">
    <oc r="D16">
      <v>2417.0533500000001</v>
    </oc>
    <nc r="D16">
      <v>2410.24773</v>
    </nc>
  </rcc>
  <rcc rId="61037" sId="3" numFmtId="4">
    <oc r="C17">
      <v>2500</v>
    </oc>
    <nc r="C17">
      <v>1000</v>
    </nc>
  </rcc>
  <rcc rId="61038" sId="3" numFmtId="4">
    <oc r="D17">
      <v>776.24393999999995</v>
    </oc>
    <nc r="D17">
      <v>773.25594000000001</v>
    </nc>
  </rcc>
  <rcc rId="61039" sId="3" numFmtId="4">
    <oc r="D19">
      <v>3346.1896700000002</v>
    </oc>
    <nc r="D19">
      <v>6097.99532</v>
    </nc>
  </rcc>
  <rcc rId="61040" sId="3" odxf="1" dxf="1" numFmtId="4">
    <oc r="D20">
      <f>SUM(D21:D22)</f>
    </oc>
    <nc r="D20">
      <f>SUM(D22+D21)</f>
    </nc>
    <ndxf>
      <border outline="0">
        <left style="medium">
          <color indexed="64"/>
        </left>
      </border>
    </ndxf>
  </rcc>
  <rcc rId="61041" sId="3" numFmtId="4">
    <oc r="D21">
      <v>189.92681999999999</v>
    </oc>
    <nc r="D21">
      <v>196.75245000000001</v>
    </nc>
  </rcc>
  <rcc rId="61042" sId="3" numFmtId="4">
    <oc r="D22">
      <v>1310.06926</v>
    </oc>
    <nc r="D22">
      <v>2224.4950699999999</v>
    </nc>
  </rcc>
  <rcc rId="61043" sId="3" numFmtId="4">
    <oc r="D24">
      <v>4380.4776700000002</v>
    </oc>
    <nc r="D24">
      <v>4300.57114</v>
    </nc>
  </rcc>
  <rcc rId="61044" sId="3" numFmtId="4">
    <oc r="D25">
      <v>6085.6998899999999</v>
    </oc>
    <nc r="D25">
      <v>9844.7119600000005</v>
    </nc>
  </rcc>
  <rcc rId="61045" sId="3" numFmtId="4">
    <oc r="C27">
      <v>2300</v>
    </oc>
    <nc r="C27">
      <v>1100</v>
    </nc>
  </rcc>
  <rcc rId="61046" sId="3" numFmtId="4">
    <oc r="D27">
      <v>1126.1577400000001</v>
    </oc>
    <nc r="D27">
      <v>1078.45074</v>
    </nc>
  </rcc>
  <rcc rId="61047" sId="3" numFmtId="4">
    <oc r="D29">
      <v>1805.2796599999999</v>
    </oc>
    <nc r="D29">
      <v>2119.49179</v>
    </nc>
  </rcc>
  <rcc rId="61048" sId="3" numFmtId="4">
    <oc r="D30">
      <v>40.880000000000003</v>
    </oc>
    <nc r="D30">
      <v>47.15</v>
    </nc>
  </rcc>
  <rcc rId="61049" sId="3" numFmtId="4">
    <oc r="D41">
      <v>7534.0906800000002</v>
    </oc>
    <nc r="D41">
      <v>8660.1952500000007</v>
    </nc>
  </rcc>
  <rcc rId="61050" sId="3" numFmtId="4">
    <oc r="D42">
      <v>1273.1875299999999</v>
    </oc>
    <nc r="D42">
      <v>1431.59773</v>
    </nc>
  </rcc>
  <rcc rId="61051" sId="3" numFmtId="4">
    <oc r="D43">
      <v>350.40638000000001</v>
    </oc>
    <nc r="D43">
      <v>377.00675999999999</v>
    </nc>
  </rcc>
  <rcc rId="61052" sId="3" numFmtId="4">
    <oc r="C47">
      <v>1056</v>
    </oc>
    <nc r="C47">
      <v>606</v>
    </nc>
  </rcc>
  <rcc rId="61053" sId="3" numFmtId="4">
    <oc r="D47">
      <v>481.52571999999998</v>
    </oc>
    <nc r="D47">
      <v>555.17666999999994</v>
    </nc>
  </rcc>
  <rcc rId="61054" sId="3" numFmtId="4">
    <oc r="D51">
      <v>733.21612000000005</v>
    </oc>
    <nc r="D51">
      <v>876.53959999999995</v>
    </nc>
  </rcc>
  <rcc rId="61055" sId="3" numFmtId="4">
    <oc r="C55">
      <v>7300</v>
    </oc>
    <nc r="C55">
      <v>12300</v>
    </nc>
  </rcc>
  <rcc rId="61056" sId="3" numFmtId="4">
    <oc r="D55">
      <v>14804.36346</v>
    </oc>
    <nc r="D55">
      <v>14997.665429999999</v>
    </nc>
  </rcc>
  <rcc rId="61057" sId="3" numFmtId="4">
    <oc r="C56">
      <v>700</v>
    </oc>
    <nc r="C56">
      <v>300</v>
    </nc>
  </rcc>
  <rcc rId="61058" sId="3" numFmtId="4">
    <oc r="D56">
      <v>300.71589</v>
    </oc>
    <nc r="D56">
      <v>315.98252000000002</v>
    </nc>
  </rcc>
  <rcc rId="61059" sId="3" numFmtId="4">
    <oc r="C60">
      <v>1227.9000000000001</v>
    </oc>
    <nc r="C60">
      <v>1127.9000000000001</v>
    </nc>
  </rcc>
  <rcc rId="61060" sId="3" numFmtId="4">
    <oc r="D60">
      <v>820.85891000000004</v>
    </oc>
    <nc r="D60">
      <v>892.65981999999997</v>
    </nc>
  </rcc>
  <rcc rId="61061" sId="3" numFmtId="4">
    <oc r="C61">
      <v>813.1</v>
    </oc>
    <nc r="C61">
      <v>413.1</v>
    </nc>
  </rcc>
  <rcc rId="61062" sId="3" numFmtId="4">
    <oc r="D61">
      <v>246.22816</v>
    </oc>
    <nc r="D61">
      <v>463.78032000000002</v>
    </nc>
  </rcc>
  <rcc rId="61063" sId="3" numFmtId="4">
    <oc r="C64">
      <v>146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1.xml><?xml version="1.0" encoding="utf-8"?>
<revisions xmlns="http://schemas.openxmlformats.org/spreadsheetml/2006/main" xmlns:r="http://schemas.openxmlformats.org/officeDocument/2006/relationships">
  <rcc rId="60421" sId="3" numFmtId="4">
    <oc r="F151">
      <v>50</v>
    </oc>
    <nc r="F151">
      <v>62</v>
    </nc>
  </rcc>
  <rcc rId="60422" sId="3" numFmtId="4">
    <oc r="F154">
      <v>96643.846609999993</v>
    </oc>
    <nc r="F154">
      <v>107935.51151</v>
    </nc>
  </rcc>
  <rcc rId="60423" sId="3" numFmtId="4">
    <oc r="F158">
      <v>333851.62264999998</v>
    </oc>
    <nc r="F158">
      <v>367411.60920000001</v>
    </nc>
  </rcc>
  <rcc rId="60424" sId="3" numFmtId="4">
    <oc r="F163">
      <v>19786.04264</v>
    </oc>
    <nc r="F163">
      <v>21562.090690000001</v>
    </nc>
  </rcc>
  <rcc rId="60425" sId="3" numFmtId="4">
    <oc r="F170">
      <v>2311.03458</v>
    </oc>
    <nc r="F170">
      <v>2584.6409199999998</v>
    </nc>
  </rcc>
  <rcc rId="60426" sId="3" numFmtId="4">
    <oc r="F173">
      <v>48692.950969999998</v>
    </oc>
    <nc r="F173">
      <v>53710.680240000002</v>
    </nc>
  </rcc>
  <rcc rId="60427" sId="3" numFmtId="4">
    <oc r="F180">
      <v>1086.56296</v>
    </oc>
    <nc r="F180">
      <v>1255.0136199999999</v>
    </nc>
  </rcc>
  <rcc rId="60428" sId="3" numFmtId="4">
    <oc r="F183">
      <v>7189.0275899999997</v>
    </oc>
    <nc r="F183">
      <v>8022.9840999999997</v>
    </nc>
  </rcc>
  <rcc rId="60429" sId="3" numFmtId="4">
    <oc r="F187">
      <v>39498.502</v>
    </oc>
    <nc r="F187">
      <v>39580.344259999998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2.xml><?xml version="1.0" encoding="utf-8"?>
<revisions xmlns="http://schemas.openxmlformats.org/spreadsheetml/2006/main" xmlns:r="http://schemas.openxmlformats.org/officeDocument/2006/relationships">
  <rcc rId="61263" sId="3" numFmtId="4">
    <oc r="C29">
      <v>1500</v>
    </oc>
    <nc r="C29">
      <v>2000</v>
    </nc>
  </rcc>
  <rcc rId="61264" sId="3" numFmtId="4">
    <oc r="C49">
      <v>950</v>
    </oc>
    <nc r="C49">
      <v>600</v>
    </nc>
  </rcc>
  <rcc rId="61265" sId="3" numFmtId="4">
    <oc r="C60">
      <v>1127.9000000000001</v>
    </oc>
    <nc r="C60">
      <v>977.9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62643" sId="3" numFmtId="4">
    <oc r="D195">
      <v>911.56129999999996</v>
    </oc>
    <nc r="D195">
      <v>1091.4459999999999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61467" sId="3">
    <oc r="D4" t="inlineStr">
      <is>
        <t>исполнено на 01.12.2023 г.</t>
      </is>
    </oc>
    <nc r="D4" t="inlineStr">
      <is>
        <t>исполнено на 29.12.2023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59946" sId="3" numFmtId="4">
    <oc r="D190">
      <v>3422.1120999999998</v>
    </oc>
    <nc r="D190">
      <v>9505.3832000000002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63740" sId="3" numFmtId="4">
    <nc r="C100">
      <v>250</v>
    </nc>
  </rcc>
  <rcc rId="63741" sId="3" numFmtId="4">
    <nc r="D100">
      <v>0</v>
    </nc>
  </rcc>
  <rcc rId="63742" sId="3" numFmtId="4">
    <nc r="C102">
      <v>527.20000000000005</v>
    </nc>
  </rcc>
  <rcc rId="63743" sId="3" numFmtId="4">
    <nc r="C103">
      <v>427.7</v>
    </nc>
  </rcc>
  <rcc rId="63744" sId="3" numFmtId="4">
    <nc r="C104">
      <v>160.63405</v>
    </nc>
  </rcc>
  <rcc rId="63745" sId="3" numFmtId="4">
    <nc r="C105">
      <v>0</v>
    </nc>
  </rcc>
  <rcc rId="63746" sId="3" numFmtId="4">
    <nc r="D102">
      <v>0</v>
    </nc>
  </rcc>
  <rcc rId="63747" sId="3" numFmtId="4">
    <nc r="D103">
      <v>0</v>
    </nc>
  </rcc>
  <rcc rId="63748" sId="3" numFmtId="4">
    <nc r="D104">
      <v>0</v>
    </nc>
  </rcc>
  <rcc rId="63749" sId="3" numFmtId="4">
    <nc r="D105">
      <v>0</v>
    </nc>
  </rcc>
  <rcc rId="63750" sId="3" numFmtId="4">
    <nc r="C109">
      <v>12816.575989999999</v>
    </nc>
  </rcc>
  <rcc rId="63751" sId="3" numFmtId="4">
    <nc r="C111">
      <v>6670.4878399999998</v>
    </nc>
  </rcc>
  <rcc rId="63752" sId="3" numFmtId="4">
    <nc r="C112">
      <v>18766.7</v>
    </nc>
  </rcc>
  <rcc rId="63753" sId="3" numFmtId="4">
    <nc r="C113">
      <v>22587.21</v>
    </nc>
  </rcc>
  <rcc rId="63754" sId="3" numFmtId="4">
    <nc r="C114">
      <v>12701.62</v>
    </nc>
  </rcc>
  <rcc rId="63755" sId="3" numFmtId="4">
    <nc r="C115">
      <v>6014.2</v>
    </nc>
  </rcc>
  <rcc rId="63756" sId="3" numFmtId="4">
    <nc r="C116">
      <v>1217.8499999999999</v>
    </nc>
  </rcc>
  <rcc rId="63757" sId="3" numFmtId="4">
    <nc r="C117">
      <v>32258.1</v>
    </nc>
  </rcc>
  <rcc rId="63758" sId="3" numFmtId="4">
    <nc r="D111">
      <v>0</v>
    </nc>
  </rcc>
  <rcc rId="63759" sId="3" numFmtId="4">
    <nc r="D112">
      <v>0</v>
    </nc>
  </rcc>
  <rcc rId="63760" sId="3" numFmtId="4">
    <nc r="D113">
      <v>0</v>
    </nc>
  </rcc>
  <rcc rId="63761" sId="3" numFmtId="4">
    <nc r="D114">
      <v>0</v>
    </nc>
  </rcc>
  <rcc rId="63762" sId="3" numFmtId="4">
    <nc r="D115">
      <v>0</v>
    </nc>
  </rcc>
  <rcc rId="63763" sId="3" numFmtId="4">
    <nc r="D116">
      <v>0</v>
    </nc>
  </rcc>
  <rcc rId="63764" sId="3" numFmtId="4">
    <nc r="D117">
      <v>0</v>
    </nc>
  </rcc>
  <rcc rId="63765" sId="3" numFmtId="4">
    <nc r="C119">
      <v>200</v>
    </nc>
  </rcc>
  <rcc rId="63766" sId="3" numFmtId="4">
    <nc r="D119">
      <v>0</v>
    </nc>
  </rcc>
  <rcc rId="63767" sId="3" numFmtId="4">
    <nc r="C120">
      <v>1500</v>
    </nc>
  </rcc>
  <rcc rId="63768" sId="3" numFmtId="4">
    <nc r="D120">
      <v>3</v>
    </nc>
  </rcc>
  <rcc rId="63769" sId="3" numFmtId="4">
    <nc r="C121">
      <v>1172.4000000000001</v>
    </nc>
  </rcc>
  <rcc rId="63770" sId="3" numFmtId="4">
    <nc r="D121">
      <v>0</v>
    </nc>
  </rcc>
  <rcc rId="63771" sId="3" numFmtId="4">
    <nc r="C123">
      <v>276.5</v>
    </nc>
  </rcc>
  <rcc rId="63772" sId="3" numFmtId="4">
    <nc r="D123">
      <v>62.362000000000002</v>
    </nc>
  </rcc>
  <rcc rId="63773" sId="3" numFmtId="4">
    <nc r="C128">
      <v>1000</v>
    </nc>
  </rcc>
  <rcc rId="63774" sId="3" numFmtId="4">
    <nc r="D128">
      <v>0</v>
    </nc>
  </rcc>
  <rcc rId="63775" sId="3" numFmtId="4">
    <nc r="C133">
      <v>1000</v>
    </nc>
  </rcc>
  <rcc rId="63776" sId="3">
    <oc r="B134" t="inlineStr">
      <is>
        <t>Приобретение коммунальной техники для ЖКХ</t>
      </is>
    </oc>
    <nc r="B134"/>
  </rcc>
  <rcc rId="63777" sId="3" numFmtId="4">
    <nc r="C136">
      <v>12000</v>
    </nc>
  </rcc>
  <rcc rId="63778" sId="3" numFmtId="4">
    <nc r="D136">
      <v>222.07432</v>
    </nc>
  </rcc>
  <rcc rId="63779" sId="3" numFmtId="4">
    <nc r="C138">
      <v>4817.2</v>
    </nc>
  </rcc>
  <rcc rId="63780" sId="3" numFmtId="4">
    <nc r="D138">
      <v>1535.4811400000001</v>
    </nc>
  </rcc>
  <rcc rId="63781" sId="3" numFmtId="4">
    <nc r="C139">
      <v>19441.09028</v>
    </nc>
  </rcc>
  <rcc rId="63782" sId="3" numFmtId="4">
    <nc r="D139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9427" sId="3" numFmtId="4">
    <oc r="F75">
      <v>6361.05044</v>
    </oc>
    <nc r="F75">
      <v>6843.0396700000001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c rId="62674" sId="3" numFmtId="4">
    <oc r="D198">
      <v>1818.182</v>
    </oc>
    <nc r="D198">
      <v>2629.7982000000002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rc rId="62310" sId="3" ref="A131:XFD131" action="insert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34" exp="area" ref3D="1" dr="$A$140:$XFD$14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</rrc>
  <rcc rId="62311" sId="3" numFmtId="4">
    <oc r="C90">
      <v>2137.5453200000002</v>
    </oc>
    <nc r="C90">
      <v>788.47127</v>
    </nc>
  </rcc>
  <rcc rId="62312" sId="3" numFmtId="4">
    <oc r="D90">
      <v>0</v>
    </oc>
    <nc r="D90">
      <v>788.47</v>
    </nc>
  </rcc>
  <rcc rId="62313" sId="3" numFmtId="4">
    <oc r="D102">
      <v>361.01760000000002</v>
    </oc>
    <nc r="D102">
      <v>534.68010000000004</v>
    </nc>
  </rcc>
  <rcc rId="62314" sId="3" numFmtId="4">
    <oc r="D105">
      <v>14.4</v>
    </oc>
    <nc r="D105">
      <v>27</v>
    </nc>
  </rcc>
  <rcc rId="62315" sId="3" numFmtId="4">
    <oc r="C109">
      <v>39795.702649999999</v>
    </oc>
    <nc r="C109">
      <v>37740.637719999999</v>
    </nc>
  </rcc>
  <rcc rId="62316" sId="3" numFmtId="4">
    <oc r="D109">
      <v>19868.074059999999</v>
    </oc>
    <nc r="D109">
      <v>22394.904119999999</v>
    </nc>
  </rcc>
  <rcc rId="62317" sId="3" numFmtId="4">
    <oc r="D111">
      <v>1660.1086499999999</v>
    </oc>
    <nc r="D111">
      <v>6674.9661699999997</v>
    </nc>
  </rcc>
  <rcc rId="62318" sId="3" numFmtId="4">
    <oc r="D113">
      <v>19657.61349</v>
    </oc>
    <nc r="D113">
      <v>23284.78601</v>
    </nc>
  </rcc>
  <rcc rId="62319" sId="3" numFmtId="4">
    <oc r="C114">
      <v>15144.085489999999</v>
    </oc>
    <nc r="C114">
      <v>16034.905210000001</v>
    </nc>
  </rcc>
  <rcc rId="62320" sId="3" numFmtId="4">
    <oc r="D114">
      <v>11193.733550000001</v>
    </oc>
    <nc r="D114">
      <v>14502.99314</v>
    </nc>
  </rcc>
  <rcc rId="62321" sId="3" numFmtId="4">
    <oc r="D115">
      <v>5955.8243400000001</v>
    </oc>
    <nc r="D115">
      <v>8518.7194999999992</v>
    </nc>
  </rcc>
  <rcc rId="62322" sId="3" numFmtId="4">
    <oc r="D117">
      <v>18326.268250000001</v>
    </oc>
    <nc r="D117">
      <v>22412.89142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район!$A$1:$G$209</formula>
    <oldFormula>район!$A$1:$G$209</oldFormula>
  </rdn>
  <rdn rId="0" localSheetId="3" customView="1" name="Z_61528DAC_5C4C_48F4_ADE2_8A724B05A086_.wvu.Rows" hidden="1" oldHidden="1">
    <formula>район!$205:$205</formula>
    <oldFormula>район!$205:$205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59618" sId="3" numFmtId="4">
    <oc r="D111">
      <v>1331.52649</v>
    </oc>
    <nc r="D111">
      <v>1401.1086499999999</v>
    </nc>
  </rcc>
  <rcc rId="59619" sId="3" numFmtId="4">
    <oc r="D112">
      <v>10891.63012</v>
    </oc>
    <nc r="D112">
      <v>17018.172040000001</v>
    </nc>
  </rcc>
  <rcc rId="59620" sId="3" numFmtId="4">
    <oc r="D113">
      <v>16377.895329999999</v>
    </oc>
    <nc r="D113">
      <v>19642.456979999999</v>
    </nc>
  </rcc>
  <rcc rId="59621" sId="3" numFmtId="4">
    <oc r="D114">
      <v>9458.8794199999993</v>
    </oc>
    <nc r="D114">
      <v>9563.1331599999994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62705" sId="3">
    <nc r="E155">
      <f>SUM(D155/C155*100)</f>
    </nc>
  </rcc>
  <rcc rId="62706" sId="3">
    <nc r="E156">
      <f>SUM(D156/C156*100)</f>
    </nc>
  </rcc>
  <rcc rId="62707" sId="3">
    <nc r="E157">
      <f>SUM(D157/C157*100)</f>
    </nc>
  </rcc>
  <rcc rId="62708" sId="3">
    <nc r="E158">
      <f>SUM(D158/C158*100)</f>
    </nc>
  </rcc>
  <rm rId="62709" sheetId="3" source="E160" destination="E163" sourceSheetId="3">
    <rfmt sheetId="3" s="1" sqref="E16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62710" sId="3" odxf="1" s="1" dxf="1">
    <nc r="E160">
      <f>SUM(D160/C160*100)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odxf>
    <ndxf>
      <font>
        <i/>
        <sz val="20"/>
        <color auto="1"/>
        <name val="Times New Roman"/>
        <scheme val="none"/>
      </font>
      <numFmt numFmtId="167" formatCode="#,##0.0"/>
      <alignment horizontal="right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62711" sId="3">
    <nc r="E161">
      <f>SUM(D161/C161*100)</f>
    </nc>
  </rcc>
  <rcc rId="62712" sId="3">
    <nc r="E162">
      <f>SUM(D162/C162*100)</f>
    </nc>
  </rcc>
  <rcc rId="62713" sId="3">
    <nc r="E163">
      <f>SUM(D163/C163*100)</f>
    </nc>
  </rcc>
  <rcc rId="62714" sId="3">
    <nc r="E165">
      <f>SUM(D165/C165*100)</f>
    </nc>
  </rcc>
  <rcc rId="62715" sId="3">
    <nc r="E166">
      <f>SUM(D166/C166*100)</f>
    </nc>
  </rcc>
  <rcc rId="62716" sId="3">
    <nc r="E167">
      <f>SUM(D167/C167*100)</f>
    </nc>
  </rcc>
  <rcc rId="62717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2.xml><?xml version="1.0" encoding="utf-8"?>
<revisions xmlns="http://schemas.openxmlformats.org/spreadsheetml/2006/main" xmlns:r="http://schemas.openxmlformats.org/officeDocument/2006/relationships">
  <rcc rId="59169" sId="3">
    <oc r="A2" t="inlineStr">
      <is>
        <t xml:space="preserve">                                                                                Моргаушского муниципального округа на 01.10.2023 г.</t>
      </is>
    </oc>
    <nc r="A2" t="inlineStr">
      <is>
        <t xml:space="preserve">                                                                                Моргаушского муниципального округа на 01.11.2023 г.</t>
      </is>
    </nc>
  </rcc>
  <rcc rId="59170" sId="3">
    <oc r="D4" t="inlineStr">
      <is>
        <t>исполнено на 01.10.2023 г.</t>
      </is>
    </oc>
    <nc r="D4" t="inlineStr">
      <is>
        <t>исполнено на 01.11.2023 г.</t>
      </is>
    </nc>
  </rcc>
  <rcc rId="59171" sId="3">
    <oc r="F4" t="inlineStr">
      <is>
        <t>исполнено на 01.10.2022г.</t>
      </is>
    </oc>
    <nc r="F4" t="inlineStr">
      <is>
        <t>исполнено на 01.11.2022г.</t>
      </is>
    </nc>
  </rcc>
  <rcc rId="59172" sId="3">
    <oc r="D81" t="inlineStr">
      <is>
        <t>исполнено на 01.10.2023 г.</t>
      </is>
    </oc>
    <nc r="D81" t="inlineStr">
      <is>
        <t>исполнено на 01.11.2023 г.</t>
      </is>
    </nc>
  </rcc>
  <rcc rId="59173" sId="3">
    <oc r="F81" t="inlineStr">
      <is>
        <t>исполнено на 01.10.2022г.</t>
      </is>
    </oc>
    <nc r="F81" t="inlineStr">
      <is>
        <t>исполнено на 01.11.2022г.</t>
      </is>
    </nc>
  </rcc>
  <rcc rId="59174" sId="3" numFmtId="4">
    <oc r="D7">
      <v>104525.69661</v>
    </oc>
    <nc r="D7">
      <v>118160.21204</v>
    </nc>
  </rcc>
  <rcc rId="59175" sId="3" numFmtId="4">
    <oc r="D9">
      <v>7251.2139999999999</v>
    </oc>
    <nc r="D9">
      <v>8249.9434000000001</v>
    </nc>
  </rcc>
  <rcc rId="59176" sId="3" numFmtId="4">
    <oc r="D10">
      <v>39.070729999999998</v>
    </oc>
    <nc r="D10">
      <v>43.68721</v>
    </nc>
  </rcc>
  <rcc rId="59177" sId="3" numFmtId="4">
    <oc r="D11">
      <v>7716.4613900000004</v>
    </oc>
    <nc r="D11">
      <v>8677.0625299999992</v>
    </nc>
  </rcc>
  <rcc rId="59178" sId="3" numFmtId="4">
    <oc r="D12">
      <v>-850.76598000000001</v>
    </oc>
    <nc r="D12">
      <v>-925.74190999999996</v>
    </nc>
  </rcc>
  <rcc rId="59179" sId="3" numFmtId="4">
    <oc r="D14">
      <v>16396.780210000001</v>
    </oc>
    <nc r="D14">
      <v>20846.713019999999</v>
    </nc>
  </rcc>
  <rcc rId="59180" sId="3" numFmtId="4">
    <oc r="D16">
      <v>2407.6749799999998</v>
    </oc>
    <nc r="D16">
      <v>2417.0533500000001</v>
    </nc>
  </rcc>
  <rcc rId="59181" sId="3" numFmtId="4">
    <oc r="D17">
      <v>741.83831999999995</v>
    </oc>
    <nc r="D17">
      <v>776.24393999999995</v>
    </nc>
  </rcc>
  <rcc rId="59182" sId="3" numFmtId="4">
    <oc r="D19">
      <v>1132.69732</v>
    </oc>
    <nc r="D19">
      <v>3346.1896700000002</v>
    </nc>
  </rcc>
  <rcc rId="59183" sId="3" numFmtId="4">
    <oc r="D21">
      <v>163.51589000000001</v>
    </oc>
    <nc r="D21">
      <v>189.92681999999999</v>
    </nc>
  </rcc>
  <rcc rId="59184" sId="3" numFmtId="4">
    <oc r="D22">
      <v>448.68247000000002</v>
    </oc>
    <nc r="D22">
      <v>1310.06926</v>
    </nc>
  </rcc>
  <rcc rId="59185" sId="3" numFmtId="4">
    <oc r="D24">
      <v>4393.6447099999996</v>
    </oc>
    <nc r="D24">
      <v>4380.4776700000002</v>
    </nc>
  </rcc>
  <rcc rId="59186" sId="3" numFmtId="4">
    <oc r="D25">
      <v>1535.1795199999999</v>
    </oc>
    <nc r="D25">
      <v>6085.6998899999999</v>
    </nc>
  </rcc>
  <rcc rId="59187" sId="3" numFmtId="4">
    <oc r="D27">
      <v>1102.7750799999999</v>
    </oc>
    <nc r="D27">
      <v>1126.1577400000001</v>
    </nc>
  </rcc>
  <rcc rId="59188" sId="3" numFmtId="4">
    <oc r="D29">
      <v>1512.1998599999999</v>
    </oc>
    <nc r="D29">
      <v>1805.2796599999999</v>
    </nc>
  </rcc>
  <rcc rId="59189" sId="3" numFmtId="4">
    <oc r="D30">
      <v>35.08</v>
    </oc>
    <nc r="D30">
      <v>40.880000000000003</v>
    </nc>
  </rcc>
  <rcc rId="59190" sId="3" numFmtId="4">
    <oc r="D41">
      <v>6706.0293899999997</v>
    </oc>
    <nc r="D41">
      <v>7534.0906800000002</v>
    </nc>
  </rcc>
  <rcc rId="59191" sId="3" numFmtId="4">
    <oc r="D42">
      <v>1116.87194</v>
    </oc>
    <nc r="D42">
      <v>1273.1875299999999</v>
    </nc>
  </rcc>
  <rcc rId="59192" sId="3" numFmtId="4">
    <oc r="D43">
      <v>299.23437000000001</v>
    </oc>
    <nc r="D43">
      <v>350.40638000000001</v>
    </nc>
  </rcc>
  <rcc rId="59193" sId="3" numFmtId="4">
    <oc r="D47">
      <v>422.65942999999999</v>
    </oc>
    <nc r="D47">
      <v>481.52571999999998</v>
    </nc>
  </rcc>
  <rcc rId="59194" sId="3" numFmtId="4">
    <oc r="D49">
      <v>449.46616999999998</v>
    </oc>
    <nc r="D49">
      <v>464.29800999999998</v>
    </nc>
  </rcc>
  <rcc rId="59195" sId="3" numFmtId="4">
    <oc r="D51">
      <v>631.39745000000005</v>
    </oc>
    <nc r="D51">
      <v>733.21612000000005</v>
    </nc>
  </rcc>
  <rcc rId="59196" sId="3" numFmtId="4">
    <oc r="D55">
      <v>12241.92821</v>
    </oc>
    <nc r="D55">
      <v>14804.36346</v>
    </nc>
  </rcc>
  <rcc rId="59197" sId="3" numFmtId="4">
    <oc r="D56">
      <v>260.16732999999999</v>
    </oc>
    <nc r="D56">
      <v>300.71589</v>
    </nc>
  </rcc>
  <rcc rId="59198" sId="3" numFmtId="4">
    <oc r="D60">
      <v>741.60177999999996</v>
    </oc>
    <nc r="D60">
      <v>820.85891000000004</v>
    </nc>
  </rcc>
  <rcc rId="59199" sId="3" numFmtId="4">
    <oc r="D61">
      <v>239.37935999999999</v>
    </oc>
    <nc r="D61">
      <v>246.22816</v>
    </nc>
  </rcc>
  <rcc rId="59200" sId="3" numFmtId="4">
    <oc r="D64">
      <v>393.49900000000002</v>
    </oc>
    <nc r="D64">
      <v>397.09899999999999</v>
    </nc>
  </rcc>
  <rcc rId="59201" sId="3" numFmtId="4">
    <oc r="D67">
      <v>9037.5228800000004</v>
    </oc>
    <nc r="D67">
      <v>11687.612080000001</v>
    </nc>
  </rcc>
  <rcc rId="59202" sId="3" numFmtId="4">
    <oc r="D70">
      <v>91415.6</v>
    </oc>
    <nc r="D70">
      <v>99673.1</v>
    </nc>
  </rcc>
  <rcc rId="59203" sId="3" numFmtId="4">
    <oc r="D72">
      <v>144834.68945999999</v>
    </oc>
    <nc r="D72">
      <v>161504.34742000001</v>
    </nc>
  </rcc>
  <rcc rId="59204" sId="3" numFmtId="4">
    <oc r="D73">
      <v>363362.92592000001</v>
    </oc>
    <nc r="D73">
      <v>404772.32681</v>
    </nc>
  </rcc>
  <rcc rId="59205" sId="3" numFmtId="4">
    <oc r="D74">
      <v>25017.835330000002</v>
    </oc>
    <nc r="D74">
      <v>25784.062099999999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c rId="59206" sId="3" numFmtId="4">
    <oc r="D83">
      <v>2.3258999999999999</v>
    </oc>
    <nc r="D83">
      <v>4.6836000000000002</v>
    </nc>
  </rcc>
  <rcc rId="59207" sId="3" numFmtId="4">
    <oc r="D84">
      <v>46465.841829999998</v>
    </oc>
    <nc r="D84">
      <v>52421.581449999998</v>
    </nc>
  </rcc>
  <rcc rId="59208" sId="3" numFmtId="4">
    <oc r="D86">
      <v>5371.62435</v>
    </oc>
    <nc r="D86">
      <v>5617.2761600000003</v>
    </nc>
  </rcc>
  <rcc rId="59209" sId="3" numFmtId="4">
    <oc r="C88">
      <v>10834.85893</v>
    </oc>
    <nc r="C88">
      <v>1022.94893</v>
    </nc>
  </rcc>
  <rcc rId="59210" sId="3" numFmtId="4">
    <oc r="C89">
      <v>30857.87932</v>
    </oc>
    <nc r="C89">
      <v>31060.37932</v>
    </nc>
  </rcc>
  <rcc rId="59211" sId="3" numFmtId="4">
    <oc r="D89">
      <v>23282.378280000001</v>
    </oc>
    <nc r="D89">
      <v>23839.186799999999</v>
    </nc>
  </rcc>
  <rcc rId="59212" sId="3" numFmtId="4">
    <oc r="D92">
      <v>1197.1850300000001</v>
    </oc>
    <nc r="D92">
      <v>1247.3258000000001</v>
    </nc>
  </rcc>
  <rcc rId="59213" sId="3" numFmtId="4">
    <oc r="D94">
      <v>933.5</v>
    </oc>
    <nc r="D94">
      <v>1063.6878099999999</v>
    </nc>
  </rcc>
  <rcc rId="59214" sId="3" numFmtId="4">
    <oc r="D95">
      <v>2468.7936300000001</v>
    </oc>
    <nc r="D95">
      <v>2743.9357599999998</v>
    </nc>
  </rcc>
  <rcc rId="59215" sId="3" numFmtId="4">
    <oc r="D96">
      <v>111.44808999999999</v>
    </oc>
    <nc r="D96">
      <v>130.64809</v>
    </nc>
  </rcc>
  <rcc rId="59216" sId="3" numFmtId="4">
    <oc r="D97">
      <v>254.4</v>
    </oc>
    <nc r="D97">
      <v>1067</v>
    </nc>
  </rcc>
  <rcc rId="59217" sId="3" numFmtId="4">
    <oc r="D99">
      <v>198.13399999999999</v>
    </oc>
    <nc r="D99">
      <v>250</v>
    </nc>
  </rcc>
  <rcc rId="59218" sId="3" numFmtId="4">
    <oc r="D100">
      <v>198.13399999999999</v>
    </oc>
    <nc r="D100">
      <v>250</v>
    </nc>
  </rcc>
  <rcc rId="59219" sId="3" numFmtId="4">
    <oc r="D101">
      <v>346.77870000000001</v>
    </oc>
    <nc r="D101">
      <v>1034.8943899999999</v>
    </nc>
  </rcc>
  <rcc rId="59220" sId="3" numFmtId="4">
    <oc r="D108">
      <v>75481.938460000005</v>
    </oc>
    <nc r="D108">
      <v>90476.328559999994</v>
    </nc>
  </rcc>
  <rcc rId="59221" sId="3" numFmtId="4">
    <oc r="D118">
      <v>2205.8405600000001</v>
    </oc>
    <nc r="D118">
      <v>2452.0625599999998</v>
    </nc>
  </rcc>
  <rcc rId="59222" sId="3" numFmtId="4">
    <oc r="D127">
      <v>455.72230000000002</v>
    </oc>
    <nc r="D127">
      <v>491.14997</v>
    </nc>
  </rcc>
  <rcc rId="59223" sId="3" numFmtId="4">
    <oc r="D132">
      <v>63726.122539999997</v>
    </oc>
    <nc r="D132">
      <v>71964.223389999999</v>
    </nc>
  </rcc>
  <rcc rId="59224" sId="3" numFmtId="4">
    <oc r="D140">
      <v>29508.59791</v>
    </oc>
    <nc r="D140">
      <v>38670.779649999997</v>
    </nc>
  </rcc>
  <rcc rId="59225" sId="3" numFmtId="4">
    <oc r="D152">
      <v>467.64774</v>
    </oc>
    <nc r="D152">
      <v>487.64774</v>
    </nc>
  </rcc>
  <rcc rId="59226" sId="3" numFmtId="4">
    <oc r="D154">
      <v>99428.542140000005</v>
    </oc>
    <nc r="D154">
      <v>108559.87664</v>
    </nc>
  </rcc>
  <rcc rId="59227" sId="3" numFmtId="4">
    <oc r="C158">
      <v>434113.40318000002</v>
    </oc>
    <nc r="C158">
      <v>443910.31318</v>
    </nc>
  </rcc>
  <rcc rId="59228" sId="3" numFmtId="4">
    <oc r="D158">
      <v>360460.50556999998</v>
    </oc>
    <nc r="D158">
      <v>388611.59025000001</v>
    </nc>
  </rcc>
  <rcc rId="59229" sId="3" numFmtId="4">
    <oc r="D163">
      <v>19101.871630000001</v>
    </oc>
    <nc r="D163">
      <v>21361.949629999999</v>
    </nc>
  </rcc>
  <rcc rId="59230" sId="3" numFmtId="4">
    <oc r="D169">
      <v>225.69919999999999</v>
    </oc>
    <nc r="D169">
      <v>252.21420000000001</v>
    </nc>
  </rcc>
  <rcc rId="59231" sId="3" numFmtId="4">
    <oc r="D170">
      <v>6708.5459199999996</v>
    </oc>
    <nc r="D170">
      <v>7011.3855700000004</v>
    </nc>
  </rcc>
  <rcc rId="59232" sId="3" numFmtId="4">
    <oc r="D173">
      <v>48797.842149999997</v>
    </oc>
    <nc r="D173">
      <v>54338.566870000002</v>
    </nc>
  </rcc>
  <rcc rId="59233" sId="3" numFmtId="4">
    <oc r="D179">
      <v>1172.7047700000001</v>
    </oc>
    <nc r="D179">
      <v>1196.3947700000001</v>
    </nc>
  </rcc>
  <rcc rId="59234" sId="3" numFmtId="4">
    <oc r="C182">
      <v>10922.692709999999</v>
    </oc>
    <nc r="C182">
      <v>10937.692709999999</v>
    </nc>
  </rcc>
  <rcc rId="59235" sId="3" numFmtId="4">
    <oc r="D182">
      <v>7364.9759299999996</v>
    </oc>
    <nc r="D182">
      <v>8197.04673</v>
    </nc>
  </rcc>
  <rcc rId="59236" sId="3" numFmtId="4">
    <oc r="D186">
      <v>24311.425999999999</v>
    </oc>
    <nc r="D186">
      <v>30441.55444</v>
    </nc>
  </rcc>
  <rcc rId="59237" sId="3" numFmtId="4">
    <oc r="D190">
      <v>51.40231</v>
    </oc>
    <nc r="D190">
      <v>59.433889999999998</v>
    </nc>
  </rcc>
  <rcc rId="59238" sId="3" numFmtId="4">
    <oc r="D192">
      <v>786.08079999999995</v>
    </oc>
    <nc r="D192">
      <v>834.66579999999999</v>
    </nc>
  </rcc>
  <rcc rId="59239" sId="3" numFmtId="4">
    <oc r="D194">
      <v>7395.0006800000001</v>
    </oc>
    <nc r="D194">
      <v>7891.05</v>
    </nc>
  </rcc>
  <rcc rId="59240" sId="3" odxf="1" dxf="1" numFmtId="4">
    <oc r="D195">
      <v>5576.8186800000003</v>
    </oc>
    <nc r="D195">
      <v>6072.8680000000004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203">
    <dxf>
      <numFmt numFmtId="4" formatCode="#,##0.00"/>
    </dxf>
  </rfmt>
  <rfmt sheetId="3" sqref="D203">
    <dxf>
      <numFmt numFmtId="187" formatCode="#,##0.000"/>
    </dxf>
  </rfmt>
  <rfmt sheetId="3" sqref="D203">
    <dxf>
      <numFmt numFmtId="186" formatCode="#,##0.0000"/>
    </dxf>
  </rfmt>
  <rfmt sheetId="3" sqref="D203">
    <dxf>
      <numFmt numFmtId="172" formatCode="#,##0.00000"/>
    </dxf>
  </rfmt>
  <rfmt sheetId="3" sqref="C203">
    <dxf>
      <numFmt numFmtId="4" formatCode="#,##0.00"/>
    </dxf>
  </rfmt>
  <rfmt sheetId="3" sqref="C203">
    <dxf>
      <numFmt numFmtId="187" formatCode="#,##0.000"/>
    </dxf>
  </rfmt>
  <rfmt sheetId="3" sqref="C203">
    <dxf>
      <numFmt numFmtId="186" formatCode="#,##0.0000"/>
    </dxf>
  </rfmt>
  <rfmt sheetId="3" sqref="C203">
    <dxf>
      <numFmt numFmtId="172" formatCode="#,##0.00000"/>
    </dxf>
  </rfmt>
  <rcc rId="59241" sId="3" numFmtId="4">
    <oc r="C84">
      <v>70802.684399999998</v>
    </oc>
    <nc r="C84">
      <v>70600.184399999998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.xml><?xml version="1.0" encoding="utf-8"?>
<revisions xmlns="http://schemas.openxmlformats.org/spreadsheetml/2006/main" xmlns:r="http://schemas.openxmlformats.org/officeDocument/2006/relationships">
  <rcc rId="62353" sId="3" numFmtId="4">
    <oc r="D119">
      <v>0</v>
    </oc>
    <nc r="D119">
      <v>164.77</v>
    </nc>
  </rcc>
  <rcc rId="62354" sId="3" numFmtId="4">
    <oc r="C120">
      <v>518</v>
    </oc>
    <nc r="C120">
      <v>764.75</v>
    </nc>
  </rcc>
  <rcc rId="62355" sId="3" numFmtId="4">
    <oc r="D120">
      <v>495.9</v>
    </oc>
    <nc r="D120">
      <v>736.5299</v>
    </nc>
  </rcc>
  <rcc rId="62356" sId="3" numFmtId="4">
    <oc r="D121">
      <v>564.005</v>
    </oc>
    <nc r="D121">
      <v>696.96624999999995</v>
    </nc>
  </rcc>
  <rcc rId="62357" sId="3" numFmtId="4">
    <oc r="D123">
      <v>385.8569</v>
    </oc>
    <nc r="D123">
      <v>402.75689999999997</v>
    </nc>
  </rcc>
  <rcc rId="62358" sId="3" numFmtId="4">
    <oc r="D124">
      <v>872.04300999999998</v>
    </oc>
    <nc r="D124">
      <v>1744.08602</v>
    </nc>
  </rcc>
  <rcc rId="62359" sId="3" numFmtId="4">
    <oc r="D125">
      <v>1218.4784999999999</v>
    </oc>
    <nc r="D125">
      <v>2436.9569900000001</v>
    </nc>
  </rcc>
  <rcc rId="62360" sId="3" numFmtId="4">
    <oc r="D128">
      <v>598.68454999999994</v>
    </oc>
    <nc r="D128">
      <v>733.48782000000006</v>
    </nc>
  </rcc>
  <rcc rId="62361" sId="3" numFmtId="4">
    <oc r="C130">
      <v>6879.7</v>
    </oc>
    <nc r="C130">
      <v>7776.28316</v>
    </nc>
  </rcc>
  <rcc rId="62362" sId="3" numFmtId="4">
    <oc r="D130">
      <v>0</v>
    </oc>
    <nc r="D130">
      <v>5318.3610200000003</v>
    </nc>
  </rcc>
  <rcc rId="62363" sId="3" numFmtId="4">
    <oc r="C132">
      <v>1195.36247</v>
    </oc>
    <nc r="C132">
      <v>2146.40688</v>
    </nc>
  </rcc>
  <rcc rId="62364" sId="3" numFmtId="4">
    <oc r="D132">
      <v>0</v>
    </oc>
    <nc r="D132">
      <v>864.42692999999997</v>
    </nc>
  </rcc>
  <rrc rId="62365" sId="3" ref="A131:XFD131" action="deleteRow">
    <undo index="0" exp="area" ref3D="1" dr="$A$205:$XFD$205" dn="Z_61528DAC_5C4C_48F4_ADE2_8A724B05A086_.wvu.Rows" sId="3"/>
    <undo index="16" exp="area" ref3D="1" dr="$A$200:$XFD$201" dn="Z_B31C8DB7_3E78_4144_A6B5_8DE36DE63F0E_.wvu.Rows" sId="3"/>
    <undo index="26" exp="area" ref3D="1" dr="$A$204:$XFD$205" dn="Z_A54C432C_6C68_4B53_A75C_446EB3A61B2B_.wvu.Rows" sId="3"/>
    <undo index="24" exp="area" ref3D="1" dr="$A$200:$XFD$201" dn="Z_A54C432C_6C68_4B53_A75C_446EB3A61B2B_.wvu.Rows" sId="3"/>
    <undo index="12" exp="area" ref3D="1" dr="$A$200:$XFD$200" dn="Z_5C539BE6_C8E0_453F_AB5E_9E58094195EA_.wvu.Rows" sId="3"/>
    <undo index="38" exp="area" ref3D="1" dr="$A$204:$XFD$205" dn="Z_42584DC0_1D41_4C93_9B38_C388E7B8DAC4_.wvu.Rows" sId="3"/>
    <undo index="36" exp="area" ref3D="1" dr="$A$200:$XFD$201" dn="Z_42584DC0_1D41_4C93_9B38_C388E7B8DAC4_.wvu.Rows" sId="3"/>
    <undo index="34" exp="area" ref3D="1" dr="$A$141:$XFD$141" dn="Z_42584DC0_1D41_4C93_9B38_C388E7B8DAC4_.wvu.Rows" sId="3"/>
    <undo index="0" exp="area" ref3D="1" dr="$A$200:$XFD$200" dn="Z_3DCB9AAA_F09C_4EA6_B992_F93E466D374A_.wvu.Rows" sId="3"/>
    <undo index="18" exp="area" ref3D="1" dr="$A$200:$XFD$201" dn="Z_1A52382B_3765_4E8C_903F_6B8919B7242E_.wvu.Rows" sId="3"/>
    <rfmt sheetId="3" xfDxf="1" s="1" sqref="A131:XFD13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31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31" start="0" length="0">
      <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3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2366" sId="3" odxf="1" dxf="1" numFmtId="4">
    <oc r="D129">
      <v>0</v>
    </oc>
    <nc r="D129">
      <f>SUM(D130:D131)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2367" sId="3" numFmtId="4">
    <oc r="D133">
      <v>1046.0984599999999</v>
    </oc>
    <nc r="D133">
      <v>1243.85799</v>
    </nc>
  </rcc>
  <rcc rId="62368" sId="3" numFmtId="4">
    <oc r="C135">
      <v>47659.505599999997</v>
    </oc>
    <nc r="C135">
      <v>46970.770069999999</v>
    </nc>
  </rcc>
  <rcc rId="62369" sId="3" numFmtId="4">
    <oc r="D135">
      <v>23528.488069999999</v>
    </oc>
    <nc r="D135">
      <v>44053.655480000001</v>
    </nc>
  </rcc>
  <rcc rId="62370" sId="3" numFmtId="4">
    <oc r="C136">
      <v>16374.59223</v>
    </oc>
    <nc r="C136">
      <v>18217.907230000001</v>
    </nc>
  </rcc>
  <rcc rId="62371" sId="3" numFmtId="4">
    <oc r="D136">
      <v>6553.3021600000002</v>
    </oc>
    <nc r="D136">
      <v>12198.438759999999</v>
    </nc>
  </rcc>
  <rcc rId="62372" sId="3" numFmtId="4">
    <oc r="C139">
      <v>69749.148610000004</v>
    </oc>
    <nc r="C139">
      <v>91461.61967</v>
    </nc>
  </rcc>
  <rcc rId="62373" sId="3" numFmtId="4">
    <oc r="D139">
      <v>42857.339870000003</v>
    </oc>
    <nc r="D139">
      <v>62076.280079999997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1.xml><?xml version="1.0" encoding="utf-8"?>
<revisions xmlns="http://schemas.openxmlformats.org/spreadsheetml/2006/main" xmlns:r="http://schemas.openxmlformats.org/officeDocument/2006/relationships">
  <rcc rId="60460" sId="3" numFmtId="4">
    <oc r="F191">
      <v>455.15060999999997</v>
    </oc>
    <nc r="F191">
      <v>379.08136000000002</v>
    </nc>
  </rcc>
  <rcc rId="60461" sId="3" numFmtId="4">
    <oc r="F193">
      <v>602.34100000000001</v>
    </oc>
    <nc r="F193">
      <v>607.303</v>
    </nc>
  </rcc>
  <rcc rId="60462" sId="3" numFmtId="4">
    <oc r="F195">
      <v>5875.6629999999996</v>
    </oc>
    <nc r="F195">
      <v>6405.4686400000001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63849" sId="3" numFmtId="4">
    <nc r="C142">
      <v>10000</v>
    </nc>
  </rcc>
  <rcc rId="63850" sId="3" numFmtId="4">
    <nc r="D142">
      <v>29.1538</v>
    </nc>
  </rcc>
  <rcc rId="63851" sId="3" numFmtId="4">
    <nc r="C143">
      <v>1428.934</v>
    </nc>
  </rcc>
  <rcc rId="63852" sId="3" numFmtId="4">
    <nc r="D143">
      <v>0</v>
    </nc>
  </rcc>
  <rcc rId="63853" sId="3" numFmtId="4">
    <nc r="C144">
      <v>9260</v>
    </nc>
  </rcc>
  <rcc rId="63854" sId="3" numFmtId="4">
    <nc r="D144">
      <v>105.453</v>
    </nc>
  </rcc>
  <rcc rId="63855" sId="3" numFmtId="4">
    <nc r="C145">
      <v>6313.1472000000003</v>
    </nc>
  </rcc>
  <rcc rId="63856" sId="3" numFmtId="4">
    <nc r="D145">
      <v>0</v>
    </nc>
  </rcc>
  <rcc rId="63857" sId="3" numFmtId="4">
    <nc r="C147">
      <v>27324.319</v>
    </nc>
  </rcc>
  <rcc rId="63858" sId="3" numFmtId="4">
    <nc r="D147">
      <v>0</v>
    </nc>
  </rcc>
  <rcc rId="63859" sId="3" numFmtId="4">
    <nc r="C148">
      <v>2100</v>
    </nc>
  </rcc>
  <rcc rId="63860" sId="3" numFmtId="4">
    <nc r="D148">
      <v>0</v>
    </nc>
  </rcc>
  <rcc rId="63861" sId="3" numFmtId="4">
    <nc r="C155">
      <v>15621.6</v>
    </nc>
  </rcc>
  <rcc rId="63862" sId="3" numFmtId="4">
    <nc r="D155">
      <v>829.22799999999995</v>
    </nc>
  </rcc>
  <rcc rId="63863" sId="3" numFmtId="4">
    <nc r="C156">
      <v>1521.8</v>
    </nc>
  </rcc>
  <rcc rId="63864" sId="3" numFmtId="4">
    <nc r="D156">
      <v>0</v>
    </nc>
  </rcc>
  <rrc rId="63865" sId="3" ref="A157:XFD157" action="delete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  <rfmt sheetId="3" xfDxf="1" s="1" sqref="A157:XFD1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7" t="inlineStr">
        <is>
          <t>Ц71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7" t="inlineStr">
        <is>
  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7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7">
        <f>SUM(D157/C157*100)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7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9817" sId="3" numFmtId="4">
    <oc r="C159">
      <v>11988.007</v>
    </oc>
    <nc r="C159">
      <v>21784.917000000001</v>
    </nc>
  </rcc>
  <rcc rId="59818" sId="3" numFmtId="4">
    <oc r="D159">
      <v>8692.9183200000007</v>
    </oc>
    <nc r="D159">
      <v>8875.3828200000007</v>
    </nc>
  </rcc>
  <rcc rId="59819" sId="3" numFmtId="4">
    <oc r="D160">
      <v>927.08660999999995</v>
    </oc>
    <nc r="D160">
      <v>1302.9750200000001</v>
    </nc>
  </rcc>
  <rcc rId="59820" sId="3" numFmtId="4">
    <oc r="D162">
      <v>2396.0409300000001</v>
    </oc>
    <nc r="D162">
      <v>2662.2676999999999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c rId="59458" sId="3" numFmtId="4">
    <oc r="F83">
      <v>3</v>
    </oc>
    <nc r="F83">
      <v>14.074619999999999</v>
    </nc>
  </rcc>
  <rcc rId="59459" sId="3" numFmtId="4">
    <oc r="F84">
      <v>36968.062440000002</v>
    </oc>
    <nc r="F84">
      <v>41367.918640000004</v>
    </nc>
  </rcc>
  <rcc rId="59460" sId="3" numFmtId="4">
    <oc r="F86">
      <v>3957.9607099999998</v>
    </oc>
    <nc r="F86">
      <v>4625.4899599999999</v>
    </nc>
  </rcc>
  <rcc rId="59461" sId="3" numFmtId="4">
    <oc r="F89">
      <v>10238.26023</v>
    </oc>
    <nc r="F89">
      <v>11520.357690000001</v>
    </nc>
  </rcc>
  <rcc rId="59462" sId="3" numFmtId="4">
    <oc r="F92">
      <v>1406.46984</v>
    </oc>
    <nc r="F92">
      <v>1604.4928600000001</v>
    </nc>
  </rcc>
  <rcc rId="59463" sId="3" numFmtId="4">
    <oc r="F94">
      <v>982.4</v>
    </oc>
    <nc r="F94">
      <v>1034.62211</v>
    </nc>
  </rcc>
  <rcc rId="59464" sId="3" numFmtId="4">
    <oc r="F95">
      <v>2371.0542999999998</v>
    </oc>
    <nc r="F95">
      <v>2710.5158900000001</v>
    </nc>
  </rcc>
  <rcc rId="59465" sId="3" numFmtId="4">
    <oc r="F97">
      <v>514.65499999999997</v>
    </oc>
    <nc r="F97">
      <v>524.60500000000002</v>
    </nc>
  </rcc>
  <rcc rId="59466" sId="3" numFmtId="4">
    <oc r="F96">
      <v>412.91395</v>
    </oc>
    <nc r="F96">
      <v>427.63395000000003</v>
    </nc>
  </rcc>
  <rcc rId="59467" sId="3" numFmtId="4">
    <oc r="F99">
      <v>142.36799999999999</v>
    </oc>
    <nc r="F99">
      <v>200</v>
    </nc>
  </rcc>
  <rcc rId="59468" sId="3" numFmtId="4">
    <oc r="F101">
      <v>258.43150000000003</v>
    </oc>
    <nc r="F101">
      <v>990.61998000000006</v>
    </nc>
  </rcc>
  <rcc rId="59469" sId="3" numFmtId="4">
    <oc r="F108">
      <v>93712.653919999997</v>
    </oc>
    <nc r="F108">
      <v>99714.789680000002</v>
    </nc>
  </rcc>
  <rcc rId="59470" sId="3" numFmtId="4">
    <oc r="F118">
      <v>2691.06324</v>
    </oc>
    <nc r="F118">
      <v>2885.2362400000002</v>
    </nc>
  </rcc>
  <rcc rId="59471" sId="3" numFmtId="4">
    <oc r="F127">
      <v>6623.9861499999997</v>
    </oc>
    <nc r="F127">
      <v>6672.0847299999996</v>
    </nc>
  </rcc>
  <rcc rId="59472" sId="3" numFmtId="4">
    <oc r="F132">
      <v>41540.670819999999</v>
    </oc>
    <nc r="F132">
      <v>52632.509019999998</v>
    </nc>
  </rcc>
  <rcc rId="59473" sId="3" numFmtId="4">
    <oc r="F140">
      <v>37545.651360000003</v>
    </oc>
    <nc r="F140">
      <v>38685.90958</v>
    </nc>
  </rcc>
  <rcc rId="59474" sId="3" numFmtId="4">
    <oc r="F154">
      <v>87792.846609999993</v>
    </oc>
    <nc r="F154">
      <v>96643.846609999993</v>
    </nc>
  </rcc>
  <rcc rId="59475" sId="3" numFmtId="4">
    <oc r="F158">
      <v>304018.07328999997</v>
    </oc>
    <nc r="F158">
      <v>333851.62264999998</v>
    </nc>
  </rcc>
  <rcc rId="59476" sId="3" numFmtId="4">
    <oc r="F163">
      <v>18291.90062</v>
    </oc>
    <nc r="F163">
      <v>19786.04264</v>
    </nc>
  </rcc>
  <rcc rId="59477" sId="3" numFmtId="4">
    <oc r="F169">
      <v>3063.4191000000001</v>
    </oc>
    <nc r="F169">
      <v>3065.3391000000001</v>
    </nc>
  </rcc>
  <rcc rId="59478" sId="3" numFmtId="4">
    <oc r="F170">
      <v>2058.1767799999998</v>
    </oc>
    <nc r="F170">
      <v>2311.03458</v>
    </nc>
  </rcc>
  <rcc rId="59479" sId="3" numFmtId="4">
    <oc r="F173">
      <v>45114.987789999999</v>
    </oc>
    <nc r="F173">
      <v>48692.950969999998</v>
    </nc>
  </rcc>
  <rcc rId="59480" sId="3" numFmtId="4">
    <oc r="F179">
      <v>1085.3788099999999</v>
    </oc>
    <nc r="F179">
      <v>1086.56296</v>
    </nc>
  </rcc>
  <rcc rId="59481" sId="3" numFmtId="4">
    <oc r="F181">
      <v>11.143509999999999</v>
    </oc>
    <nc r="F181">
      <v>11.88325</v>
    </nc>
  </rcc>
  <rcc rId="59482" sId="3" numFmtId="4">
    <oc r="F182">
      <v>6492.4912999999997</v>
    </oc>
    <nc r="F182">
      <v>7189.0275899999997</v>
    </nc>
  </rcc>
  <rcc rId="59483" sId="3" numFmtId="4">
    <oc r="F186">
      <v>39449.703840000002</v>
    </oc>
    <nc r="F186">
      <v>39498.502</v>
    </nc>
  </rcc>
  <rcc rId="59484" sId="3" numFmtId="4">
    <oc r="F190">
      <v>292.55473000000001</v>
    </oc>
    <nc r="F190">
      <v>455.15060999999997</v>
    </nc>
  </rcc>
  <rcc rId="59485" sId="3" numFmtId="4">
    <oc r="F192">
      <v>507.32900000000001</v>
    </oc>
    <nc r="F192">
      <v>602.34100000000001</v>
    </nc>
  </rcc>
  <rcc rId="59486" sId="3" numFmtId="4">
    <oc r="F194">
      <v>5337.5619999999999</v>
    </oc>
    <nc r="F194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fmt sheetId="3" sqref="D69">
    <dxf>
      <numFmt numFmtId="186" formatCode="#,##0.0000"/>
    </dxf>
  </rfmt>
  <rfmt sheetId="3" sqref="D69">
    <dxf>
      <numFmt numFmtId="187" formatCode="#,##0.000"/>
    </dxf>
  </rfmt>
  <rfmt sheetId="3" sqref="D69">
    <dxf>
      <numFmt numFmtId="4" formatCode="#,##0.00"/>
    </dxf>
  </rfmt>
  <rfmt sheetId="3" sqref="D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1.xml><?xml version="1.0" encoding="utf-8"?>
<revisions xmlns="http://schemas.openxmlformats.org/spreadsheetml/2006/main" xmlns:r="http://schemas.openxmlformats.org/officeDocument/2006/relationships">
  <rcc rId="62071" sId="3" numFmtId="4">
    <oc r="D83">
      <v>7.6836000000000002</v>
    </oc>
    <nc r="D83">
      <v>50</v>
    </nc>
  </rcc>
  <rcc rId="62072" sId="3" numFmtId="4">
    <oc r="D84">
      <v>57796.869039999998</v>
    </oc>
    <nc r="D84">
      <v>68886.730559999996</v>
    </nc>
  </rcc>
  <rcc rId="62073" sId="3" numFmtId="4">
    <oc r="C84">
      <v>69793.864400000006</v>
    </oc>
    <nc r="C84">
      <v>69581.784400000004</v>
    </nc>
  </rcc>
  <rcc rId="62074" sId="3" numFmtId="4">
    <oc r="C86">
      <v>7214.5316000000003</v>
    </oc>
    <nc r="C86">
      <v>7266.6116000000002</v>
    </nc>
  </rcc>
  <rcc rId="62075" sId="3" numFmtId="4">
    <oc r="D86">
      <v>6149.1840599999996</v>
    </oc>
    <nc r="D86">
      <v>7224.6938</v>
    </nc>
  </rcc>
  <rcc rId="62076" sId="3" numFmtId="4">
    <oc r="C88">
      <v>1022.94893</v>
    </oc>
    <nc r="C88">
      <v>14311.47329</v>
    </nc>
  </rcc>
  <rcc rId="62077" sId="3" numFmtId="4">
    <oc r="C89">
      <v>31159.06927</v>
    </oc>
    <nc r="C89">
      <v>32260.60471</v>
    </nc>
  </rcc>
  <rcc rId="62078" sId="3" numFmtId="4">
    <oc r="D89">
      <v>27193.01226</v>
    </oc>
    <nc r="D89">
      <v>32056.704580000001</v>
    </nc>
  </rcc>
  <rcc rId="62079" sId="3" numFmtId="4">
    <oc r="D92">
      <v>1610.71795</v>
    </oc>
    <nc r="D92">
      <v>1788.6</v>
    </nc>
  </rcc>
  <rcc rId="62080" sId="3" numFmtId="4">
    <oc r="D94">
      <v>1236.43236</v>
    </oc>
    <nc r="D94">
      <v>1410.2</v>
    </nc>
  </rcc>
  <rcc rId="62081" sId="3" numFmtId="4">
    <oc r="D95">
      <v>3083.15852</v>
    </oc>
    <nc r="D95">
      <v>3688.5411899999999</v>
    </nc>
  </rcc>
  <rcc rId="62082" sId="3" numFmtId="4">
    <oc r="C96">
      <v>540</v>
    </oc>
    <nc r="C96">
      <v>1040</v>
    </nc>
  </rcc>
  <rcc rId="62083" sId="3" numFmtId="4">
    <oc r="D96">
      <v>146.52808999999999</v>
    </oc>
    <nc r="D96">
      <v>990.10709999999995</v>
    </nc>
  </rcc>
  <rcc rId="62084" sId="3" numFmtId="4">
    <oc r="D97">
      <v>1139.7</v>
    </oc>
    <nc r="D97">
      <v>1277.5999999999999</v>
    </nc>
  </rcc>
  <rcc rId="62085" sId="3" numFmtId="4">
    <oc r="D101">
      <v>1034.8943899999999</v>
    </oc>
    <nc r="D101">
      <v>1221.15689</v>
    </nc>
  </rcc>
  <rcc rId="62086" sId="3" numFmtId="4">
    <oc r="C106">
      <v>1423.9270899999999</v>
    </oc>
    <nc r="C106">
      <v>1666.9270899999999</v>
    </nc>
  </rcc>
  <rcc rId="62087" sId="3" numFmtId="4">
    <oc r="D106">
      <v>0</v>
    </oc>
    <nc r="D106">
      <v>144.76052000000001</v>
    </nc>
  </rcc>
  <rcc rId="62088" sId="3" numFmtId="4">
    <oc r="C108">
      <v>138399.24791000001</v>
    </oc>
    <nc r="C108">
      <v>137235.00270000001</v>
    </nc>
  </rcc>
  <rcc rId="62089" sId="3" numFmtId="4">
    <oc r="D108">
      <v>95400.547080000004</v>
    </oc>
    <nc r="D108">
      <v>116528.1851</v>
    </nc>
  </rcc>
  <rcc rId="62090" sId="3" numFmtId="4">
    <oc r="C118">
      <v>6000.2929999999997</v>
    </oc>
    <nc r="C118">
      <v>6247.0429999999997</v>
    </nc>
  </rcc>
  <rcc rId="62091" sId="3" numFmtId="4">
    <oc r="D118">
      <v>3570.6634100000001</v>
    </oc>
    <nc r="D118">
      <v>6216.4460600000002</v>
    </nc>
  </rcc>
  <rcc rId="62092" sId="3" numFmtId="4">
    <oc r="C127">
      <v>8839.6500099999994</v>
    </oc>
    <nc r="C127">
      <v>10687.190039999999</v>
    </nc>
  </rcc>
  <rcc rId="62093" sId="3" numFmtId="4">
    <oc r="D127">
      <v>598.68454999999994</v>
    </oc>
    <nc r="D127">
      <v>6916.2757700000002</v>
    </nc>
  </rcc>
  <rcc rId="62094" sId="3" numFmtId="4">
    <oc r="C132">
      <v>151742.6165</v>
    </oc>
    <nc r="C132">
      <v>174609.66703000001</v>
    </nc>
  </rcc>
  <rcc rId="62095" sId="3" numFmtId="4">
    <oc r="D132">
      <v>88235.116160000005</v>
    </oc>
    <nc r="D132">
      <v>133822.12010999999</v>
    </nc>
  </rcc>
  <rcc rId="62096" sId="3" numFmtId="4">
    <oc r="C140">
      <v>52240.205999999998</v>
    </oc>
    <nc r="C140">
      <v>79910.681679999994</v>
    </nc>
  </rcc>
  <rcc rId="62097" sId="3" numFmtId="4">
    <oc r="D140">
      <v>40694.94255</v>
    </oc>
    <nc r="D140">
      <v>47252.119169999998</v>
    </nc>
  </rcc>
  <rcc rId="62098" sId="3" numFmtId="4">
    <oc r="D149">
      <v>0</v>
    </oc>
    <nc r="D149">
      <v>3.7</v>
    </nc>
  </rcc>
  <rcc rId="62099" sId="3" numFmtId="4">
    <oc r="C154">
      <v>131932.45897000001</v>
    </oc>
    <nc r="C154">
      <v>132525.55897000001</v>
    </nc>
  </rcc>
  <rcc rId="62100" sId="3" numFmtId="4">
    <oc r="D154">
      <v>114058.47663999999</v>
    </oc>
    <nc r="D154">
      <v>132522.16704999999</v>
    </nc>
  </rcc>
  <rcc rId="62101" sId="3" numFmtId="4">
    <oc r="C159">
      <v>466920.91837000003</v>
    </oc>
    <nc r="C159">
      <v>463403.826</v>
    </nc>
  </rcc>
  <rcc rId="62102" sId="3" numFmtId="4">
    <oc r="D159">
      <v>398506.57844000001</v>
    </oc>
    <nc r="D159">
      <v>453214.49125000002</v>
    </nc>
  </rcc>
  <rcc rId="62103" sId="3" numFmtId="4">
    <oc r="C164">
      <v>29368.263200000001</v>
    </oc>
    <nc r="C164">
      <v>29617.403200000001</v>
    </nc>
  </rcc>
  <rcc rId="62104" sId="3" numFmtId="4">
    <oc r="D164">
      <v>26821.802</v>
    </oc>
    <nc r="D164">
      <v>29614.545760000001</v>
    </nc>
  </rcc>
  <rcc rId="62105" sId="3" numFmtId="4">
    <oc r="D170">
      <v>260.01420000000002</v>
    </oc>
    <nc r="D170">
      <v>421</v>
    </nc>
  </rcc>
  <rcc rId="62106" sId="3" numFmtId="4">
    <oc r="C171">
      <v>8426.9539999999997</v>
    </oc>
    <nc r="C171">
      <v>8389.2340999999997</v>
    </nc>
  </rcc>
  <rcc rId="62107" sId="3" numFmtId="4">
    <oc r="D171">
      <v>7333.7572499999997</v>
    </oc>
    <nc r="D171">
      <v>8373.1581000000006</v>
    </nc>
  </rcc>
  <rcc rId="62108" sId="3" numFmtId="4">
    <oc r="C174">
      <v>77564.072709999993</v>
    </oc>
    <nc r="C174">
      <v>88582.572709999993</v>
    </nc>
  </rcc>
  <rcc rId="62109" sId="3" numFmtId="4">
    <oc r="D174">
      <v>58308.260679999999</v>
    </oc>
    <nc r="D174">
      <v>78706.217839999998</v>
    </nc>
  </rcc>
  <rcc rId="62110" sId="3" numFmtId="4">
    <oc r="C181">
      <v>1789.3</v>
    </oc>
    <nc r="C181">
      <v>1956.7</v>
    </nc>
  </rcc>
  <rcc rId="62111" sId="3" numFmtId="4">
    <oc r="D181">
      <v>1460.5779700000001</v>
    </oc>
    <nc r="D181">
      <v>1952.0867699999999</v>
    </nc>
  </rcc>
  <rcc rId="62112" sId="3" numFmtId="4">
    <oc r="D183">
      <v>0</v>
    </oc>
    <nc r="D183">
      <v>19.865310000000001</v>
    </nc>
  </rcc>
  <rcc rId="62113" sId="3" numFmtId="4">
    <oc r="C184">
      <v>9968.7865600000005</v>
    </oc>
    <nc r="C184">
      <v>10091.38327</v>
    </nc>
  </rcc>
  <rcc rId="62114" sId="3" numFmtId="4">
    <oc r="D184">
      <v>9015.6712299999999</v>
    </oc>
    <nc r="D184">
      <v>10047.64316</v>
    </nc>
  </rcc>
  <rcc rId="62115" sId="3" numFmtId="4">
    <oc r="D188">
      <v>33329.719360000003</v>
    </oc>
    <nc r="D188">
      <v>57387.207640000001</v>
    </nc>
  </rcc>
  <rcc rId="62116" sId="3" numFmtId="4">
    <oc r="D192">
      <v>68.228160000000003</v>
    </oc>
    <nc r="D192">
      <v>80.900000000000006</v>
    </nc>
  </rcc>
  <rcc rId="62117" sId="3" numFmtId="4">
    <oc r="C194">
      <v>1091.4000000000001</v>
    </oc>
    <nc r="C194">
      <v>1091.4459999999999</v>
    </nc>
  </rcc>
  <rcc rId="62118" sId="3" numFmtId="4">
    <oc r="D194">
      <v>911.56129999999996</v>
    </oc>
    <nc r="D194">
      <v>1091.4459999999999</v>
    </nc>
  </rcc>
  <rcc rId="62119" sId="3" numFmtId="4">
    <oc r="D196">
      <v>7891.05</v>
    </oc>
    <nc r="D196">
      <v>8702.6661999999997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fmt sheetId="3" sqref="F205">
    <dxf>
      <numFmt numFmtId="179" formatCode="#,##0.000000"/>
    </dxf>
  </rfmt>
  <rfmt sheetId="3" sqref="F205">
    <dxf>
      <numFmt numFmtId="188" formatCode="#,##0.0000000"/>
    </dxf>
  </rfmt>
  <rfmt sheetId="3" sqref="F205">
    <dxf>
      <numFmt numFmtId="181" formatCode="#,##0.00000000"/>
    </dxf>
  </rfmt>
  <rfmt sheetId="3" sqref="F205">
    <dxf>
      <numFmt numFmtId="188" formatCode="#,##0.0000000"/>
    </dxf>
  </rfmt>
  <rfmt sheetId="3" sqref="F205">
    <dxf>
      <numFmt numFmtId="179" formatCode="#,##0.000000"/>
    </dxf>
  </rfmt>
  <rfmt sheetId="3" sqref="F205">
    <dxf>
      <numFmt numFmtId="172" formatCode="#,##0.00000"/>
    </dxf>
  </rfmt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64932" sId="3" numFmtId="4">
    <oc r="C7">
      <v>198179.1</v>
    </oc>
    <nc r="C7">
      <v>280701.5</v>
    </nc>
  </rcc>
  <rcc rId="64933" sId="3" numFmtId="4">
    <oc r="C9">
      <v>8500</v>
    </oc>
    <nc r="C9"/>
  </rcc>
  <rcc rId="64934" sId="3" numFmtId="4">
    <oc r="C10">
      <v>58.5</v>
    </oc>
    <nc r="C10"/>
  </rcc>
  <rcc rId="64935" sId="3" numFmtId="4">
    <oc r="C11">
      <v>11320</v>
    </oc>
    <nc r="C11"/>
  </rcc>
  <rcc rId="64936" sId="3" numFmtId="4">
    <oc r="C12">
      <v>0</v>
    </oc>
    <nc r="C12"/>
  </rcc>
  <rcc rId="64937" sId="3" numFmtId="4">
    <oc r="C14">
      <v>21000</v>
    </oc>
    <nc r="C14">
      <v>27000</v>
    </nc>
  </rcc>
  <rcc rId="64938" sId="3" numFmtId="4">
    <oc r="C16">
      <v>2450</v>
    </oc>
    <nc r="C16">
      <v>3000</v>
    </nc>
  </rcc>
  <rcc rId="64939" sId="3" numFmtId="4">
    <oc r="C17">
      <v>2500</v>
    </oc>
    <nc r="C17">
      <v>3200</v>
    </nc>
  </rcc>
  <rcc rId="64940" sId="3" numFmtId="4">
    <oc r="C19">
      <v>7500</v>
    </oc>
    <nc r="C19">
      <v>7850</v>
    </nc>
  </rcc>
  <rcc rId="64941" sId="3" numFmtId="4">
    <oc r="C21">
      <v>300</v>
    </oc>
    <nc r="C21"/>
  </rcc>
  <rcc rId="64942" sId="3" numFmtId="4">
    <oc r="C22">
      <v>2652.7</v>
    </oc>
    <nc r="C22"/>
  </rcc>
  <rcc rId="64943" sId="3" numFmtId="4">
    <oc r="C24">
      <v>4300</v>
    </oc>
    <nc r="C24"/>
  </rcc>
  <rcc rId="64944" sId="3" numFmtId="4">
    <oc r="C25">
      <v>12500</v>
    </oc>
    <nc r="C25"/>
  </rcc>
  <rcc rId="64945" sId="3" numFmtId="4">
    <oc r="C27">
      <v>2300</v>
    </oc>
    <nc r="C27">
      <v>500</v>
    </nc>
  </rcc>
  <rcc rId="64946" sId="3" numFmtId="4">
    <oc r="C29">
      <v>1600</v>
    </oc>
    <nc r="C29">
      <v>3600</v>
    </nc>
  </rcc>
  <rcc rId="64947" sId="3" numFmtId="4">
    <oc r="C39">
      <v>0</v>
    </oc>
    <nc r="C39">
      <v>300</v>
    </nc>
  </rcc>
  <rcc rId="64948" sId="3" numFmtId="4">
    <oc r="C41">
      <v>8500</v>
    </oc>
    <nc r="C41">
      <v>10500</v>
    </nc>
  </rcc>
  <rcc rId="64949" sId="3" numFmtId="4">
    <oc r="C43">
      <v>520</v>
    </oc>
    <nc r="C43">
      <v>500</v>
    </nc>
  </rcc>
  <rcc rId="64950" sId="3" numFmtId="4">
    <oc r="C45">
      <v>260</v>
    </oc>
    <nc r="C45">
      <v>50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59851" sId="3" numFmtId="4">
    <oc r="D165">
      <v>5796.0339999999997</v>
    </oc>
    <nc r="D165">
      <v>6373.0770000000002</v>
    </nc>
  </rcc>
  <rcc rId="59852" sId="3" numFmtId="4">
    <oc r="D166">
      <v>1974.2159999999999</v>
    </oc>
    <nc r="D166">
      <v>2860.2159999999999</v>
    </nc>
  </rcc>
  <rcc rId="59853" sId="3" numFmtId="4">
    <oc r="D167">
      <v>5621.759</v>
    </oc>
    <nc r="D167">
      <v>6418.7939999999999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.xml><?xml version="1.0" encoding="utf-8"?>
<revisions xmlns="http://schemas.openxmlformats.org/spreadsheetml/2006/main" xmlns:r="http://schemas.openxmlformats.org/officeDocument/2006/relationships">
  <rcc rId="63896" sId="3" numFmtId="4">
    <nc r="C157">
      <v>60</v>
    </nc>
  </rcc>
  <rcc rId="63897" sId="3" numFmtId="4">
    <nc r="D157">
      <v>0</v>
    </nc>
  </rcc>
  <rcc rId="63898" sId="3" numFmtId="4">
    <nc r="C159">
      <v>6000</v>
    </nc>
  </rcc>
  <rcc rId="63899" sId="3" numFmtId="4">
    <nc r="D159">
      <v>0</v>
    </nc>
  </rcc>
  <rcc rId="63900" sId="3" numFmtId="4">
    <nc r="C160">
      <v>1743.4</v>
    </nc>
  </rcc>
  <rcc rId="63901" sId="3" numFmtId="4">
    <nc r="D160">
      <v>0</v>
    </nc>
  </rcc>
  <rcc rId="63902" sId="3" numFmtId="4">
    <nc r="C161">
      <v>200</v>
    </nc>
  </rcc>
  <rcc rId="63903" sId="3" numFmtId="4">
    <nc r="D161">
      <v>0</v>
    </nc>
  </rcc>
  <rcc rId="63904" sId="3" numFmtId="4">
    <nc r="C162">
      <v>3149.3708999999999</v>
    </nc>
  </rcc>
  <rcc rId="63905" sId="3" numFmtId="4">
    <nc r="D162">
      <v>0</v>
    </nc>
  </rcc>
  <rcc rId="63906" sId="3" numFmtId="4">
    <nc r="C164">
      <v>21963.5</v>
    </nc>
  </rcc>
  <rcc rId="63907" sId="3" numFmtId="4">
    <nc r="D164">
      <v>0</v>
    </nc>
  </rcc>
  <rcc rId="63908" sId="3" numFmtId="4">
    <nc r="C165">
      <v>7603.2</v>
    </nc>
  </rcc>
  <rcc rId="63909" sId="3" numFmtId="4">
    <nc r="D165">
      <v>859.43799999999999</v>
    </nc>
  </rcc>
  <rcc rId="63910" sId="3" numFmtId="4">
    <nc r="C167">
      <v>395</v>
    </nc>
  </rcc>
  <rcc rId="63911" sId="3" numFmtId="4">
    <nc r="D167">
      <v>395</v>
    </nc>
  </rcc>
  <rcc rId="63912" sId="3" numFmtId="4">
    <oc r="C171">
      <v>0</v>
    </oc>
    <nc r="C171">
      <v>2820</v>
    </nc>
  </rcc>
  <rcc rId="63913" sId="3" numFmtId="4">
    <nc r="C175">
      <v>6465.0460000000003</v>
    </nc>
  </rcc>
  <rcc rId="63914" sId="3" numFmtId="4">
    <nc r="D175">
      <v>74.019059999999996</v>
    </nc>
  </rcc>
  <rcc rId="63915" sId="3" numFmtId="4">
    <nc r="C176">
      <v>160</v>
    </nc>
  </rcc>
  <rcc rId="63916" sId="3" numFmtId="4">
    <nc r="D176">
      <v>0</v>
    </nc>
  </rcc>
  <rcc rId="63917" sId="3" numFmtId="4">
    <nc r="C177">
      <v>2253.35</v>
    </nc>
  </rcc>
  <rcc rId="63918" sId="3" numFmtId="4">
    <nc r="D177">
      <v>150</v>
    </nc>
  </rcc>
  <rrc rId="63919" sId="3" ref="A178:XFD178" action="deleteRow">
    <undo index="0" exp="area" ref3D="1" dr="$A$203:$XFD$203" dn="Z_61528DAC_5C4C_48F4_ADE2_8A724B05A086_.wvu.Rows" sId="3"/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3920" sId="3" ref="A178:XFD178" action="delete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Создание модельных муниципальных библиотек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1.xml><?xml version="1.0" encoding="utf-8"?>
<revisions xmlns="http://schemas.openxmlformats.org/spreadsheetml/2006/main" xmlns:r="http://schemas.openxmlformats.org/officeDocument/2006/relationships">
  <rcc rId="63470" sId="3" odxf="1" dxf="1" numFmtId="4">
    <oc r="F70">
      <v>9682.4</v>
    </oc>
    <nc r="F70">
      <v>149.69999999999999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1" sId="3" odxf="1" dxf="1" numFmtId="4">
    <oc r="F72">
      <v>0</v>
    </oc>
    <nc r="F72">
      <v>13998.4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2" sId="3" odxf="1" dxf="1" numFmtId="4">
    <oc r="F73">
      <v>30805.51482</v>
    </oc>
    <nc r="F73">
      <v>21801.271680000002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F74" start="0" length="0">
    <dxf>
      <border outline="0">
        <left style="medium">
          <color indexed="64"/>
        </left>
      </border>
    </dxf>
  </rfmt>
  <rcc rId="63473" sId="3" numFmtId="4">
    <nc r="F75">
      <v>0</v>
    </nc>
  </rcc>
  <rcc rId="63474" sId="3" numFmtId="4">
    <nc r="F76">
      <v>1835.97099</v>
    </nc>
  </rcc>
  <rcc rId="63475" sId="3" odxf="1" dxf="1" numFmtId="4">
    <oc r="F77">
      <v>-87055.707250000007</v>
    </oc>
    <nc r="F77">
      <v>-10904.056339999999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60279" sId="3" numFmtId="4">
    <oc r="F67">
      <v>25.901499999999999</v>
    </oc>
    <nc r="F67">
      <v>6831.1028299999998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59547" sId="3" numFmtId="4">
    <oc r="D102">
      <v>339.57870000000003</v>
    </oc>
    <nc r="D102">
      <v>361.01760000000002</v>
    </nc>
  </rcc>
  <rcc rId="59548" sId="3" numFmtId="4">
    <oc r="D103">
      <v>0</v>
    </oc>
    <nc r="D103">
      <v>447</v>
    </nc>
  </rcc>
  <rcc rId="59549" sId="3" numFmtId="4">
    <oc r="D104">
      <v>0</v>
    </oc>
    <nc r="D104">
      <v>212.47678999999999</v>
    </nc>
  </rcc>
  <rcc rId="59550" sId="3" numFmtId="4">
    <oc r="D105">
      <v>7.2</v>
    </oc>
    <nc r="D105">
      <v>14.4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61700" sId="3" numFmtId="4">
    <oc r="F41">
      <v>12819.15148</v>
    </oc>
    <nc r="F41">
      <v>9007.8990900000008</v>
    </nc>
  </rcc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1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64196" sId="3">
    <oc r="B143" t="inlineStr">
      <is>
        <t>Охрана объектов растительного иживотного мира и среды их обитания</t>
      </is>
    </oc>
    <nc r="B143" t="inlineStr">
      <is>
        <t>Охрана объектов растительного и животного мира и среды их обитания</t>
      </is>
    </nc>
  </rcc>
  <rrc rId="64197" sId="3" ref="A140:XFD140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64198" sId="3">
    <nc r="A140" t="inlineStr">
      <is>
        <t>A62</t>
      </is>
    </nc>
  </rcc>
  <rcc rId="64199" sId="3" xfDxf="1" s="1" dxf="1">
    <nc r="B140" t="inlineStr">
      <is>
        <t>Осуществление строительных и ремонтных работ в целях обеспечения благоустройства территории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64200" sId="3" ref="A138:XFD138" action="deleteRow">
    <undo index="0" exp="area" dr="D134:D138" r="D133" sId="3"/>
    <undo index="0" exp="area" dr="C134:C138" r="C133" sId="3"/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38:XFD13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8" t="inlineStr">
        <is>
          <t>A51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8" t="inlineStr">
        <is>
          <t>Благоустройство дворовых и общественных территорий муниципальной программы Чувашской Республики</t>
        </is>
      </nc>
      <ndxf>
        <font>
          <i/>
          <sz val="14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3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38">
        <f>SUM(D138/C138*100)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3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201" sId="3" numFmtId="4">
    <nc r="C139">
      <v>5964.2755999999999</v>
    </nc>
  </rcc>
  <rcc rId="64202" sId="3" numFmtId="4">
    <nc r="D139">
      <v>0</v>
    </nc>
  </rcc>
  <rcc rId="64203" sId="3">
    <nc r="E139">
      <f>SUM(D139/C139*100)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rc rId="64087" sId="3" ref="A105:XFD105" action="deleteRow">
    <undo index="16" exp="area" ref3D="1" dr="$A$196:$XFD$19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0" exp="area" ref3D="1" dr="$A$201:$XFD$201" dn="Z_61528DAC_5C4C_48F4_ADE2_8A724B05A086_.wvu.Rows" sId="3"/>
    <undo index="12" exp="area" ref3D="1" dr="$A$196:$XFD$196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40:$XFD$140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rfmt sheetId="3" xfDxf="1" s="1" sqref="A105:XFD105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05" t="inlineStr">
        <is>
          <t>Ц9</t>
        </is>
      </nc>
      <ndxf>
        <font>
          <b val="0"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05" t="inlineStr">
        <is>
  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  </is>
      </nc>
      <ndxf>
        <font>
          <b val="0"/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s="1" dxf="1" numFmtId="4">
      <nc r="C105">
        <v>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05">
        <v>0</v>
      </nc>
      <ndxf>
        <font>
          <b val="0"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05">
        <f>SUM(D105/C105*100)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05" start="0" length="0">
      <dxf>
        <font>
          <b val="0"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05" start="0" length="0">
      <dxf>
        <numFmt numFmtId="170" formatCode="_-* #,##0.0_р_._-;\-* #,##0.0_р_._-;_-* &quot;-&quot;?_р_._-;_-@_-"/>
      </dxf>
    </rfmt>
  </rrc>
  <rrc rId="64088" sId="3" ref="A106:XFD106" action="delete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0" exp="area" ref3D="1" dr="$A$200:$XFD$200" dn="Z_61528DAC_5C4C_48F4_ADE2_8A724B05A086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9:$XFD$139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  <rfmt sheetId="3" xfDxf="1" s="1" sqref="A106:XFD10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06" t="inlineStr">
        <is>
          <t>Ч34</t>
        </is>
      </nc>
      <ndxf>
        <font>
          <b val="0"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06" t="inlineStr">
        <is>
  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  </is>
      </nc>
      <ndxf>
        <font>
          <b val="0"/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06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D106">
        <v>0</v>
      </nc>
      <ndxf>
        <font>
          <b val="0"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06">
        <f>SUM(D106/C106*100)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06" start="0" length="0">
      <dxf>
        <font>
          <b val="0"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106" start="0" length="0">
      <dxf>
        <numFmt numFmtId="170" formatCode="_-* #,##0.0_р_._-;\-* #,##0.0_р_._-;_-* &quot;-&quot;?_р_._-;_-@_-"/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район!$A$1:$G$203</formula>
    <oldFormula>район!$A$1:$G$203</oldFormula>
  </rdn>
  <rdn rId="0" localSheetId="3" customView="1" name="Z_61528DAC_5C4C_48F4_ADE2_8A724B05A086_.wvu.Rows" hidden="1" oldHidden="1">
    <formula>район!$199:$199</formula>
    <oldFormula>район!$199:$199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61884" sId="3" numFmtId="4">
    <oc r="D7">
      <v>160564.37611000001</v>
    </oc>
    <nc r="D7">
      <v>166601.86648999999</v>
    </nc>
  </rcc>
  <rcc rId="61885" sId="3" numFmtId="4">
    <oc r="D9">
      <v>9790.1280800000004</v>
    </oc>
    <nc r="D9">
      <v>10138.539510000001</v>
    </nc>
  </rcc>
  <rcc rId="61886" sId="3" numFmtId="4">
    <oc r="D10">
      <v>52.823999999999998</v>
    </oc>
    <nc r="D10">
      <v>52.948050000000002</v>
    </nc>
  </rcc>
  <rcc rId="61887" sId="3" numFmtId="4">
    <oc r="D11">
      <v>10096.21204</v>
    </oc>
    <nc r="D11">
      <v>10478.832969999999</v>
    </nc>
  </rcc>
  <rcc rId="61888" sId="3" numFmtId="4">
    <oc r="D12">
      <v>-1105.9453100000001</v>
    </oc>
    <nc r="D12">
      <v>-1103.8543099999999</v>
    </nc>
  </rcc>
  <rcc rId="61889" sId="3" numFmtId="4">
    <oc r="D14">
      <v>21200.960719999999</v>
    </oc>
    <nc r="D14">
      <v>21204.319329999998</v>
    </nc>
  </rcc>
  <rcc rId="61890" sId="3" numFmtId="4">
    <oc r="D15">
      <v>-46.940109999999997</v>
    </oc>
    <nc r="D15">
      <v>-46.617519999999999</v>
    </nc>
  </rcc>
  <rcc rId="61891" sId="3" numFmtId="4">
    <oc r="D17">
      <v>597.07844</v>
    </oc>
    <nc r="D17">
      <v>574.88044000000002</v>
    </nc>
  </rcc>
  <rcc rId="61892" sId="3" numFmtId="4">
    <oc r="D19">
      <v>7439.5940000000001</v>
    </oc>
    <nc r="D19">
      <v>7447.4850200000001</v>
    </nc>
  </rcc>
  <rcc rId="61893" sId="3" numFmtId="4">
    <oc r="D22">
      <v>2846.7807699999998</v>
    </oc>
    <nc r="D22">
      <v>2853.9554199999998</v>
    </nc>
  </rcc>
  <rcc rId="61894" sId="3" numFmtId="4">
    <oc r="D24">
      <v>3527.7912900000001</v>
    </oc>
    <nc r="D24">
      <v>3511.9912899999999</v>
    </nc>
  </rcc>
  <rcc rId="61895" sId="3" numFmtId="4">
    <oc r="D25">
      <v>11727.4925</v>
    </oc>
    <nc r="D25">
      <v>11750.007890000001</v>
    </nc>
  </rcc>
  <rcc rId="61896" sId="3" numFmtId="4">
    <oc r="D29">
      <v>2346.9902900000002</v>
    </oc>
    <nc r="D29">
      <v>2348.0870399999999</v>
    </nc>
  </rcc>
  <rcc rId="61897" sId="3" numFmtId="4">
    <oc r="D30">
      <v>51.05</v>
    </oc>
    <nc r="D30">
      <v>51.25</v>
    </nc>
  </rcc>
  <rcc rId="61898" sId="3" numFmtId="4">
    <oc r="D41">
      <v>9634.7604599999995</v>
    </oc>
    <nc r="D41">
      <v>9819.4064099999996</v>
    </nc>
  </rcc>
  <rcc rId="61899" sId="3" numFmtId="4">
    <oc r="D42">
      <v>1966.91751</v>
    </oc>
    <nc r="D42">
      <v>2026.4583</v>
    </nc>
  </rcc>
  <rcc rId="61900" sId="3" numFmtId="4">
    <oc r="D47">
      <v>662.68138999999996</v>
    </oc>
    <nc r="D47">
      <v>671.43538999999998</v>
    </nc>
  </rcc>
  <rcc rId="61901" sId="3" numFmtId="4">
    <oc r="D55">
      <v>15200.69713</v>
    </oc>
    <nc r="D55">
      <v>15205.3904</v>
    </nc>
  </rcc>
  <rcc rId="61902" sId="3" numFmtId="4">
    <oc r="D60">
      <v>1016.0596399999999</v>
    </oc>
    <nc r="D60">
      <v>1027.34167</v>
    </nc>
  </rcc>
  <rcc rId="61903" sId="3" numFmtId="4">
    <oc r="D61">
      <v>1359.8273099999999</v>
    </oc>
    <nc r="D61">
      <v>1463.9611</v>
    </nc>
  </rcc>
  <rcc rId="61904" sId="3" numFmtId="4">
    <oc r="D72">
      <v>295780.60665999999</v>
    </oc>
    <nc r="D72">
      <v>306333.14687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c rId="63652" sId="3" numFmtId="4">
    <oc r="F83">
      <v>43.803620000000002</v>
    </oc>
    <nc r="F83">
      <v>0</v>
    </nc>
  </rcc>
  <rcc rId="63653" sId="3" numFmtId="4">
    <nc r="F84">
      <v>1124.2388900000001</v>
    </nc>
  </rcc>
  <rcc rId="63654" sId="3" numFmtId="4">
    <nc r="F86">
      <v>136.26499999999999</v>
    </nc>
  </rcc>
  <rcc rId="63655" sId="3" numFmtId="4">
    <nc r="F89">
      <v>2076.6999999999998</v>
    </nc>
  </rcc>
  <rcc rId="63656" sId="3" numFmtId="4">
    <nc r="F94">
      <v>17.600010000000001</v>
    </nc>
  </rcc>
  <rcc rId="63657" sId="3" numFmtId="4">
    <nc r="F95">
      <v>75.158609999999996</v>
    </nc>
  </rcc>
  <rfmt sheetId="3" sqref="F93">
    <dxf>
      <numFmt numFmtId="4" formatCode="#,##0.00"/>
    </dxf>
  </rfmt>
  <rfmt sheetId="3" sqref="F93">
    <dxf>
      <numFmt numFmtId="187" formatCode="#,##0.000"/>
    </dxf>
  </rfmt>
  <rfmt sheetId="3" sqref="F93">
    <dxf>
      <numFmt numFmtId="186" formatCode="#,##0.0000"/>
    </dxf>
  </rfmt>
  <rfmt sheetId="3" sqref="F93">
    <dxf>
      <numFmt numFmtId="172" formatCode="#,##0.00000"/>
    </dxf>
  </rfmt>
  <rfmt sheetId="3" sqref="F93">
    <dxf>
      <numFmt numFmtId="186" formatCode="#,##0.0000"/>
    </dxf>
  </rfmt>
  <rfmt sheetId="3" sqref="F93">
    <dxf>
      <numFmt numFmtId="187" formatCode="#,##0.000"/>
    </dxf>
  </rfmt>
  <rfmt sheetId="3" sqref="F93">
    <dxf>
      <numFmt numFmtId="4" formatCode="#,##0.00"/>
    </dxf>
  </rfmt>
  <rfmt sheetId="3" sqref="F93">
    <dxf>
      <numFmt numFmtId="167" formatCode="#,##0.0"/>
    </dxf>
  </rfmt>
  <rcc rId="63658" sId="3" numFmtId="4">
    <oc r="F106">
      <v>506.65273999999999</v>
    </oc>
    <nc r="F106">
      <v>0</v>
    </nc>
  </rcc>
  <rcc rId="63659" sId="3" numFmtId="4">
    <oc r="F108">
      <v>122685.45398999999</v>
    </oc>
    <nc r="F108">
      <v>0</v>
    </nc>
  </rcc>
  <rcc rId="63660" sId="3" numFmtId="4">
    <oc r="F118">
      <v>4054.5427399999999</v>
    </oc>
    <nc r="F118">
      <v>12.33</v>
    </nc>
  </rcc>
  <rcc rId="63661" sId="3" numFmtId="4">
    <oc r="F140">
      <v>46751.318910000002</v>
    </oc>
    <nc r="F140">
      <v>20.5</v>
    </nc>
  </rcc>
  <rcc rId="63662" sId="3" numFmtId="4">
    <oc r="F141">
      <v>6317.2378600000002</v>
    </oc>
    <nc r="F141">
      <v>0</v>
    </nc>
  </rcc>
  <rcc rId="63663" sId="3" numFmtId="4">
    <oc r="F147">
      <v>713.85311000000002</v>
    </oc>
    <nc r="F147">
      <v>0</v>
    </nc>
  </rcc>
  <rcc rId="63664" sId="3" numFmtId="4">
    <oc r="F148">
      <v>266.53287</v>
    </oc>
    <nc r="F148">
      <v>0</v>
    </nc>
  </rcc>
  <rcc rId="63665" sId="3" numFmtId="4">
    <oc r="F151">
      <v>62</v>
    </oc>
    <nc r="F151">
      <v>0</v>
    </nc>
  </rcc>
  <rcc rId="63666" sId="3" numFmtId="4">
    <oc r="F154">
      <v>127032.35460999999</v>
    </oc>
    <nc r="F154">
      <v>8808.3379999999997</v>
    </nc>
  </rcc>
  <rcc rId="63667" sId="3" numFmtId="4">
    <oc r="F159">
      <v>404039.41326</v>
    </oc>
    <nc r="F159">
      <v>24775.82</v>
    </nc>
  </rcc>
  <rcc rId="63668" sId="3" numFmtId="4">
    <oc r="F164">
      <v>24727.12816</v>
    </oc>
    <nc r="F164">
      <v>802.33900000000006</v>
    </nc>
  </rcc>
  <rcc rId="63669" sId="3" numFmtId="4">
    <oc r="F169">
      <v>47.97</v>
    </oc>
    <nc r="F169">
      <v>0</v>
    </nc>
  </rcc>
  <rcc rId="63670" sId="3" numFmtId="4">
    <oc r="F170">
      <v>3181.1251000000002</v>
    </oc>
    <nc r="F170">
      <v>0</v>
    </nc>
  </rcc>
  <rcc rId="63671" sId="3" numFmtId="4">
    <oc r="F171">
      <v>3385.2950000000001</v>
    </oc>
    <nc r="F171">
      <v>73.155000000000001</v>
    </nc>
  </rcc>
  <rcc rId="63672" sId="3" numFmtId="4">
    <oc r="F174">
      <v>67141.159180000002</v>
    </oc>
    <nc r="F174">
      <v>3468.4</v>
    </nc>
  </rcc>
  <rcc rId="63673" sId="3" numFmtId="4">
    <oc r="F181">
      <v>1396.82663</v>
    </oc>
    <nc r="F181">
      <v>0</v>
    </nc>
  </rcc>
  <rcc rId="63674" sId="3" numFmtId="4">
    <oc r="F183">
      <v>12.379049999999999</v>
    </oc>
    <nc r="F183">
      <v>0</v>
    </nc>
  </rcc>
  <rcc rId="63675" sId="3" numFmtId="4">
    <oc r="F184">
      <v>9345.3745500000005</v>
    </oc>
    <nc r="F184">
      <v>0</v>
    </nc>
  </rcc>
  <rcc rId="63676" sId="3" numFmtId="4">
    <oc r="F188">
      <v>39407.178999999996</v>
    </oc>
    <nc r="F188">
      <v>0</v>
    </nc>
  </rcc>
  <rcc rId="63677" sId="3" numFmtId="4">
    <oc r="F192">
      <v>382.26049</v>
    </oc>
    <nc r="F192">
      <v>0</v>
    </nc>
  </rcc>
  <rcc rId="63678" sId="3" numFmtId="4">
    <oc r="F196">
      <v>0</v>
    </oc>
    <nc r="F196">
      <v>306.25400000000002</v>
    </nc>
  </rcc>
  <rcc rId="63679" sId="3" numFmtId="4">
    <oc r="F201">
      <v>69.8</v>
    </oc>
    <nc r="F201">
      <v>0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60694" sId="3" numFmtId="4">
    <oc r="C154">
      <v>127021.59256</v>
    </oc>
    <nc r="C154">
      <v>131932.45897000001</v>
    </nc>
  </rcc>
  <rcc rId="60695" sId="3" numFmtId="4">
    <oc r="D154">
      <v>108559.87664</v>
    </oc>
    <nc r="D154">
      <v>114058.47663999999</v>
    </nc>
  </rcc>
  <rcc rId="60696" sId="3" numFmtId="4">
    <oc r="C155">
      <v>6356.39</v>
    </oc>
    <nc r="C155">
      <v>7260.6417099999999</v>
    </nc>
  </rcc>
  <rcc rId="60697" sId="3" numFmtId="4">
    <oc r="D155">
      <v>3922.59</v>
    </oc>
    <nc r="D155">
      <v>4011.59</v>
    </nc>
  </rcc>
  <rfmt sheetId="3" sqref="D154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60310" sId="3" numFmtId="4">
    <oc r="F70">
      <v>1497</v>
    </oc>
    <nc r="F70">
      <v>1646.7</v>
    </nc>
  </rcc>
  <rcc rId="60311" sId="3" numFmtId="4">
    <oc r="F72">
      <v>201612.52632</v>
    </oc>
    <nc r="F72">
      <v>209413.94811999999</v>
    </nc>
  </rcc>
  <rcc rId="60312" sId="3" numFmtId="4">
    <oc r="F73">
      <v>397967.20231999998</v>
    </oc>
    <nc r="F73">
      <v>436654.99797000003</v>
    </nc>
  </rcc>
  <rcc rId="60313" sId="3" numFmtId="4">
    <oc r="F74">
      <v>18736.419999999998</v>
    </oc>
    <nc r="F74">
      <v>22783.74942</v>
    </nc>
  </rcc>
  <rcc rId="60314" sId="3" numFmtId="4">
    <oc r="F75">
      <v>6843.0396700000001</v>
    </oc>
    <nc r="F75">
      <v>63.834159999999997</v>
    </nc>
  </rcc>
  <rcc rId="60315" sId="3" numFmtId="4">
    <oc r="F76">
      <v>1848.9377500000001</v>
    </oc>
    <nc r="F76">
      <v>1902.50998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61498" sId="3">
    <oc r="A2" t="inlineStr">
      <is>
        <t xml:space="preserve">                                                                                Моргаушского муниципального округа на 01.12.2023 г.</t>
      </is>
    </oc>
    <nc r="A2" t="inlineStr">
      <is>
        <t xml:space="preserve">                                                                                Моргаушского муниципального округа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61094" sId="3" numFmtId="4">
    <oc r="D67">
      <v>11687.612080000001</v>
    </oc>
    <nc r="D67">
      <v>10941.81825</v>
    </nc>
  </rcc>
  <rcc rId="61095" sId="3" numFmtId="4">
    <oc r="D70">
      <v>99673.1</v>
    </oc>
    <nc r="D70">
      <v>107930.6</v>
    </nc>
  </rcc>
  <rcc rId="61096" sId="3" numFmtId="4">
    <oc r="C72">
      <v>238521.02932999999</v>
    </oc>
    <nc r="C72">
      <v>256249.68408000001</v>
    </nc>
  </rcc>
  <rcc rId="61097" sId="3" numFmtId="4">
    <oc r="D72">
      <v>161504.34742000001</v>
    </oc>
    <nc r="D72">
      <v>176939.62260999999</v>
    </nc>
  </rcc>
  <rcc rId="61098" sId="3" numFmtId="4">
    <oc r="C73">
      <v>474335.71100000001</v>
    </oc>
    <nc r="C73">
      <v>485077.31099999999</v>
    </nc>
  </rcc>
  <rcc rId="61099" sId="3" numFmtId="4">
    <oc r="D73">
      <v>404772.32681</v>
    </oc>
    <nc r="D73">
      <v>420204.39227999997</v>
    </nc>
  </rcc>
  <rcc rId="61100" sId="3" numFmtId="4">
    <oc r="D74">
      <v>25784.062099999999</v>
    </oc>
    <nc r="D74">
      <v>27830.188870000002</v>
    </nc>
  </rcc>
  <rcc rId="61101" sId="3" numFmtId="4">
    <oc r="D77">
      <v>-7538.9315800000004</v>
    </oc>
    <nc r="D77">
      <v>-7539.0103600000002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60346" sId="3" numFmtId="4">
    <oc r="F83">
      <v>14.074619999999999</v>
    </oc>
    <nc r="F83">
      <v>41.714619999999996</v>
    </nc>
  </rcc>
  <rcc rId="60347" sId="3" numFmtId="4">
    <oc r="F84">
      <v>41367.918640000004</v>
    </oc>
    <nc r="F84">
      <v>46960.468459999996</v>
    </nc>
  </rcc>
  <rcc rId="60348" sId="3" numFmtId="4">
    <oc r="F86">
      <v>4625.4899599999999</v>
    </oc>
    <nc r="F86">
      <v>4743.7021699999996</v>
    </nc>
  </rcc>
  <rcc rId="60349" sId="3" numFmtId="4">
    <oc r="F89">
      <v>11520.357690000001</v>
    </oc>
    <nc r="F89">
      <v>14106.781859999999</v>
    </nc>
  </rcc>
  <rcc rId="60350" sId="3" numFmtId="4">
    <oc r="F92">
      <v>1604.4928600000001</v>
    </oc>
    <nc r="F92">
      <v>1829.9714899999999</v>
    </nc>
  </rcc>
  <rcc rId="60351" sId="3" numFmtId="4">
    <oc r="F94">
      <v>1034.62211</v>
    </oc>
    <nc r="F94">
      <v>1095.3968299999999</v>
    </nc>
  </rcc>
  <rcc rId="60352" sId="3" numFmtId="4">
    <oc r="F95">
      <v>2710.5158900000001</v>
    </oc>
    <nc r="F95">
      <v>2955.3526900000002</v>
    </nc>
  </rcc>
  <rcc rId="60353" sId="3" numFmtId="4">
    <oc r="F96">
      <v>427.63395000000003</v>
    </oc>
    <nc r="F96">
      <v>434.53395</v>
    </nc>
  </rcc>
  <rcc rId="60354" sId="3" numFmtId="4">
    <oc r="F97">
      <v>524.60500000000002</v>
    </oc>
    <nc r="F97">
      <v>630.20500000000004</v>
    </nc>
  </rcc>
  <rcc rId="60355" sId="3" numFmtId="4">
    <oc r="F101">
      <v>990.61998000000006</v>
    </oc>
    <nc r="F101">
      <v>1482.1699799999999</v>
    </nc>
  </rcc>
  <rcc rId="60356" sId="3" numFmtId="4">
    <oc r="F108">
      <v>99714.789680000002</v>
    </oc>
    <nc r="F108">
      <v>104540.29783</v>
    </nc>
  </rcc>
  <rcc rId="60357" sId="3" numFmtId="4">
    <oc r="F118">
      <v>2885.2362400000002</v>
    </oc>
    <nc r="F118">
      <v>3402.7362400000002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61529" sId="3" numFmtId="4">
    <oc r="C7">
      <v>165137.51999999999</v>
    </oc>
    <nc r="C7">
      <v>163637.51999999999</v>
    </nc>
  </rcc>
  <rcc rId="61530" sId="3" numFmtId="4">
    <oc r="C16">
      <v>2400</v>
    </oc>
    <nc r="C16">
      <v>2500</v>
    </nc>
  </rcc>
  <rcc rId="61531" sId="3" numFmtId="4">
    <oc r="C17">
      <v>1000</v>
    </oc>
    <nc r="C17">
      <v>600</v>
    </nc>
  </rcc>
  <rcc rId="61532" sId="3" numFmtId="4">
    <oc r="C19">
      <v>6890</v>
    </oc>
    <nc r="C19">
      <v>7490</v>
    </nc>
  </rcc>
  <rcc rId="61533" sId="3" numFmtId="4">
    <oc r="C24">
      <v>4400</v>
    </oc>
    <nc r="C24">
      <v>3800</v>
    </nc>
  </rcc>
  <rcc rId="61534" sId="3" numFmtId="4">
    <oc r="C25">
      <v>11114</v>
    </oc>
    <nc r="C25">
      <v>11714</v>
    </nc>
  </rcc>
  <rcc rId="61535" sId="3" numFmtId="4">
    <oc r="C27">
      <v>1200</v>
    </oc>
    <nc r="C27">
      <v>1100</v>
    </nc>
  </rcc>
  <rcc rId="61536" sId="3" numFmtId="4">
    <oc r="C41">
      <v>9300</v>
    </oc>
    <nc r="C41">
      <v>9600</v>
    </nc>
  </rcc>
  <rcc rId="61537" sId="3" numFmtId="4">
    <oc r="C43">
      <v>517</v>
    </oc>
    <nc r="C43">
      <v>417</v>
    </nc>
  </rcc>
  <rcc rId="61538" sId="3" numFmtId="4">
    <oc r="C51">
      <v>900</v>
    </oc>
    <nc r="C51">
      <v>1200</v>
    </nc>
  </rcc>
  <rcc rId="61539" sId="3" numFmtId="4">
    <oc r="C54">
      <v>600</v>
    </oc>
    <nc r="C54">
      <v>400</v>
    </nc>
  </rcc>
  <rcc rId="61540" sId="3" numFmtId="4">
    <oc r="C61">
      <v>493.1</v>
    </oc>
    <nc r="C61">
      <v>1493.1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61132" sId="3" numFmtId="4">
    <oc r="D66">
      <v>0.2</v>
    </oc>
    <nc r="D66">
      <v>4.4566100000000004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.xml><?xml version="1.0" encoding="utf-8"?>
<revisions xmlns="http://schemas.openxmlformats.org/spreadsheetml/2006/main" xmlns:r="http://schemas.openxmlformats.org/officeDocument/2006/relationships">
  <rcc rId="60762" sId="3" numFmtId="4">
    <oc r="D165">
      <v>5709.8626299999996</v>
    </oc>
    <nc r="D165">
      <v>6650.558</v>
    </nc>
  </rcc>
  <rcc rId="60763" sId="3" numFmtId="4">
    <oc r="C166">
      <v>6373.0770000000002</v>
    </oc>
    <nc r="C166">
      <v>9806.6769999999997</v>
    </nc>
  </rcc>
  <rcc rId="60764" sId="3" numFmtId="4">
    <oc r="D166">
      <v>6373.0770000000002</v>
    </oc>
    <nc r="D166">
      <v>9806.6769999999997</v>
    </nc>
  </rcc>
  <rcc rId="60765" sId="3" numFmtId="4">
    <oc r="D168">
      <v>6418.7939999999999</v>
    </oc>
    <nc r="D168">
      <v>7504.3509999999997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1.xml><?xml version="1.0" encoding="utf-8"?>
<revisions xmlns="http://schemas.openxmlformats.org/spreadsheetml/2006/main" xmlns:r="http://schemas.openxmlformats.org/officeDocument/2006/relationships">
  <rcc rId="60388" sId="3" numFmtId="4">
    <oc r="F127">
      <v>6672.0847299999996</v>
    </oc>
    <nc r="F127">
      <v>7911.6523500000003</v>
    </nc>
  </rcc>
  <rcc rId="60389" sId="3" numFmtId="4">
    <oc r="F132">
      <v>52632.509019999998</v>
    </oc>
    <nc r="F132">
      <v>55398.677000000003</v>
    </nc>
  </rcc>
  <rcc rId="60390" sId="3" numFmtId="4">
    <oc r="F140">
      <v>38685.90958</v>
    </oc>
    <nc r="F140">
      <v>41916.00013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61965" sId="3" numFmtId="4">
    <oc r="D7">
      <v>166601.86648999999</v>
    </oc>
    <nc r="D7">
      <v>167464.34327000001</v>
    </nc>
  </rcc>
  <rcc rId="61966" sId="3" numFmtId="4">
    <oc r="D9">
      <v>10138.539510000001</v>
    </oc>
    <nc r="D9">
      <v>10138.76217</v>
    </nc>
  </rcc>
  <rcc rId="61967" sId="3" numFmtId="4">
    <oc r="D10">
      <v>52.948050000000002</v>
    </oc>
    <nc r="D10">
      <v>52.953719999999997</v>
    </nc>
  </rcc>
  <rcc rId="61968" sId="3" numFmtId="4">
    <oc r="D11">
      <v>10478.832969999999</v>
    </oc>
    <nc r="D11">
      <v>10479.201880000001</v>
    </nc>
  </rcc>
  <rcc rId="61969" sId="3" numFmtId="4">
    <oc r="D14">
      <v>21204.319329999998</v>
    </oc>
    <nc r="D14">
      <v>21204.66892</v>
    </nc>
  </rcc>
  <rcc rId="61970" sId="3" numFmtId="4">
    <oc r="D19">
      <v>7447.4850200000001</v>
    </oc>
    <nc r="D19">
      <v>7453.4506199999996</v>
    </nc>
  </rcc>
  <rcc rId="61971" sId="3" numFmtId="4">
    <oc r="D22">
      <v>2853.9554199999998</v>
    </oc>
    <nc r="D22">
      <v>2863.7722100000001</v>
    </nc>
  </rcc>
  <rcc rId="61972" sId="3" numFmtId="4">
    <oc r="D25">
      <v>11750.007890000001</v>
    </oc>
    <nc r="D25">
      <v>11778.802369999999</v>
    </nc>
  </rcc>
  <rcc rId="61973" sId="3" numFmtId="4">
    <oc r="D29">
      <v>2348.0870399999999</v>
    </oc>
    <nc r="D29">
      <v>2352.1460400000001</v>
    </nc>
  </rcc>
  <rcc rId="61974" sId="3" numFmtId="4">
    <oc r="D60">
      <v>1027.34167</v>
    </oc>
    <nc r="D60">
      <v>1033.34167</v>
    </nc>
  </rcc>
  <rcc rId="61975" sId="3" numFmtId="4">
    <oc r="D61">
      <v>1463.9611</v>
    </oc>
    <nc r="D61">
      <v>1465.2403899999999</v>
    </nc>
  </rcc>
  <rcc rId="61976" sId="3" numFmtId="4">
    <oc r="D30">
      <v>51.25</v>
    </oc>
    <nc r="D30">
      <v>51.45</v>
    </nc>
  </rcc>
  <rcc rId="61977" sId="3" numFmtId="4">
    <oc r="D41">
      <v>9819.4064099999996</v>
    </oc>
    <nc r="D41">
      <v>9834.7524200000007</v>
    </nc>
  </rcc>
  <rcc rId="61978" sId="3" numFmtId="4">
    <oc r="D42">
      <v>2026.4583</v>
    </oc>
    <nc r="D42">
      <v>2032.9722999999999</v>
    </nc>
  </rcc>
  <rcc rId="61979" sId="3" numFmtId="4">
    <oc r="D47">
      <v>671.43538999999998</v>
    </oc>
    <nc r="D47">
      <v>682.72699</v>
    </nc>
  </rcc>
  <rcc rId="61980" sId="3" numFmtId="4">
    <oc r="D55">
      <v>15205.3904</v>
    </oc>
    <nc r="D55">
      <v>15205.3964</v>
    </nc>
  </rcc>
  <rfmt sheetId="3" sqref="D68">
    <dxf>
      <numFmt numFmtId="4" formatCode="#,##0.00"/>
    </dxf>
  </rfmt>
  <rfmt sheetId="3" sqref="D68">
    <dxf>
      <numFmt numFmtId="187" formatCode="#,##0.000"/>
    </dxf>
  </rfmt>
  <rfmt sheetId="3" sqref="D68">
    <dxf>
      <numFmt numFmtId="186" formatCode="#,##0.0000"/>
    </dxf>
  </rfmt>
  <rfmt sheetId="3" sqref="D68">
    <dxf>
      <numFmt numFmtId="172" formatCode="#,##0.00000"/>
    </dxf>
  </rfmt>
  <rfmt sheetId="3" sqref="D68">
    <dxf>
      <numFmt numFmtId="186" formatCode="#,##0.0000"/>
    </dxf>
  </rfmt>
  <rfmt sheetId="3" sqref="D68">
    <dxf>
      <numFmt numFmtId="187" formatCode="#,##0.000"/>
    </dxf>
  </rfmt>
  <rfmt sheetId="3" sqref="D68">
    <dxf>
      <numFmt numFmtId="4" formatCode="#,##0.00"/>
    </dxf>
  </rfmt>
  <rfmt sheetId="3" sqref="D6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61571" sId="3" numFmtId="4">
    <oc r="F7">
      <v>138260.69631</v>
    </oc>
    <nc r="F7">
      <v>166983.59969</v>
    </nc>
  </rcc>
  <rcc rId="61572" sId="3" numFmtId="4">
    <oc r="F9">
      <v>8820.2652999999991</v>
    </oc>
    <nc r="F9">
      <v>9642.2600999999995</v>
    </nc>
  </rcc>
  <rcc rId="61573" sId="3" numFmtId="4">
    <oc r="F10">
      <v>48.789650000000002</v>
    </oc>
    <nc r="F10">
      <v>52.083219999999997</v>
    </nc>
  </rcc>
  <rcc rId="61574" sId="3" numFmtId="4">
    <oc r="F11">
      <v>9817.7894799999995</v>
    </oc>
    <nc r="F11">
      <v>10646.144130000001</v>
    </nc>
  </rcc>
  <rcc rId="61575" sId="3" numFmtId="4">
    <oc r="F12">
      <v>-1034.4582800000001</v>
    </oc>
    <nc r="F12">
      <v>-1106.2469900000001</v>
    </nc>
  </rcc>
  <rcc rId="61576" sId="3" numFmtId="4">
    <oc r="F14">
      <v>17378.436099999999</v>
    </oc>
    <nc r="F14">
      <v>18574.019260000001</v>
    </nc>
  </rcc>
  <rcc rId="61577" sId="3" numFmtId="4">
    <oc r="F15">
      <v>58.375079999999997</v>
    </oc>
    <nc r="F15">
      <v>78.995339999999999</v>
    </nc>
  </rcc>
  <rcc rId="61578" sId="3" numFmtId="4">
    <oc r="F16">
      <v>1828.0965699999999</v>
    </oc>
    <nc r="F16">
      <v>1828.98452</v>
    </nc>
  </rcc>
  <rcc rId="61579" sId="3" numFmtId="4">
    <oc r="F17">
      <v>1697.0770600000001</v>
    </oc>
    <nc r="F17">
      <v>2240.2203399999999</v>
    </nc>
  </rcc>
  <rcc rId="61580" sId="3" numFmtId="4">
    <oc r="F19">
      <v>4976.3540400000002</v>
    </oc>
    <nc r="F19">
      <v>6621.3053499999996</v>
    </nc>
  </rcc>
  <rcc rId="61581" sId="3" numFmtId="4">
    <oc r="F21">
      <v>199.91838000000001</v>
    </oc>
    <nc r="F21">
      <v>212.6139</v>
    </nc>
  </rcc>
  <rcc rId="61582" sId="3" numFmtId="4">
    <oc r="F22">
      <v>2121.4662800000001</v>
    </oc>
    <nc r="F22">
      <v>2736.7831700000002</v>
    </nc>
  </rcc>
  <rcc rId="61583" sId="3" numFmtId="4">
    <oc r="F24">
      <v>3858.3181300000001</v>
    </oc>
    <nc r="F24">
      <v>3723.7542800000001</v>
    </nc>
  </rcc>
  <rcc rId="61584" sId="3" numFmtId="4">
    <oc r="F25">
      <v>9508.7946699999993</v>
    </oc>
    <nc r="F25">
      <v>11415.82199</v>
    </nc>
  </rcc>
  <rcc rId="61585" sId="3" numFmtId="4">
    <oc r="F27">
      <v>6269.0050199999996</v>
    </oc>
    <nc r="F27">
      <v>6275.2890200000002</v>
    </nc>
  </rcc>
  <rcc rId="61586" sId="3" numFmtId="4">
    <oc r="F29">
      <v>2326.7337200000002</v>
    </oc>
    <nc r="F29">
      <v>2539.4609</v>
    </nc>
  </rcc>
  <rcc rId="61587" sId="3" numFmtId="4">
    <oc r="F30">
      <v>59.98</v>
    </oc>
    <nc r="F30">
      <v>66.78</v>
    </nc>
  </rcc>
  <rcc rId="61588" sId="3" numFmtId="4">
    <oc r="F35">
      <v>0</v>
    </oc>
    <nc r="F35">
      <v>2.4709999999999999E-2</v>
    </nc>
  </rcc>
  <rcc rId="61589" sId="3" numFmtId="4">
    <oc r="F41">
      <v>8093.2185099999997</v>
    </oc>
    <nc r="F41">
      <v>12819.15148</v>
    </nc>
  </rcc>
  <rcc rId="61590" sId="3" numFmtId="4">
    <oc r="F42">
      <v>2460.3092000000001</v>
    </oc>
    <nc r="F42">
      <v>3175.8159999999998</v>
    </nc>
  </rcc>
  <rcc rId="61591" sId="3" numFmtId="4">
    <oc r="F43">
      <v>580.02473999999995</v>
    </oc>
    <nc r="F43">
      <v>635.43638999999996</v>
    </nc>
  </rcc>
  <rcc rId="61592" sId="3" numFmtId="4">
    <oc r="F44">
      <v>0</v>
    </oc>
    <nc r="F44">
      <v>7.5000000000000002E-4</v>
    </nc>
  </rcc>
  <rcc rId="61593" sId="3" numFmtId="4">
    <oc r="F47">
      <v>495.09607</v>
    </oc>
    <nc r="F47">
      <v>566.29078000000004</v>
    </nc>
  </rcc>
  <rcc rId="61594" sId="3" numFmtId="4">
    <oc r="F49">
      <v>1020.6917099999999</v>
    </oc>
    <nc r="F49">
      <v>1072.3449900000001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61163" sId="3" numFmtId="4">
    <oc r="D83">
      <v>4.6836000000000002</v>
    </oc>
    <nc r="D83">
      <v>7.6836000000000002</v>
    </nc>
  </rcc>
  <rcc rId="61164" sId="3" numFmtId="4">
    <oc r="C84">
      <v>70600.184399999998</v>
    </oc>
    <nc r="C84">
      <v>69793.864400000006</v>
    </nc>
  </rcc>
  <rcc rId="61165" sId="3" numFmtId="4">
    <oc r="D84">
      <v>52421.581449999998</v>
    </oc>
    <nc r="D84">
      <v>57796.869039999998</v>
    </nc>
  </rcc>
  <rcc rId="61166" sId="3" numFmtId="4">
    <oc r="D86">
      <v>5617.2761600000003</v>
    </oc>
    <nc r="D86">
      <v>6149.1840599999996</v>
    </nc>
  </rcc>
  <rcc rId="61167" sId="3" numFmtId="4">
    <oc r="C89">
      <v>31060.37932</v>
    </oc>
    <nc r="C89">
      <v>31159.06927</v>
    </nc>
  </rcc>
  <rcc rId="61168" sId="3" numFmtId="4">
    <oc r="D89">
      <v>23839.186799999999</v>
    </oc>
    <nc r="D89">
      <v>27193.01226</v>
    </nc>
  </rcc>
  <rcc rId="61169" sId="3" numFmtId="4">
    <oc r="D92">
      <v>1247.3258000000001</v>
    </oc>
    <nc r="D92">
      <v>1610.71795</v>
    </nc>
  </rcc>
  <rcc rId="61170" sId="3" numFmtId="4">
    <oc r="D94">
      <v>1063.6878099999999</v>
    </oc>
    <nc r="D94">
      <v>1236.43236</v>
    </nc>
  </rcc>
  <rcc rId="61171" sId="3" numFmtId="4">
    <oc r="D95">
      <v>2743.9357599999998</v>
    </oc>
    <nc r="D95">
      <v>3083.15852</v>
    </nc>
  </rcc>
  <rcc rId="61172" sId="3" numFmtId="4">
    <oc r="C96">
      <v>682</v>
    </oc>
    <nc r="C96">
      <v>540</v>
    </nc>
  </rcc>
  <rcc rId="61173" sId="3" numFmtId="4">
    <oc r="D96">
      <v>130.64809</v>
    </oc>
    <nc r="D96">
      <v>146.52808999999999</v>
    </nc>
  </rcc>
  <rcc rId="61174" sId="3" numFmtId="4">
    <oc r="C97">
      <v>1238</v>
    </oc>
    <nc r="C97">
      <v>1362</v>
    </nc>
  </rcc>
  <rcc rId="61175" sId="3" numFmtId="4">
    <oc r="D97">
      <v>1067</v>
    </oc>
    <nc r="D97">
      <v>1139.7</v>
    </nc>
  </rcc>
  <rcc rId="61176" sId="3" numFmtId="4">
    <oc r="C101">
      <v>1323.8989799999999</v>
    </oc>
    <nc r="C101">
      <v>1229.67679</v>
    </nc>
  </rcc>
  <rcc rId="61177" sId="3" numFmtId="4">
    <oc r="C106">
      <v>1483.556</v>
    </oc>
    <nc r="C106">
      <v>1423.9270899999999</v>
    </nc>
  </rcc>
  <rcc rId="61178" sId="3" numFmtId="4">
    <oc r="C108">
      <v>136323.26710999999</v>
    </oc>
    <nc r="C108">
      <v>138399.24791000001</v>
    </nc>
  </rcc>
  <rcc rId="61179" sId="3" numFmtId="4">
    <oc r="D108">
      <v>90476.328559999994</v>
    </oc>
    <nc r="D108">
      <v>95400.547080000004</v>
    </nc>
  </rcc>
  <rcc rId="61180" sId="3" numFmtId="4">
    <oc r="C127">
      <v>7963.2301399999997</v>
    </oc>
    <nc r="C127">
      <v>8839.6500099999994</v>
    </nc>
  </rcc>
  <rcc rId="61181" sId="3" numFmtId="4">
    <oc r="D127">
      <v>491.14997</v>
    </oc>
    <nc r="D127">
      <v>598.68454999999994</v>
    </nc>
  </rcc>
  <rcc rId="61182" sId="3" numFmtId="4">
    <oc r="C140">
      <v>50838.832820000003</v>
    </oc>
    <nc r="C140">
      <v>52240.205999999998</v>
    </nc>
  </rcc>
  <rcc rId="61183" sId="3" numFmtId="4">
    <oc r="D140">
      <v>38670.779649999997</v>
    </oc>
    <nc r="D140">
      <v>40694.94255</v>
    </nc>
  </rcc>
  <rcc rId="61184" sId="3" numFmtId="4">
    <oc r="C152">
      <v>950</v>
    </oc>
    <nc r="C152">
      <v>600</v>
    </nc>
  </rcc>
  <rcc rId="61185" sId="3" numFmtId="4">
    <oc r="C159">
      <v>443910.31318</v>
    </oc>
    <nc r="C159">
      <v>466920.91837000003</v>
    </nc>
  </rcc>
  <rcc rId="61186" sId="3" numFmtId="4">
    <oc r="D159">
      <v>388611.59025000001</v>
    </oc>
    <nc r="D159">
      <v>398506.57844000001</v>
    </nc>
  </rcc>
  <rcc rId="61187" sId="3" numFmtId="4">
    <oc r="C164">
      <v>25703.451000000001</v>
    </oc>
    <nc r="C164">
      <v>29368.263200000001</v>
    </nc>
  </rcc>
  <rcc rId="61188" sId="3" numFmtId="4">
    <oc r="D164">
      <v>21361.949629999999</v>
    </oc>
    <nc r="D164">
      <v>26821.802</v>
    </nc>
  </rcc>
  <rcc rId="61189" sId="3" numFmtId="4">
    <oc r="C174">
      <v>74244.592940000002</v>
    </oc>
    <nc r="C174">
      <v>77564.072709999993</v>
    </nc>
  </rcc>
  <rcc rId="61190" sId="3" numFmtId="4">
    <oc r="D174">
      <v>54338.566870000002</v>
    </oc>
    <nc r="D174">
      <v>58308.260679999999</v>
    </nc>
  </rcc>
  <rcc rId="61191" sId="3" numFmtId="4">
    <oc r="C184">
      <v>10937.692709999999</v>
    </oc>
    <nc r="C184">
      <v>9968.7865600000005</v>
    </nc>
  </rcc>
  <rcc rId="61192" sId="3" numFmtId="4">
    <oc r="D184">
      <v>8197.04673</v>
    </oc>
    <nc r="D184">
      <v>9015.6712299999999</v>
    </nc>
  </rcc>
  <rcc rId="61193" sId="3" numFmtId="4">
    <oc r="C188">
      <v>58110.154600000002</v>
    </oc>
    <nc r="C188">
      <v>57675.211000000003</v>
    </nc>
  </rcc>
  <rcc rId="61194" sId="3" numFmtId="4">
    <oc r="D188">
      <v>30441.55444</v>
    </oc>
    <nc r="D188">
      <v>33329.719360000003</v>
    </nc>
  </rcc>
  <rcc rId="61195" sId="3" numFmtId="4">
    <oc r="D192">
      <v>59.433889999999998</v>
    </oc>
    <nc r="D192">
      <v>68.228160000000003</v>
    </nc>
  </rcc>
  <rcc rId="61196" sId="3">
    <nc r="E195">
      <f>SUM(D195/C195*100)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1.xml><?xml version="1.0" encoding="utf-8"?>
<revisions xmlns="http://schemas.openxmlformats.org/spreadsheetml/2006/main" xmlns:r="http://schemas.openxmlformats.org/officeDocument/2006/relationships">
  <rcc rId="60796" sId="3" numFmtId="4">
    <oc r="C169">
      <v>60</v>
    </oc>
    <nc r="C169">
      <v>70</v>
    </nc>
  </rcc>
  <rcc rId="60797" sId="3" numFmtId="4">
    <oc r="D169">
      <v>38.6</v>
    </oc>
    <nc r="D169">
      <v>48.6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fmt sheetId="3" sqref="A172:A174" start="0" length="2147483647">
    <dxf>
      <font>
        <i/>
      </font>
    </dxf>
  </rfmt>
  <rrc rId="64427" sId="3" ref="A175:XFD175" action="insert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cc rId="64428" sId="3" xfDxf="1" s="1" dxf="1">
    <nc r="B175" t="inlineStr">
      <is>
        <t>Обустройство и восстановление воинских захоронений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429" sId="3">
    <nc r="A175" t="inlineStr">
      <is>
        <t>Ц41</t>
      </is>
    </nc>
  </rcc>
  <rcc rId="64430" sId="3" numFmtId="4">
    <nc r="C175">
      <v>95.344440000000006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район!$A$1:$G$203</formula>
    <oldFormula>район!$A$1:$G$203</oldFormula>
  </rdn>
  <rdn rId="0" localSheetId="3" customView="1" name="Z_61528DAC_5C4C_48F4_ADE2_8A724B05A086_.wvu.Rows" hidden="1" oldHidden="1">
    <formula>район!$199:$199</formula>
    <oldFormula>район!$199:$199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c rId="61625" sId="3" numFmtId="4">
    <oc r="F51">
      <v>1024.4771699999999</v>
    </oc>
    <nc r="F51">
      <v>1402.56591</v>
    </nc>
  </rcc>
  <rcc rId="61626" sId="3" numFmtId="4">
    <oc r="F54">
      <v>2298.9167000000002</v>
    </oc>
    <nc r="F54">
      <v>2843.4726999999998</v>
    </nc>
  </rcc>
  <rcc rId="61627" sId="3" numFmtId="4">
    <oc r="F55">
      <v>7642.2470800000001</v>
    </oc>
    <nc r="F55">
      <v>8280.4401099999995</v>
    </nc>
  </rcc>
  <rcc rId="61628" sId="3" numFmtId="4">
    <oc r="F56">
      <v>768.30686000000003</v>
    </oc>
    <nc r="F56">
      <v>1351.4602299999999</v>
    </nc>
  </rcc>
  <rcc rId="61629" sId="3" numFmtId="4">
    <oc r="F60">
      <v>1191.6848500000001</v>
    </oc>
    <nc r="F60">
      <v>1279.46228</v>
    </nc>
  </rcc>
  <rcc rId="61630" sId="3" numFmtId="4">
    <oc r="F61">
      <v>529.07169999999996</v>
    </oc>
    <nc r="F61">
      <v>775.62501999999995</v>
    </nc>
  </rcc>
  <rcc rId="61631" sId="3" numFmtId="4">
    <oc r="F63">
      <v>93.29016</v>
    </oc>
    <nc r="F63">
      <v>105.73419</v>
    </nc>
  </rcc>
  <rcc rId="61632" sId="3" numFmtId="4">
    <oc r="F67">
      <v>6831.1028299999998</v>
    </oc>
    <nc r="F67">
      <v>12363.24439</v>
    </nc>
  </rcc>
  <rcc rId="61633" sId="3" numFmtId="4">
    <oc r="F70">
      <v>1646.7</v>
    </oc>
    <nc r="F70">
      <v>1796.8</v>
    </nc>
  </rcc>
  <rcc rId="61634" sId="3" numFmtId="4">
    <oc r="F72">
      <v>209413.94811999999</v>
    </oc>
    <nc r="F72">
      <v>357371.05906</v>
    </nc>
  </rcc>
  <rcc rId="61635" sId="3" numFmtId="4">
    <oc r="F73">
      <v>436654.99797000003</v>
    </oc>
    <nc r="F73">
      <v>473797.84534</v>
    </nc>
  </rcc>
  <rcc rId="61636" sId="3" numFmtId="4">
    <oc r="F74">
      <v>22783.74942</v>
    </oc>
    <nc r="F74">
      <v>26893.059150000001</v>
    </nc>
  </rcc>
  <rcc rId="61637" sId="3" numFmtId="4">
    <oc r="F76">
      <v>1902.50998</v>
    </oc>
    <nc r="F76">
      <v>1848.9377500000001</v>
    </nc>
  </rcc>
  <rcc rId="61638" sId="3" numFmtId="4">
    <oc r="F75">
      <v>63.834159999999997</v>
    </oc>
    <nc r="F75">
      <v>0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1.xml><?xml version="1.0" encoding="utf-8"?>
<revisions xmlns="http://schemas.openxmlformats.org/spreadsheetml/2006/main" xmlns:r="http://schemas.openxmlformats.org/officeDocument/2006/relationships">
  <rcc rId="61227" sId="3">
    <oc r="E32">
      <f>SUM(D32/C32*100)</f>
    </oc>
    <nc r="E32"/>
  </rcc>
  <rcc rId="61228" sId="3">
    <oc r="E33">
      <f>SUM(D33/C33*100)</f>
    </oc>
    <nc r="E33"/>
  </rcc>
  <rcc rId="61229" sId="3">
    <oc r="E34">
      <f>SUM(D34/C34*100)</f>
    </oc>
    <nc r="E34"/>
  </rcc>
  <rcc rId="61230" sId="3">
    <oc r="E35">
      <f>SUM(D35/C35*100)</f>
    </oc>
    <nc r="E35"/>
  </rcc>
  <rcc rId="61231" sId="3">
    <oc r="G33">
      <f>SUM(D33/F33*100)</f>
    </oc>
    <nc r="G33"/>
  </rcc>
  <rcc rId="61232" sId="3">
    <oc r="G35">
      <f>SUM(D35/F35*100)</f>
    </oc>
    <nc r="G3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64981" sId="3" numFmtId="4">
    <oc r="C49">
      <v>650</v>
    </oc>
    <nc r="C49">
      <v>1000</v>
    </nc>
  </rcc>
  <rcc rId="64982" sId="3" numFmtId="4">
    <oc r="C51">
      <v>5426.9</v>
    </oc>
    <nc r="C51">
      <v>4526.8999999999996</v>
    </nc>
  </rcc>
  <rcc rId="64983" sId="3" numFmtId="4">
    <oc r="C59">
      <f>SUM(C60:C64)</f>
    </oc>
    <nc r="C59">
      <v>6000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62778" sId="3">
    <oc r="D81" t="inlineStr">
      <is>
        <t>исполнено на 01.12.2023 г.</t>
      </is>
    </oc>
    <nc r="D81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fmt sheetId="3" sqref="D8">
    <dxf>
      <numFmt numFmtId="4" formatCode="#,##0.00"/>
    </dxf>
  </rfmt>
  <rfmt sheetId="3" sqref="D8">
    <dxf>
      <numFmt numFmtId="187" formatCode="#,##0.000"/>
    </dxf>
  </rfmt>
  <rfmt sheetId="3" sqref="D8">
    <dxf>
      <numFmt numFmtId="186" formatCode="#,##0.0000"/>
    </dxf>
  </rfmt>
  <rfmt sheetId="3" sqref="D8">
    <dxf>
      <numFmt numFmtId="172" formatCode="#,##0.00000"/>
    </dxf>
  </rfmt>
  <rfmt sheetId="3" sqref="D8">
    <dxf>
      <numFmt numFmtId="179" formatCode="#,##0.000000"/>
    </dxf>
  </rfmt>
  <rfmt sheetId="3" sqref="D8">
    <dxf>
      <numFmt numFmtId="172" formatCode="#,##0.00000"/>
    </dxf>
  </rfmt>
  <rfmt sheetId="3" sqref="D20">
    <dxf>
      <numFmt numFmtId="4" formatCode="#,##0.00"/>
    </dxf>
  </rfmt>
  <rfmt sheetId="3" sqref="D20">
    <dxf>
      <numFmt numFmtId="187" formatCode="#,##0.000"/>
    </dxf>
  </rfmt>
  <rfmt sheetId="3" sqref="D20">
    <dxf>
      <numFmt numFmtId="186" formatCode="#,##0.0000"/>
    </dxf>
  </rfmt>
  <rfmt sheetId="3" sqref="D20">
    <dxf>
      <numFmt numFmtId="172" formatCode="#,##0.00000"/>
    </dxf>
  </rfmt>
  <rfmt sheetId="3" sqref="D20">
    <dxf>
      <numFmt numFmtId="186" formatCode="#,##0.0000"/>
    </dxf>
  </rfmt>
  <rfmt sheetId="3" sqref="D20">
    <dxf>
      <numFmt numFmtId="187" formatCode="#,##0.000"/>
    </dxf>
  </rfmt>
  <rfmt sheetId="3" sqref="D20">
    <dxf>
      <numFmt numFmtId="4" formatCode="#,##0.00"/>
    </dxf>
  </rfmt>
  <rfmt sheetId="3" sqref="D20">
    <dxf>
      <numFmt numFmtId="167" formatCode="#,##0.0"/>
    </dxf>
  </rfmt>
  <rfmt sheetId="3" sqref="D8">
    <dxf>
      <numFmt numFmtId="186" formatCode="#,##0.0000"/>
    </dxf>
  </rfmt>
  <rfmt sheetId="3" sqref="D8">
    <dxf>
      <numFmt numFmtId="187" formatCode="#,##0.000"/>
    </dxf>
  </rfmt>
  <rfmt sheetId="3" sqref="D8">
    <dxf>
      <numFmt numFmtId="4" formatCode="#,##0.00"/>
    </dxf>
  </rfmt>
  <rfmt sheetId="3" sqref="D8">
    <dxf>
      <numFmt numFmtId="167" formatCode="#,##0.0"/>
    </dxf>
  </rfmt>
  <rcc rId="62434" sId="3" numFmtId="4">
    <oc r="D142">
      <v>6051.6724299999996</v>
    </oc>
    <nc r="D142">
      <v>7955.3542200000002</v>
    </nc>
  </rcc>
  <rcc rId="62435" sId="3" numFmtId="4">
    <oc r="D144">
      <v>5491.3979600000002</v>
    </oc>
    <nc r="D144">
      <v>7049.4763700000003</v>
    </nc>
  </rcc>
  <rcc rId="62436" sId="3" numFmtId="4">
    <oc r="D146">
      <v>0</v>
    </oc>
    <nc r="D146">
      <v>828.9</v>
    </nc>
  </rcc>
  <rcc rId="62437" sId="3" numFmtId="4">
    <oc r="C147">
      <v>10660.898370000001</v>
    </oc>
    <nc r="C147">
      <v>38331.374049999999</v>
    </nc>
  </rcc>
  <rcc rId="62438" sId="3" numFmtId="4">
    <oc r="D147">
      <v>9410.9510499999997</v>
    </oc>
    <nc r="D147">
      <v>9863.4708800000008</v>
    </nc>
  </rcc>
  <rcc rId="62439" sId="3" numFmtId="4">
    <oc r="D148">
      <v>0</v>
    </oc>
    <nc r="D148">
      <v>1813.99659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1.xml><?xml version="1.0" encoding="utf-8"?>
<revisions xmlns="http://schemas.openxmlformats.org/spreadsheetml/2006/main" xmlns:r="http://schemas.openxmlformats.org/officeDocument/2006/relationships">
  <rcc rId="61669" sId="3">
    <oc r="F4" t="inlineStr">
      <is>
        <t>исполнено на 01.12.2022г.</t>
      </is>
    </oc>
    <nc r="F4" t="inlineStr">
      <is>
        <t>исполнено на 01.01.2023г.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cc rId="63506" sId="3" odxf="1" dxf="1" numFmtId="4">
    <oc r="F60">
      <v>44.520409999999998</v>
    </oc>
    <nc r="F60">
      <v>118.92375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7" sId="3" odxf="1" dxf="1" numFmtId="4">
    <oc r="F61">
      <v>1.06664</v>
    </oc>
    <nc r="F61">
      <v>12.78374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8" sId="3" numFmtId="4">
    <nc r="F62">
      <v>19.218229999999998</v>
    </nc>
  </rcc>
  <rcc rId="63509" sId="3" numFmtId="4">
    <nc r="F63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c rId="62809" sId="3">
    <oc r="A2" t="inlineStr">
      <is>
        <t xml:space="preserve">                                                                                Моргаушского муниципального округа на 01.01.2024 г.</t>
      </is>
    </oc>
    <nc r="A2" t="inlineStr">
      <is>
        <t xml:space="preserve">                                                                                Моргаушского муниципального округа на 01.02.2024 г.</t>
      </is>
    </nc>
  </rcc>
  <rcc rId="62810" sId="3">
    <oc r="D4" t="inlineStr">
      <is>
        <t>исполнено на 01.01.2024 г.</t>
      </is>
    </oc>
    <nc r="D4" t="inlineStr">
      <is>
        <t>исполнено на 01.02.2024 г.</t>
      </is>
    </nc>
  </rcc>
  <rcc rId="62811" sId="3">
    <oc r="F4" t="inlineStr">
      <is>
        <t>исполнено на 01.01.2023г.</t>
      </is>
    </oc>
    <nc r="F4" t="inlineStr">
      <is>
        <t>исполнено на 01.02.2023г.</t>
      </is>
    </nc>
  </rcc>
  <rcc rId="62812" sId="3">
    <oc r="D81" t="inlineStr">
      <is>
        <t>исполнено на 01.01.2024 г.</t>
      </is>
    </oc>
    <nc r="D81" t="inlineStr">
      <is>
        <t>исполнено на 01.02.2024 г.</t>
      </is>
    </nc>
  </rcc>
  <rcc rId="62813" sId="3">
    <oc r="F81" t="inlineStr">
      <is>
        <t>исполнено на 01.01.2023г.</t>
      </is>
    </oc>
    <nc r="F81" t="inlineStr">
      <is>
        <t>исполнено на 01.02.2023г.</t>
      </is>
    </nc>
  </rcc>
  <rcc rId="62814" sId="3" odxf="1" dxf="1" numFmtId="4">
    <oc r="F7">
      <v>166983.59969</v>
    </oc>
    <nc r="F7">
      <v>12930.80694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5" sId="3" odxf="1" dxf="1" numFmtId="4">
    <oc r="F9">
      <v>9642.2600999999995</v>
    </oc>
    <nc r="F9">
      <v>313.99360000000001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6" sId="3" odxf="1" dxf="1" numFmtId="4">
    <oc r="F10">
      <v>52.083219999999997</v>
    </oc>
    <nc r="F10">
      <v>0.67584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7" sId="3" odxf="1" dxf="1" numFmtId="4">
    <oc r="F11">
      <v>10646.144130000001</v>
    </oc>
    <nc r="F11">
      <v>445.04482000000002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8" sId="3" odxf="1" dxf="1" numFmtId="4">
    <oc r="F12">
      <v>-1106.2469900000001</v>
    </oc>
    <nc r="F12">
      <v>-37.309179999999998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9" sId="3" odxf="1" dxf="1" numFmtId="4">
    <oc r="F14">
      <v>18574.019260000001</v>
    </oc>
    <nc r="F14">
      <v>212.78738000000001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0" sId="3" odxf="1" dxf="1" numFmtId="4">
    <oc r="F15">
      <v>78.995339999999999</v>
    </oc>
    <nc r="F15">
      <v>-60.669440000000002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1" sId="3" odxf="1" dxf="1" numFmtId="4">
    <oc r="F16">
      <v>1828.98452</v>
    </oc>
    <nc r="F16">
      <v>2.6973600000000002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2" sId="3" odxf="1" dxf="1" numFmtId="4">
    <oc r="F17">
      <v>2240.2203399999999</v>
    </oc>
    <nc r="F17">
      <v>-1018.09533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3" sId="3" numFmtId="4">
    <oc r="D7">
      <v>167464.34327000001</v>
    </oc>
    <nc r="D7"/>
  </rcc>
  <rcc rId="62824" sId="3" numFmtId="4">
    <oc r="D9">
      <v>10138.76217</v>
    </oc>
    <nc r="D9"/>
  </rcc>
  <rcc rId="62825" sId="3" numFmtId="4">
    <oc r="D10">
      <v>52.953719999999997</v>
    </oc>
    <nc r="D10"/>
  </rcc>
  <rcc rId="62826" sId="3" numFmtId="4">
    <oc r="D11">
      <v>10479.201880000001</v>
    </oc>
    <nc r="D11"/>
  </rcc>
  <rcc rId="62827" sId="3" numFmtId="4">
    <oc r="D12">
      <v>-1103.8543099999999</v>
    </oc>
    <nc r="D12"/>
  </rcc>
  <rcc rId="62828" sId="3" numFmtId="4">
    <oc r="D14">
      <v>21204.66892</v>
    </oc>
    <nc r="D14"/>
  </rcc>
  <rcc rId="62829" sId="3" numFmtId="4">
    <oc r="D15">
      <v>-46.617519999999999</v>
    </oc>
    <nc r="D15"/>
  </rcc>
  <rcc rId="62830" sId="3" numFmtId="4">
    <oc r="D16">
      <v>2406.6720500000001</v>
    </oc>
    <nc r="D16"/>
  </rcc>
  <rcc rId="62831" sId="3" numFmtId="4">
    <oc r="D17">
      <v>574.88044000000002</v>
    </oc>
    <nc r="D17"/>
  </rcc>
  <rcc rId="62832" sId="3" numFmtId="4">
    <oc r="D19">
      <v>7453.4506199999996</v>
    </oc>
    <nc r="D19"/>
  </rcc>
  <rcc rId="62833" sId="3" numFmtId="4">
    <oc r="D21">
      <v>166.60285999999999</v>
    </oc>
    <nc r="D21"/>
  </rcc>
  <rcc rId="62834" sId="3" numFmtId="4">
    <oc r="D22">
      <v>2863.7722100000001</v>
    </oc>
    <nc r="D22"/>
  </rcc>
  <rcc rId="62835" sId="3" numFmtId="4">
    <oc r="D24">
      <v>3511.9912899999999</v>
    </oc>
    <nc r="D24"/>
  </rcc>
  <rcc rId="62836" sId="3" numFmtId="4">
    <oc r="D25">
      <v>11778.802369999999</v>
    </oc>
    <nc r="D25"/>
  </rcc>
  <rcc rId="62837" sId="3" odxf="1" dxf="1" numFmtId="4">
    <oc r="F19">
      <v>6621.3053499999996</v>
    </oc>
    <nc r="F19">
      <v>50.699590000000001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38" sId="3" numFmtId="4">
    <oc r="F21">
      <v>212.6139</v>
    </oc>
    <nc r="F21"/>
  </rcc>
  <rcc rId="62839" sId="3" numFmtId="4">
    <oc r="F22">
      <v>2736.7831700000002</v>
    </oc>
    <nc r="F22"/>
  </rcc>
  <rcc rId="62840" sId="3" numFmtId="4">
    <oc r="F24">
      <v>3723.7542800000001</v>
    </oc>
    <nc r="F24"/>
  </rcc>
  <rcc rId="62841" sId="3" numFmtId="4">
    <oc r="F25">
      <v>11415.82199</v>
    </oc>
    <nc r="F25"/>
  </rcc>
  <rcc rId="62842" sId="3" odxf="1" dxf="1" numFmtId="4">
    <oc r="F20">
      <f>SUM(F22+F21)</f>
    </oc>
    <nc r="F20">
      <v>62.415140000000001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3" sId="3" odxf="1" dxf="1" numFmtId="4">
    <oc r="F23">
      <f>SUM(F24+F25)</f>
    </oc>
    <nc r="F23">
      <v>-108.79644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4" sId="3" odxf="1" dxf="1" numFmtId="4">
    <oc r="F27">
      <v>6275.2890200000002</v>
    </oc>
    <nc r="F27">
      <v>-729.27526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5" sId="3" odxf="1" dxf="1" numFmtId="4">
    <oc r="F29">
      <v>2539.4609</v>
    </oc>
    <nc r="F29">
      <v>32.870930000000001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6" sId="3" numFmtId="4">
    <oc r="F30">
      <v>66.78</v>
    </oc>
    <nc r="F30"/>
  </rcc>
  <rcc rId="62847" sId="3" odxf="1" dxf="1" numFmtId="4">
    <oc r="F39">
      <v>44.585999999999999</v>
    </oc>
    <nc r="F39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40" start="0" length="0">
    <dxf>
      <border outline="0">
        <left style="thin">
          <color indexed="64"/>
        </left>
      </border>
    </dxf>
  </rfmt>
  <rcc rId="62848" sId="3" odxf="1" dxf="1" numFmtId="4">
    <oc r="F41">
      <v>9007.8990900000008</v>
    </oc>
    <nc r="F41">
      <v>875.46177999999998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9" sId="3" odxf="1" dxf="1" numFmtId="4">
    <oc r="F42">
      <v>3175.8159999999998</v>
    </oc>
    <nc r="F42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0" sId="3" odxf="1" dxf="1" numFmtId="4">
    <oc r="F43">
      <v>635.43638999999996</v>
    </oc>
    <nc r="F43">
      <v>21.101050000000001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1" sId="3" odxf="1" dxf="1" numFmtId="4">
    <oc r="F44">
      <v>7.5000000000000002E-4</v>
    </oc>
    <nc r="F44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2" sId="3" odxf="1" dxf="1" numFmtId="4">
    <oc r="F45">
      <v>13.106999999999999</v>
    </oc>
    <nc r="F45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3" sId="3" odxf="1" dxf="1" numFmtId="4">
    <nc r="F46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4" sId="3" odxf="1" dxf="1" numFmtId="4">
    <oc r="F47">
      <v>566.29078000000004</v>
    </oc>
    <nc r="F47">
      <v>30.316610000000001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5" sId="3" numFmtId="4">
    <oc r="D41">
      <v>9834.7524200000007</v>
    </oc>
    <nc r="D41"/>
  </rcc>
  <rcc rId="62856" sId="3" numFmtId="4">
    <oc r="D42">
      <v>2032.9722999999999</v>
    </oc>
    <nc r="D42"/>
  </rcc>
  <rcc rId="62857" sId="3" numFmtId="4">
    <oc r="D43">
      <v>421.69382000000002</v>
    </oc>
    <nc r="D43"/>
  </rcc>
  <rcc rId="62858" sId="3" numFmtId="4">
    <oc r="D45">
      <v>261.95400000000001</v>
    </oc>
    <nc r="D45"/>
  </rcc>
  <rcc rId="62859" sId="3" numFmtId="4">
    <oc r="D47">
      <v>682.72699</v>
    </oc>
    <nc r="D47"/>
  </rcc>
  <rcc rId="62860" sId="3" odxf="1" dxf="1" numFmtId="4">
    <oc r="F49">
      <v>1072.3449900000001</v>
    </oc>
    <nc r="F49">
      <v>1.2184299999999999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1" sId="3" odxf="1" dxf="1" numFmtId="4">
    <oc r="F51">
      <v>1402.56591</v>
    </oc>
    <nc r="F51">
      <v>0.78439999999999999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52" start="0" length="0">
    <dxf>
      <border outline="0">
        <left style="thin">
          <color indexed="64"/>
        </left>
      </border>
    </dxf>
  </rfmt>
  <rcc rId="62862" sId="3" odxf="1" dxf="1" numFmtId="4">
    <oc r="F55">
      <v>8280.4401099999995</v>
    </oc>
    <nc r="F55">
      <v>647.45416999999998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3" sId="3" numFmtId="4">
    <oc r="F54">
      <v>2843.4726999999998</v>
    </oc>
    <nc r="F54"/>
  </rcc>
  <rcc rId="62864" sId="3" numFmtId="4">
    <oc r="F56">
      <v>1351.4602299999999</v>
    </oc>
    <nc r="F56"/>
  </rcc>
  <rcc rId="62865" sId="3" numFmtId="4">
    <oc r="D54">
      <v>396</v>
    </oc>
    <nc r="D54"/>
  </rcc>
  <rcc rId="62866" sId="3" numFmtId="4">
    <oc r="D55">
      <v>15205.3964</v>
    </oc>
    <nc r="D55"/>
  </rcc>
  <rcc rId="62867" sId="3" numFmtId="4">
    <oc r="D56">
      <v>323.68556000000001</v>
    </oc>
    <nc r="D56"/>
  </rcc>
  <rcc rId="62868" sId="3" odxf="1" dxf="1" numFmtId="4">
    <oc r="F60">
      <v>1279.46228</v>
    </oc>
    <nc r="F60">
      <v>44.520409999999998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9" sId="3" odxf="1" dxf="1" numFmtId="4">
    <oc r="F61">
      <v>775.62501999999995</v>
    </oc>
    <nc r="F61">
      <v>1.06664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0" sId="3" numFmtId="4">
    <oc r="F63">
      <v>105.73419</v>
    </oc>
    <nc r="F63"/>
  </rcc>
  <rcc rId="62871" sId="3" numFmtId="4">
    <oc r="F64">
      <v>140</v>
    </oc>
    <nc r="F64"/>
  </rcc>
  <rcc rId="62872" sId="3" numFmtId="4">
    <oc r="D60">
      <v>1033.34167</v>
    </oc>
    <nc r="D60"/>
  </rcc>
  <rcc rId="62873" sId="3" numFmtId="4">
    <oc r="D61">
      <v>1465.2403899999999</v>
    </oc>
    <nc r="D61"/>
  </rcc>
  <rcc rId="62874" sId="3" numFmtId="4">
    <oc r="D62">
      <v>13.24455</v>
    </oc>
    <nc r="D62"/>
  </rcc>
  <rcc rId="62875" sId="3" numFmtId="4">
    <oc r="D63">
      <v>-0.20458999999999999</v>
    </oc>
    <nc r="D63"/>
  </rcc>
  <rcc rId="62876" sId="3" numFmtId="4">
    <oc r="D64">
      <v>397.09899999999999</v>
    </oc>
    <nc r="D64"/>
  </rcc>
  <rcc rId="62877" sId="3" odxf="1" dxf="1" numFmtId="4">
    <nc r="F66">
      <v>0.16800000000000001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8" sId="3" numFmtId="4">
    <oc r="F67">
      <v>12363.24439</v>
    </oc>
    <nc r="F67"/>
  </rcc>
  <rcc rId="62879" sId="3" odxf="1" dxf="1" numFmtId="4">
    <oc r="F70">
      <v>1796.8</v>
    </oc>
    <nc r="F70">
      <v>9682.4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80" sId="3" numFmtId="4">
    <oc r="D70">
      <v>116188.5</v>
    </oc>
    <nc r="D70"/>
  </rcc>
  <rcc rId="62881" sId="3" numFmtId="4">
    <oc r="D72">
      <v>306333.14687</v>
    </oc>
    <nc r="D72"/>
  </rcc>
  <rcc rId="62882" sId="3" numFmtId="4">
    <oc r="D73">
      <v>487967.93974</v>
    </oc>
    <nc r="D73"/>
  </rcc>
  <rcc rId="62883" sId="3" numFmtId="4">
    <oc r="D74">
      <v>31257.149399999998</v>
    </oc>
    <nc r="D74"/>
  </rcc>
  <rcc rId="62884" sId="3" numFmtId="4">
    <oc r="D76">
      <v>0</v>
    </oc>
    <nc r="D76"/>
  </rcc>
  <rcc rId="62885" sId="3" numFmtId="4">
    <oc r="D77">
      <v>-25018.397629999999</v>
    </oc>
    <nc r="D77"/>
  </rcc>
  <rcc rId="62886" sId="3" numFmtId="4">
    <oc r="F75">
      <v>0</v>
    </oc>
    <nc r="F75"/>
  </rcc>
  <rcc rId="62887" sId="3" numFmtId="4">
    <oc r="F76">
      <v>1848.9377500000001</v>
    </oc>
    <nc r="F76"/>
  </rcc>
  <rcc rId="62888" sId="3" odxf="1" dxf="1" numFmtId="4">
    <oc r="F72">
      <v>357371.05906</v>
    </oc>
    <nc r="F72">
      <v>0</v>
    </nc>
    <ndxf>
      <border outline="0">
        <left style="thin">
          <color indexed="64"/>
        </left>
      </border>
    </ndxf>
  </rcc>
  <rcc rId="62889" sId="3" odxf="1" dxf="1" numFmtId="4">
    <oc r="F73">
      <v>473797.84534</v>
    </oc>
    <nc r="F73">
      <v>30805.51482</v>
    </nc>
    <ndxf>
      <border outline="0">
        <left style="thin">
          <color indexed="64"/>
        </left>
      </border>
    </ndxf>
  </rcc>
  <rcc rId="62890" sId="3" odxf="1" dxf="1" numFmtId="4">
    <oc r="F74">
      <v>26893.059150000001</v>
    </oc>
    <nc r="F74">
      <v>0</v>
    </nc>
    <ndxf>
      <border outline="0">
        <left style="thin">
          <color indexed="64"/>
        </left>
      </border>
    </ndxf>
  </rcc>
  <rcc rId="62891" sId="3" odxf="1" dxf="1" numFmtId="4">
    <oc r="F77">
      <v>-10317.289699999999</v>
    </oc>
    <nc r="F77">
      <v>-87055.707250000007</v>
    </nc>
    <ndxf>
      <border outline="0">
        <left style="thin">
          <color indexed="64"/>
        </left>
      </border>
    </ndxf>
  </rcc>
  <rcc rId="62892" sId="3" numFmtId="4">
    <oc r="D67">
      <v>11222.86212</v>
    </oc>
    <nc r="D67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1.xml><?xml version="1.0" encoding="utf-8"?>
<revisions xmlns="http://schemas.openxmlformats.org/spreadsheetml/2006/main" xmlns:r="http://schemas.openxmlformats.org/officeDocument/2006/relationships">
  <rcc rId="62470" sId="3" numFmtId="4">
    <oc r="D155">
      <v>4011.59</v>
    </oc>
    <nc r="D155">
      <v>7260.6417099999999</v>
    </nc>
  </rcc>
  <rcc rId="62471" sId="3" numFmtId="4">
    <oc r="D156">
      <v>968.68</v>
    </oc>
    <nc r="D156">
      <v>1463.3</v>
    </nc>
  </rcc>
  <rcc rId="62472" sId="3" numFmtId="4">
    <oc r="D157">
      <v>0</v>
    </oc>
    <nc r="D157">
      <v>1820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rc rId="64461" sId="3" ref="A176:XFD176" action="insert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64462" sId="3" xfDxf="1" s="1" dxf="1">
    <nc r="B176" t="inlineStr">
      <is>
        <t>Капитальный ремонт муниципальных учреждений культуры клубного типа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463" sId="3" numFmtId="4">
    <nc r="C176">
      <v>18409.7</v>
    </nc>
  </rcc>
  <rcc rId="64464" sId="3" numFmtId="4">
    <nc r="D176">
      <v>0</v>
    </nc>
  </rcc>
  <rcc rId="64465" sId="3">
    <nc r="A176" t="inlineStr">
      <is>
        <t>Ц46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3" customView="1" name="Z_61528DAC_5C4C_48F4_ADE2_8A724B05A086_.wvu.Rows" hidden="1" oldHidden="1">
    <formula>район!$200:$200</formula>
    <oldFormula>район!$200:$200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63981" sId="3" numFmtId="4">
    <nc r="C182">
      <v>893.49409000000003</v>
    </nc>
  </rcc>
  <rcc rId="63982" sId="3" numFmtId="4">
    <nc r="D182">
      <v>0</v>
    </nc>
  </rcc>
  <rcc rId="63983" sId="3" numFmtId="4">
    <nc r="C183">
      <v>114.4</v>
    </nc>
  </rcc>
  <rcc rId="63984" sId="3" numFmtId="4">
    <nc r="D183">
      <v>8.7370000000000001</v>
    </nc>
  </rcc>
  <rcc rId="63985" sId="3" numFmtId="4">
    <nc r="C184">
      <v>0</v>
    </nc>
  </rcc>
  <rcc rId="63986" sId="3" numFmtId="4">
    <nc r="D184">
      <v>0</v>
    </nc>
  </rcc>
  <rcc rId="63987" sId="3" numFmtId="4">
    <nc r="C186">
      <v>12584.95788</v>
    </nc>
  </rcc>
  <rcc rId="63988" sId="3" numFmtId="4">
    <nc r="D186">
      <v>0</v>
    </nc>
  </rcc>
  <rcc rId="63989" sId="3" numFmtId="4">
    <nc r="C187">
      <v>25479.366000000002</v>
    </nc>
  </rcc>
  <rcc rId="63990" sId="3" numFmtId="4">
    <nc r="D187">
      <v>0</v>
    </nc>
  </rcc>
  <rcc rId="63991" sId="3" numFmtId="4">
    <nc r="C188">
      <v>0</v>
    </nc>
  </rcc>
  <rcc rId="63992" sId="3" numFmtId="4">
    <nc r="D188">
      <v>0</v>
    </nc>
  </rcc>
  <rcc rId="63993" sId="3" numFmtId="4">
    <nc r="C192">
      <v>1008.8</v>
    </nc>
  </rcc>
  <rcc rId="63994" sId="3" numFmtId="4">
    <nc r="D192">
      <v>0</v>
    </nc>
  </rcc>
  <rcc rId="63995" sId="3" numFmtId="4">
    <nc r="C194">
      <v>7747.2</v>
    </nc>
  </rcc>
  <rcc rId="63996" sId="3" numFmtId="4">
    <nc r="D194">
      <v>322.8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62923" sId="3" numFmtId="4">
    <oc r="C7">
      <v>164237.51999999999</v>
    </oc>
    <nc r="C7">
      <v>198179.1</v>
    </nc>
  </rcc>
  <rcc rId="62924" sId="3" numFmtId="4">
    <nc r="D7">
      <v>6167.8589099999999</v>
    </nc>
  </rcc>
  <rcc rId="62925" sId="3" numFmtId="4">
    <oc r="C9">
      <v>8457.5</v>
    </oc>
    <nc r="C9">
      <v>8500</v>
    </nc>
  </rcc>
  <rcc rId="62926" sId="3" numFmtId="4">
    <nc r="D9">
      <v>823.07262000000003</v>
    </nc>
  </rcc>
  <rcc rId="62927" sId="3" numFmtId="4">
    <oc r="C10">
      <v>55</v>
    </oc>
    <nc r="C10">
      <v>58.5</v>
    </nc>
  </rcc>
  <rcc rId="62928" sId="3" numFmtId="4">
    <nc r="D10">
      <v>3.74377</v>
    </nc>
  </rcc>
  <rcc rId="62929" sId="3" numFmtId="4">
    <oc r="C11">
      <v>9800</v>
    </oc>
    <nc r="C11">
      <v>11320</v>
    </nc>
  </rcc>
  <rcc rId="62930" sId="3" numFmtId="4">
    <nc r="D11">
      <v>980.67217000000005</v>
    </nc>
  </rcc>
  <rcc rId="62931" sId="3" numFmtId="4">
    <nc r="D12">
      <v>-83.722700000000003</v>
    </nc>
  </rcc>
  <rcc rId="62932" sId="3" numFmtId="4">
    <oc r="C14">
      <v>21128</v>
    </oc>
    <nc r="C14">
      <v>21000</v>
    </nc>
  </rcc>
  <rcc rId="62933" sId="3" numFmtId="4">
    <nc r="D14">
      <v>-185.91177999999999</v>
    </nc>
  </rcc>
  <rcc rId="62934" sId="3" numFmtId="4">
    <oc r="C16">
      <v>2400</v>
    </oc>
    <nc r="C16">
      <v>2450</v>
    </nc>
  </rcc>
  <rcc rId="62935" sId="3" numFmtId="4">
    <oc r="C17">
      <v>550</v>
    </oc>
    <nc r="C17">
      <v>2500</v>
    </nc>
  </rcc>
  <rcc rId="62936" sId="3" numFmtId="4">
    <nc r="D17">
      <v>1243.23233</v>
    </nc>
  </rcc>
  <rcc rId="62937" sId="3" numFmtId="4">
    <oc r="C19">
      <v>7490</v>
    </oc>
    <nc r="C19">
      <v>7500</v>
    </nc>
  </rcc>
  <rcc rId="62938" sId="3" numFmtId="4">
    <nc r="D19">
      <v>195.40424999999999</v>
    </nc>
  </rcc>
  <rcc rId="62939" sId="3" numFmtId="4">
    <oc r="C21">
      <v>200</v>
    </oc>
    <nc r="C21">
      <v>300</v>
    </nc>
  </rcc>
  <rcc rId="62940" sId="3" numFmtId="4">
    <nc r="D21">
      <v>3.6639999999999999E-2</v>
    </nc>
  </rcc>
  <rcc rId="62941" sId="3" numFmtId="4">
    <oc r="C22">
      <v>2721.2</v>
    </oc>
    <nc r="C22">
      <v>2652.7</v>
    </nc>
  </rcc>
  <rcc rId="62942" sId="3" numFmtId="4">
    <nc r="D22">
      <v>107.04957</v>
    </nc>
  </rcc>
  <rcc rId="62943" sId="3" numFmtId="4">
    <oc r="C24">
      <v>3500</v>
    </oc>
    <nc r="C24">
      <v>4300</v>
    </nc>
  </rcc>
  <rcc rId="62944" sId="3" numFmtId="4">
    <nc r="D24">
      <v>75.737669999999994</v>
    </nc>
  </rcc>
  <rcc rId="62945" sId="3" numFmtId="4">
    <oc r="C25">
      <v>11714</v>
    </oc>
    <nc r="C25">
      <v>12500</v>
    </nc>
  </rcc>
  <rcc rId="62946" sId="3" numFmtId="4">
    <nc r="D25">
      <v>412.62221</v>
    </nc>
  </rcc>
  <rcc rId="62947" sId="3" numFmtId="4">
    <oc r="C27">
      <v>1100</v>
    </oc>
    <nc r="C27">
      <v>2300</v>
    </nc>
  </rcc>
  <rcc rId="62948" sId="3" numFmtId="4">
    <oc r="D27">
      <v>1078.45074</v>
    </oc>
    <nc r="D27">
      <v>20.242149999999999</v>
    </nc>
  </rcc>
  <rcc rId="62949" sId="3" numFmtId="4">
    <oc r="C29">
      <v>2400</v>
    </oc>
    <nc r="C29">
      <v>1600</v>
    </nc>
  </rcc>
  <rcc rId="62950" sId="3" numFmtId="4">
    <oc r="C30">
      <v>50</v>
    </oc>
    <nc r="C30">
      <v>0</v>
    </nc>
  </rcc>
  <rcc rId="62951" sId="3" numFmtId="4">
    <oc r="D29">
      <v>2352.1460400000001</v>
    </oc>
    <nc r="D29">
      <v>146.07220000000001</v>
    </nc>
  </rcc>
  <rcc rId="62952" sId="3" numFmtId="4">
    <oc r="D30">
      <v>51.45</v>
    </oc>
    <nc r="D30">
      <v>3.9</v>
    </nc>
  </rcc>
  <rcc rId="62953" sId="3" numFmtId="4">
    <oc r="C42">
      <v>1994</v>
    </oc>
    <nc r="C42">
      <v>2000</v>
    </nc>
  </rcc>
  <rcc rId="62954" sId="3" numFmtId="4">
    <nc r="D42">
      <v>124.35299999999999</v>
    </nc>
  </rcc>
  <rcc rId="62955" sId="3" numFmtId="4">
    <oc r="C43">
      <v>417</v>
    </oc>
    <nc r="C43">
      <v>520</v>
    </nc>
  </rcc>
  <rcc rId="62956" sId="3" numFmtId="4">
    <nc r="D43">
      <v>14.276009999999999</v>
    </nc>
  </rcc>
  <rcc rId="62957" sId="3" numFmtId="4">
    <oc r="C41">
      <v>9600</v>
    </oc>
    <nc r="C41">
      <v>8500</v>
    </nc>
  </rcc>
  <rcc rId="62958" sId="3" numFmtId="4">
    <oc r="C47">
      <v>606</v>
    </oc>
    <nc r="C47">
      <v>1100</v>
    </nc>
  </rcc>
  <rcc rId="62959" sId="3" numFmtId="4">
    <nc r="D47">
      <v>41.816920000000003</v>
    </nc>
  </rcc>
  <rcc rId="62960" sId="3" numFmtId="4">
    <nc r="D41">
      <v>454.68713000000002</v>
    </nc>
  </rcc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cc rId="62961" sId="3" numFmtId="4">
    <oc r="D44">
      <v>2.8300000000000001E-3</v>
    </oc>
    <nc r="D44"/>
  </rcc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3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3" customView="1" name="Z_61528DAC_5C4C_48F4_ADE2_8A724B05A086_.wvu.Rows" hidden="1" oldHidden="1">
    <formula>район!$200:$200</formula>
    <oldFormula>район!$200:$200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fmt sheetId="3" sqref="C195">
    <dxf>
      <numFmt numFmtId="4" formatCode="#,##0.00"/>
    </dxf>
  </rfmt>
  <rfmt sheetId="3" sqref="C195">
    <dxf>
      <numFmt numFmtId="187" formatCode="#,##0.000"/>
    </dxf>
  </rfmt>
  <rfmt sheetId="3" sqref="C195">
    <dxf>
      <numFmt numFmtId="186" formatCode="#,##0.0000"/>
    </dxf>
  </rfmt>
  <rfmt sheetId="3" sqref="C195">
    <dxf>
      <numFmt numFmtId="172" formatCode="#,##0.00000"/>
    </dxf>
  </rfmt>
  <rfmt sheetId="3" sqref="C195">
    <dxf>
      <numFmt numFmtId="186" formatCode="#,##0.0000"/>
    </dxf>
  </rfmt>
  <rfmt sheetId="3" sqref="C195">
    <dxf>
      <numFmt numFmtId="187" formatCode="#,##0.000"/>
    </dxf>
  </rfmt>
  <rfmt sheetId="3" sqref="C195">
    <dxf>
      <numFmt numFmtId="4" formatCode="#,##0.00"/>
    </dxf>
  </rfmt>
  <rfmt sheetId="3" sqref="C195">
    <dxf>
      <numFmt numFmtId="167" formatCode="#,##0.0"/>
    </dxf>
  </rfmt>
  <rfmt sheetId="3" sqref="C78">
    <dxf>
      <numFmt numFmtId="4" formatCode="#,##0.00"/>
    </dxf>
  </rfmt>
  <rfmt sheetId="3" sqref="C78">
    <dxf>
      <numFmt numFmtId="187" formatCode="#,##0.000"/>
    </dxf>
  </rfmt>
  <rfmt sheetId="3" sqref="C78">
    <dxf>
      <numFmt numFmtId="186" formatCode="#,##0.0000"/>
    </dxf>
  </rfmt>
  <rfmt sheetId="3" sqref="C78">
    <dxf>
      <numFmt numFmtId="172" formatCode="#,##0.00000"/>
    </dxf>
  </rfmt>
  <rfmt sheetId="3" sqref="C8">
    <dxf>
      <numFmt numFmtId="4" formatCode="#,##0.00"/>
    </dxf>
  </rfmt>
  <rfmt sheetId="3" sqref="C8">
    <dxf>
      <numFmt numFmtId="187" formatCode="#,##0.000"/>
    </dxf>
  </rfmt>
  <rfmt sheetId="3" sqref="C8">
    <dxf>
      <numFmt numFmtId="186" formatCode="#,##0.0000"/>
    </dxf>
  </rfmt>
  <rfmt sheetId="3" sqref="C8">
    <dxf>
      <numFmt numFmtId="172" formatCode="#,##0.00000"/>
    </dxf>
  </rfmt>
  <rfmt sheetId="3" sqref="C8">
    <dxf>
      <numFmt numFmtId="186" formatCode="#,##0.0000"/>
    </dxf>
  </rfmt>
  <rfmt sheetId="3" sqref="C8">
    <dxf>
      <numFmt numFmtId="187" formatCode="#,##0.000"/>
    </dxf>
  </rfmt>
  <rfmt sheetId="3" sqref="C8">
    <dxf>
      <numFmt numFmtId="4" formatCode="#,##0.00"/>
    </dxf>
  </rfmt>
  <rfmt sheetId="3" sqref="C8">
    <dxf>
      <numFmt numFmtId="167" formatCode="#,##0.0"/>
    </dxf>
  </rfmt>
  <rfmt sheetId="3" sqref="C13">
    <dxf>
      <numFmt numFmtId="4" formatCode="#,##0.00"/>
    </dxf>
  </rfmt>
  <rfmt sheetId="3" sqref="C13">
    <dxf>
      <numFmt numFmtId="187" formatCode="#,##0.000"/>
    </dxf>
  </rfmt>
  <rfmt sheetId="3" sqref="C13">
    <dxf>
      <numFmt numFmtId="186" formatCode="#,##0.0000"/>
    </dxf>
  </rfmt>
  <rfmt sheetId="3" sqref="C13">
    <dxf>
      <numFmt numFmtId="187" formatCode="#,##0.000"/>
    </dxf>
  </rfmt>
  <rfmt sheetId="3" sqref="C13">
    <dxf>
      <numFmt numFmtId="4" formatCode="#,##0.00"/>
    </dxf>
  </rfmt>
  <rfmt sheetId="3" sqref="C13">
    <dxf>
      <numFmt numFmtId="167" formatCode="#,##0.0"/>
    </dxf>
  </rfmt>
  <rfmt sheetId="3" sqref="C18">
    <dxf>
      <numFmt numFmtId="3" formatCode="#,##0"/>
    </dxf>
  </rfmt>
  <rfmt sheetId="3" sqref="C18">
    <dxf>
      <numFmt numFmtId="167" formatCode="#,##0.0"/>
    </dxf>
  </rfmt>
  <rfmt sheetId="3" sqref="C18">
    <dxf>
      <numFmt numFmtId="4" formatCode="#,##0.00"/>
    </dxf>
  </rfmt>
  <rfmt sheetId="3" sqref="C18">
    <dxf>
      <numFmt numFmtId="187" formatCode="#,##0.000"/>
    </dxf>
  </rfmt>
  <rfmt sheetId="3" sqref="C18">
    <dxf>
      <numFmt numFmtId="186" formatCode="#,##0.0000"/>
    </dxf>
  </rfmt>
  <rfmt sheetId="3" sqref="C18">
    <dxf>
      <numFmt numFmtId="187" formatCode="#,##0.000"/>
    </dxf>
  </rfmt>
  <rfmt sheetId="3" sqref="C18">
    <dxf>
      <numFmt numFmtId="4" formatCode="#,##0.00"/>
    </dxf>
  </rfmt>
  <rfmt sheetId="3" sqref="C18">
    <dxf>
      <numFmt numFmtId="167" formatCode="#,##0.0"/>
    </dxf>
  </rfmt>
  <rfmt sheetId="3" sqref="C38">
    <dxf>
      <numFmt numFmtId="4" formatCode="#,##0.00"/>
    </dxf>
  </rfmt>
  <rfmt sheetId="3" sqref="C38">
    <dxf>
      <numFmt numFmtId="187" formatCode="#,##0.000"/>
    </dxf>
  </rfmt>
  <rfmt sheetId="3" sqref="C38">
    <dxf>
      <numFmt numFmtId="4" formatCode="#,##0.00"/>
    </dxf>
  </rfmt>
  <rfmt sheetId="3" sqref="C38">
    <dxf>
      <numFmt numFmtId="167" formatCode="#,##0.0"/>
    </dxf>
  </rfmt>
  <rfmt sheetId="3" sqref="C50">
    <dxf>
      <numFmt numFmtId="4" formatCode="#,##0.00"/>
    </dxf>
  </rfmt>
  <rfmt sheetId="3" sqref="C50">
    <dxf>
      <numFmt numFmtId="187" formatCode="#,##0.000"/>
    </dxf>
  </rfmt>
  <rfmt sheetId="3" sqref="C50">
    <dxf>
      <numFmt numFmtId="186" formatCode="#,##0.0000"/>
    </dxf>
  </rfmt>
  <rfmt sheetId="3" sqref="C50">
    <dxf>
      <numFmt numFmtId="172" formatCode="#,##0.00000"/>
    </dxf>
  </rfmt>
  <rfmt sheetId="3" sqref="C50">
    <dxf>
      <numFmt numFmtId="186" formatCode="#,##0.0000"/>
    </dxf>
  </rfmt>
  <rfmt sheetId="3" sqref="C50">
    <dxf>
      <numFmt numFmtId="187" formatCode="#,##0.000"/>
    </dxf>
  </rfmt>
  <rfmt sheetId="3" sqref="C50">
    <dxf>
      <numFmt numFmtId="4" formatCode="#,##0.00"/>
    </dxf>
  </rfmt>
  <rfmt sheetId="3" sqref="C50">
    <dxf>
      <numFmt numFmtId="167" formatCode="#,##0.0"/>
    </dxf>
  </rfmt>
  <rfmt sheetId="3" sqref="C65">
    <dxf>
      <numFmt numFmtId="4" formatCode="#,##0.00"/>
    </dxf>
  </rfmt>
  <rfmt sheetId="3" sqref="C65">
    <dxf>
      <numFmt numFmtId="187" formatCode="#,##0.000"/>
    </dxf>
  </rfmt>
  <rfmt sheetId="3" sqref="C65">
    <dxf>
      <numFmt numFmtId="186" formatCode="#,##0.0000"/>
    </dxf>
  </rfmt>
  <rfmt sheetId="3" sqref="C65">
    <dxf>
      <numFmt numFmtId="172" formatCode="#,##0.00000"/>
    </dxf>
  </rfmt>
  <rfmt sheetId="3" sqref="C65">
    <dxf>
      <numFmt numFmtId="186" formatCode="#,##0.0000"/>
    </dxf>
  </rfmt>
  <rfmt sheetId="3" sqref="C65">
    <dxf>
      <numFmt numFmtId="187" formatCode="#,##0.000"/>
    </dxf>
  </rfmt>
  <rfmt sheetId="3" sqref="C65">
    <dxf>
      <numFmt numFmtId="4" formatCode="#,##0.00"/>
    </dxf>
  </rfmt>
  <rfmt sheetId="3" sqref="C65">
    <dxf>
      <numFmt numFmtId="167" formatCode="#,##0.0"/>
    </dxf>
  </rfmt>
  <rfmt sheetId="3" sqref="C68">
    <dxf>
      <numFmt numFmtId="4" formatCode="#,##0.00"/>
    </dxf>
  </rfmt>
  <rfmt sheetId="3" sqref="C68">
    <dxf>
      <numFmt numFmtId="187" formatCode="#,##0.000"/>
    </dxf>
  </rfmt>
  <rfmt sheetId="3" sqref="C68">
    <dxf>
      <numFmt numFmtId="186" formatCode="#,##0.0000"/>
    </dxf>
  </rfmt>
  <rfmt sheetId="3" sqref="C68">
    <dxf>
      <numFmt numFmtId="172" formatCode="#,##0.00000"/>
    </dxf>
  </rfmt>
  <rfmt sheetId="3" sqref="C68">
    <dxf>
      <numFmt numFmtId="186" formatCode="#,##0.0000"/>
    </dxf>
  </rfmt>
  <rfmt sheetId="3" sqref="C68">
    <dxf>
      <numFmt numFmtId="187" formatCode="#,##0.000"/>
    </dxf>
  </rfmt>
  <rfmt sheetId="3" sqref="C68">
    <dxf>
      <numFmt numFmtId="4" formatCode="#,##0.00"/>
    </dxf>
  </rfmt>
  <rfmt sheetId="3" sqref="C68">
    <dxf>
      <numFmt numFmtId="167" formatCode="#,##0.0"/>
    </dxf>
  </rfmt>
  <rfmt sheetId="3" sqref="C69">
    <dxf>
      <numFmt numFmtId="4" formatCode="#,##0.00"/>
    </dxf>
  </rfmt>
  <rfmt sheetId="3" sqref="C69">
    <dxf>
      <numFmt numFmtId="187" formatCode="#,##0.000"/>
    </dxf>
  </rfmt>
  <rfmt sheetId="3" sqref="C69">
    <dxf>
      <numFmt numFmtId="186" formatCode="#,##0.0000"/>
    </dxf>
  </rfmt>
  <rfmt sheetId="3" sqref="C69">
    <dxf>
      <numFmt numFmtId="172" formatCode="#,##0.00000"/>
    </dxf>
  </rfmt>
  <rcc rId="65541" sId="3" numFmtId="4">
    <oc r="C72">
      <v>239964.62883</v>
    </oc>
    <nc r="C72">
      <v>239964.76577999999</v>
    </nc>
  </rcc>
  <rcc rId="65542" sId="3" numFmtId="4">
    <oc r="C73">
      <v>524650.39939999999</v>
    </oc>
    <nc r="C73">
      <v>524650.34950000001</v>
    </nc>
  </rcc>
  <rcc rId="65543" sId="3" numFmtId="4">
    <oc r="C74">
      <v>39953.300000000003</v>
    </oc>
    <nc r="C74">
      <v>39953.271410000001</v>
    </nc>
  </rcc>
  <rfmt sheetId="3" sqref="C69">
    <dxf>
      <numFmt numFmtId="186" formatCode="#,##0.0000"/>
    </dxf>
  </rfmt>
  <rfmt sheetId="3" sqref="C69">
    <dxf>
      <numFmt numFmtId="187" formatCode="#,##0.000"/>
    </dxf>
  </rfmt>
  <rfmt sheetId="3" sqref="C69">
    <dxf>
      <numFmt numFmtId="4" formatCode="#,##0.00"/>
    </dxf>
  </rfmt>
  <rfmt sheetId="3" sqref="C69">
    <dxf>
      <numFmt numFmtId="167" formatCode="#,##0.0"/>
    </dxf>
  </rfmt>
  <rfmt sheetId="3" sqref="C78">
    <dxf>
      <numFmt numFmtId="186" formatCode="#,##0.0000"/>
    </dxf>
  </rfmt>
  <rfmt sheetId="3" sqref="C78">
    <dxf>
      <numFmt numFmtId="187" formatCode="#,##0.000"/>
    </dxf>
  </rfmt>
  <rfmt sheetId="3" sqref="C78">
    <dxf>
      <numFmt numFmtId="4" formatCode="#,##0.00"/>
    </dxf>
  </rfmt>
  <rfmt sheetId="3" sqref="C78">
    <dxf>
      <numFmt numFmtId="167" formatCode="#,##0.0"/>
    </dxf>
  </rfmt>
  <rfmt sheetId="3" sqref="D79">
    <dxf>
      <numFmt numFmtId="4" formatCode="#,##0.00"/>
    </dxf>
  </rfmt>
  <rfmt sheetId="3" sqref="D79">
    <dxf>
      <numFmt numFmtId="187" formatCode="#,##0.000"/>
    </dxf>
  </rfmt>
  <rfmt sheetId="3" sqref="D79">
    <dxf>
      <numFmt numFmtId="186" formatCode="#,##0.0000"/>
    </dxf>
  </rfmt>
  <rfmt sheetId="3" sqref="D79">
    <dxf>
      <numFmt numFmtId="172" formatCode="#,##0.00000"/>
    </dxf>
  </rfmt>
  <rfmt sheetId="3" sqref="D79">
    <dxf>
      <numFmt numFmtId="186" formatCode="#,##0.0000"/>
    </dxf>
  </rfmt>
  <rfmt sheetId="3" sqref="D79">
    <dxf>
      <numFmt numFmtId="187" formatCode="#,##0.000"/>
    </dxf>
  </rfmt>
  <rfmt sheetId="3" sqref="D79">
    <dxf>
      <numFmt numFmtId="4" formatCode="#,##0.00"/>
    </dxf>
  </rfmt>
  <rfmt sheetId="3" sqref="D7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cc rId="65044" sId="3" numFmtId="4">
    <oc r="C59">
      <v>6000</v>
    </oc>
    <nc r="C59">
      <f>SUM(C60:C64)</f>
    </nc>
  </rcc>
  <rcc rId="65045" sId="3" numFmtId="4">
    <oc r="C60">
      <v>1476</v>
    </oc>
    <nc r="C60"/>
  </rcc>
  <rcc rId="65046" sId="3" numFmtId="4">
    <oc r="C61">
      <v>300</v>
    </oc>
    <nc r="C61"/>
  </rcc>
  <rcc rId="65047" sId="3" numFmtId="4">
    <oc r="C62">
      <v>20</v>
    </oc>
    <nc r="C62"/>
  </rcc>
  <rcc rId="65048" sId="3" numFmtId="4">
    <oc r="C63">
      <v>4</v>
    </oc>
    <nc r="C63"/>
  </rcc>
  <rcc rId="65049" sId="3" numFmtId="4">
    <oc r="C64">
      <v>200</v>
    </oc>
    <nc r="C64"/>
  </rcc>
  <rcc rId="65050" sId="3" numFmtId="4">
    <oc r="C67">
      <v>13648.95739</v>
    </oc>
    <nc r="C67">
      <v>20032.375609999999</v>
    </nc>
  </rcc>
  <rcc rId="65051" sId="3" numFmtId="4">
    <oc r="C70">
      <v>125473.8</v>
    </oc>
    <nc r="C70">
      <v>147116.1</v>
    </nc>
  </rcc>
  <rcc rId="65052" sId="3" numFmtId="4">
    <oc r="C72">
      <v>176067.09828999999</v>
    </oc>
    <nc r="C72">
      <v>239964.62883</v>
    </nc>
  </rcc>
  <rcc rId="65053" sId="3" numFmtId="4">
    <oc r="C73">
      <v>420865.86599999998</v>
    </oc>
    <nc r="C73">
      <v>524650.39939999999</v>
    </nc>
  </rcc>
  <rcc rId="65054" sId="3" numFmtId="4">
    <oc r="C74">
      <v>23304.370900000002</v>
    </oc>
    <nc r="C74">
      <v>39953.300000000003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1.xml><?xml version="1.0" encoding="utf-8"?>
<revisions xmlns="http://schemas.openxmlformats.org/spreadsheetml/2006/main" xmlns:r="http://schemas.openxmlformats.org/officeDocument/2006/relationships">
  <rrc rId="64526" sId="3" ref="A183:XFD183" action="deleteRow">
    <undo index="0" exp="area" ref3D="1" dr="$A$200:$XFD$200" dn="Z_61528DAC_5C4C_48F4_ADE2_8A724B05A086_.wvu.Rows" sId="3"/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  <rfmt sheetId="3" xfDxf="1" s="1" sqref="A183:XFD18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83" t="inlineStr">
        <is>
          <t>Ц31</t>
        </is>
      </nc>
      <ndxf>
        <font>
          <i/>
          <sz val="16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83" t="inlineStr">
        <is>
  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83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83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83">
        <f>SUM(D183/C183*100)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8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7" sId="3" ref="A193:XFD193" action="delete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Ч41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Реализация вопросов местного значения в сфере образования, культуры и физической культуры и спорта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93">
        <f>SUM(D193/C193*100)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8" sId="3" ref="A193:XFD193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1104</t>
        </is>
      </nc>
      <ndxf>
        <font>
          <sz val="18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Прикладные научные исследования в области физической культуры и спорта</t>
        </is>
      </nc>
      <ndxf>
        <font>
          <sz val="1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529" sId="3" ref="A193:XFD193" action="deleteRow">
    <undo index="0" exp="area" ref3D="1" dr="$A$197:$XFD$197" dn="Z_61528DAC_5C4C_48F4_ADE2_8A724B05A086_.wvu.Rows" sId="3"/>
    <undo index="16" exp="area" ref3D="1" dr="$A$193:$XFD$193" dn="Z_B31C8DB7_3E78_4144_A6B5_8DE36DE63F0E_.wvu.Rows" sId="3"/>
    <undo index="26" exp="area" ref3D="1" dr="$A$196:$XFD$197" dn="Z_A54C432C_6C68_4B53_A75C_446EB3A61B2B_.wvu.Rows" sId="3"/>
    <undo index="24" exp="area" ref3D="1" dr="$A$193:$XFD$193" dn="Z_A54C432C_6C68_4B53_A75C_446EB3A61B2B_.wvu.Rows" sId="3"/>
    <undo index="38" exp="area" ref3D="1" dr="$A$196:$XFD$197" dn="Z_42584DC0_1D41_4C93_9B38_C388E7B8DAC4_.wvu.Rows" sId="3"/>
    <undo index="36" exp="area" ref3D="1" dr="$A$193:$XFD$193" dn="Z_42584DC0_1D41_4C93_9B38_C388E7B8DAC4_.wvu.Rows" sId="3"/>
    <undo index="18" exp="area" ref3D="1" dr="$A$193:$XFD$193" dn="Z_1A52382B_3765_4E8C_903F_6B8919B7242E_.wvu.Rows" sId="3"/>
    <rfmt sheetId="3" xfDxf="1" s="1" sqref="A193:XFD193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3" t="inlineStr">
        <is>
          <t>1105</t>
        </is>
      </nc>
      <ndxf>
        <font>
          <sz val="18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93" t="inlineStr">
        <is>
          <t>Прикладные научные исследования в области физической культуры и спорта</t>
        </is>
      </nc>
      <ndxf>
        <font>
          <sz val="1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93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9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66649" sId="3" numFmtId="4">
    <oc r="F7">
      <v>6167.8589099999999</v>
    </oc>
    <nc r="F7">
      <v>21620.985089999998</v>
    </nc>
  </rcc>
  <rcc rId="66650" sId="3" numFmtId="4">
    <oc r="F9">
      <v>823.07262000000003</v>
    </oc>
    <nc r="F9">
      <v>1661.9057700000001</v>
    </nc>
  </rcc>
  <rcc rId="66651" sId="3" numFmtId="4">
    <oc r="F10">
      <v>3.74377</v>
    </oc>
    <nc r="F10">
      <v>8.2286199999999994</v>
    </nc>
  </rcc>
  <rcc rId="66652" sId="3" numFmtId="4">
    <oc r="F11">
      <v>980.67217000000005</v>
    </oc>
    <nc r="F11">
      <v>1935.68499</v>
    </nc>
  </rcc>
  <rcc rId="66653" sId="3" numFmtId="4">
    <oc r="F12">
      <v>-83.722700000000003</v>
    </oc>
    <nc r="F12">
      <v>-151.56643</v>
    </nc>
  </rcc>
  <rcc rId="66654" sId="3" numFmtId="4">
    <oc r="F14">
      <v>-185.91177999999999</v>
    </oc>
    <nc r="F14">
      <v>-183.28715</v>
    </nc>
  </rcc>
  <rcc rId="66655" sId="3" numFmtId="4">
    <nc r="F15">
      <v>0.12409000000000001</v>
    </nc>
  </rcc>
  <rcc rId="66656" sId="3" numFmtId="4">
    <nc r="F16">
      <v>1.458</v>
    </nc>
  </rcc>
  <rcc rId="66657" sId="3" numFmtId="4">
    <oc r="F17">
      <v>1243.23233</v>
    </oc>
    <nc r="F17">
      <v>1260.3279399999999</v>
    </nc>
  </rcc>
  <rcc rId="66658" sId="3" numFmtId="4">
    <oc r="F19">
      <v>195.40424999999999</v>
    </oc>
    <nc r="F19">
      <v>548.15587000000005</v>
    </nc>
  </rcc>
  <rcc rId="66659" sId="3" numFmtId="4">
    <oc r="F21">
      <v>3.6639999999999999E-2</v>
    </oc>
    <nc r="F21">
      <v>30.218489999999999</v>
    </nc>
  </rcc>
  <rcc rId="66660" sId="3" numFmtId="4">
    <oc r="F22">
      <v>107.04957</v>
    </oc>
    <nc r="F22">
      <v>165.88888</v>
    </nc>
  </rcc>
  <rcc rId="66661" sId="3" numFmtId="4">
    <oc r="F24">
      <v>75.737669999999994</v>
    </oc>
    <nc r="F24">
      <v>528.45618999999999</v>
    </nc>
  </rcc>
  <rcc rId="66662" sId="3" numFmtId="4">
    <oc r="F25">
      <v>412.62221</v>
    </oc>
    <nc r="F25">
      <v>644.56769999999995</v>
    </nc>
  </rcc>
  <rcc rId="66663" sId="3" numFmtId="4">
    <oc r="F27">
      <v>20.242149999999999</v>
    </oc>
    <nc r="F27">
      <v>38.618000000000002</v>
    </nc>
  </rcc>
  <rcc rId="66664" sId="3" numFmtId="4">
    <oc r="F29">
      <v>146.07220000000001</v>
    </oc>
    <nc r="F29">
      <v>553.42493999999999</v>
    </nc>
  </rcc>
  <rcc rId="66665" sId="3" numFmtId="4">
    <oc r="F30">
      <v>3.9</v>
    </oc>
    <nc r="F30">
      <v>7.8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rc rId="65954" sId="3" ref="A156:XFD156" action="insertRow">
    <undo index="0" exp="area" ref3D="1" dr="$A$193:$XFD$193" dn="Z_61528DAC_5C4C_48F4_ADE2_8A724B05A086_.wvu.Rows" sId="3"/>
    <undo index="26" exp="area" ref3D="1" dr="$A$193:$XFD$193" dn="Z_A54C432C_6C68_4B53_A75C_446EB3A61B2B_.wvu.Rows" sId="3"/>
    <undo index="38" exp="area" ref3D="1" dr="$A$193:$XFD$193" dn="Z_42584DC0_1D41_4C93_9B38_C388E7B8DAC4_.wvu.Rows" sId="3"/>
  </rrc>
  <rfmt sheetId="3" sqref="B156" start="0" length="0">
    <dxf/>
  </rfmt>
  <rcc rId="65955" sId="3" xfDxf="1" s="1" dxf="1">
    <nc r="B156" t="inlineStr">
      <is>
        <t>Обеспечение бесплатным двухразовым питанием обучающихся общеобразовательных организаций, находящихся на территории Чувашской Республики, и детей, проживающих на территории Чувашской Республики, получающих образование вне организаций, осуществляющих образовательную деятельность (в форме семейного образования и самообразования), являющихся членами семей участников специальной военной операции, в том числе погибших (умерших) в результате участия в специальной военной операции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5956" sId="3">
    <nc r="A156" t="inlineStr">
      <is>
        <t>Ц74</t>
      </is>
    </nc>
  </rcc>
  <rcc rId="65957" sId="3" numFmtId="4">
    <nc r="C156">
      <v>1273.5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c rId="67097" sId="3" numFmtId="4">
    <oc r="D84">
      <v>1180.1243400000001</v>
    </oc>
    <nc r="D84">
      <v>9511.6956900000005</v>
    </nc>
  </rcc>
  <rcc rId="67098" sId="3" numFmtId="4">
    <oc r="C88">
      <v>29524.242630000001</v>
    </oc>
    <nc r="C88">
      <v>25716.48215</v>
    </nc>
  </rcc>
  <rcc rId="67099" sId="3" numFmtId="4">
    <oc r="D89">
      <v>2613.4157700000001</v>
    </oc>
    <nc r="D89">
      <v>6784.3257800000001</v>
    </nc>
  </rcc>
  <rcc rId="67100" sId="3" numFmtId="4">
    <oc r="D93">
      <v>23.76952</v>
    </oc>
    <nc r="D93">
      <v>126.92064000000001</v>
    </nc>
  </rcc>
  <rcc rId="67101" sId="3" numFmtId="4">
    <oc r="D95">
      <v>27.750710000000002</v>
    </oc>
    <nc r="D95">
      <v>166.95174</v>
    </nc>
  </rcc>
  <rcc rId="67102" sId="3" numFmtId="4">
    <oc r="D96">
      <v>102.4148</v>
    </oc>
    <nc r="D96">
      <v>718.70087000000001</v>
    </nc>
  </rcc>
  <rcc rId="67103" sId="3" numFmtId="4">
    <oc r="D97">
      <v>1.575</v>
    </oc>
    <nc r="D97">
      <v>3.15</v>
    </nc>
  </rcc>
  <rcc rId="67104" sId="3" numFmtId="4">
    <nc r="D98">
      <v>13.8</v>
    </nc>
  </rcc>
  <rcc rId="67105" sId="3" numFmtId="4">
    <nc r="D100">
      <v>39.200000000000003</v>
    </nc>
  </rcc>
  <rcc rId="67106" sId="3" numFmtId="4">
    <nc r="D102">
      <v>24.3</v>
    </nc>
  </rcc>
  <rcc rId="67107" sId="3" numFmtId="4">
    <oc r="D107">
      <v>7.75</v>
    </oc>
    <nc r="D107">
      <v>12611.755569999999</v>
    </nc>
  </rcc>
  <rcc rId="67108" sId="3" numFmtId="4">
    <oc r="D115">
      <v>81.784000000000006</v>
    </oc>
    <nc r="D115">
      <v>83.284000000000006</v>
    </nc>
  </rcc>
  <rcc rId="67109" sId="3" numFmtId="4">
    <oc r="D121">
      <v>0</v>
    </oc>
    <nc r="D121">
      <v>74.379739999999998</v>
    </nc>
  </rcc>
  <rcc rId="67110" sId="3" numFmtId="4">
    <oc r="C123">
      <v>70791.372889999999</v>
    </oc>
    <nc r="C123">
      <v>129914.09529</v>
    </nc>
  </rcc>
  <rcc rId="67111" sId="3" numFmtId="4">
    <oc r="D123">
      <v>352.86039</v>
    </oc>
    <nc r="D123">
      <v>525.31871000000001</v>
    </nc>
  </rcc>
  <rcc rId="67112" sId="3" numFmtId="4">
    <oc r="C130">
      <v>58830.937660000003</v>
    </oc>
    <nc r="C130">
      <v>83935.245609999998</v>
    </nc>
  </rcc>
  <rcc rId="67113" sId="3" numFmtId="4">
    <oc r="D130">
      <v>14.51262</v>
    </oc>
    <nc r="D130">
      <v>1345.1695500000001</v>
    </nc>
  </rcc>
  <rcc rId="67114" sId="3" numFmtId="4">
    <oc r="D145">
      <v>11812.2</v>
    </oc>
    <nc r="D145">
      <v>23975.237000000001</v>
    </nc>
  </rcc>
  <rcc rId="67115" sId="3" numFmtId="4">
    <oc r="D149">
      <v>29587.001</v>
    </oc>
    <nc r="D149">
      <v>83974.821219999998</v>
    </nc>
  </rcc>
  <rcc rId="67116" sId="3" numFmtId="4">
    <oc r="D159">
      <v>683</v>
    </oc>
    <nc r="D159">
      <v>5183</v>
    </nc>
  </rcc>
  <rcc rId="67117" sId="3" numFmtId="4">
    <oc r="D162">
      <v>0</v>
    </oc>
    <nc r="D162">
      <v>60</v>
    </nc>
  </rcc>
  <rcc rId="67118" sId="3" numFmtId="4">
    <nc r="D163">
      <v>13</v>
    </nc>
  </rcc>
  <rcc rId="67119" sId="3" numFmtId="4">
    <oc r="D164">
      <v>135.63499999999999</v>
    </oc>
    <nc r="D164">
      <v>736.53099999999995</v>
    </nc>
  </rcc>
  <rcc rId="67120" sId="3" numFmtId="4">
    <oc r="C168">
      <v>88549.868100000007</v>
    </oc>
    <nc r="C168">
      <v>109578.59209999999</v>
    </nc>
  </rcc>
  <rcc rId="67121" sId="3" numFmtId="4">
    <oc r="D168">
      <v>6445.6</v>
    </oc>
    <nc r="D168">
      <v>12482.67</v>
    </nc>
  </rcc>
  <rcc rId="67122" sId="3" numFmtId="4">
    <oc r="D175">
      <v>22.914000000000001</v>
    </oc>
    <nc r="D175">
      <v>259.13279999999997</v>
    </nc>
  </rcc>
  <rcc rId="67123" sId="3" numFmtId="4">
    <oc r="C178">
      <v>11565.927079999999</v>
    </oc>
    <nc r="C178">
      <v>11849.44397</v>
    </nc>
  </rcc>
  <rcc rId="67124" sId="3" numFmtId="4">
    <oc r="D178">
      <v>223.09215</v>
    </oc>
    <nc r="D178">
      <v>1409.9030399999999</v>
    </nc>
  </rcc>
  <rcc rId="67125" sId="3" numFmtId="4">
    <oc r="D181">
      <v>0</v>
    </oc>
    <nc r="D181">
      <v>6869.5030999999999</v>
    </nc>
  </rcc>
  <rcc rId="67126" sId="3" numFmtId="4">
    <oc r="D187">
      <v>4.9660200000000003</v>
    </oc>
    <nc r="D187">
      <v>10.9962</v>
    </nc>
  </rcc>
  <rcc rId="67127" sId="3" numFmtId="4">
    <oc r="D189">
      <v>0</v>
    </oc>
    <nc r="D189">
      <v>123.33</v>
    </nc>
  </rcc>
  <rcc rId="67128" sId="3" numFmtId="4">
    <oc r="D191">
      <v>360</v>
    </oc>
    <nc r="D191">
      <v>1440</v>
    </nc>
  </rcc>
  <rcc rId="67129" sId="3" numFmtId="4">
    <oc r="D193">
      <v>870</v>
    </oc>
    <nc r="D193">
      <v>4470</v>
    </nc>
  </rcc>
  <rfmt sheetId="3" sqref="D196">
    <dxf>
      <numFmt numFmtId="4" formatCode="#,##0.00"/>
    </dxf>
  </rfmt>
  <rfmt sheetId="3" sqref="D196">
    <dxf>
      <numFmt numFmtId="187" formatCode="#,##0.000"/>
    </dxf>
  </rfmt>
  <rfmt sheetId="3" sqref="D196">
    <dxf>
      <numFmt numFmtId="186" formatCode="#,##0.0000"/>
    </dxf>
  </rfmt>
  <rfmt sheetId="3" sqref="D196">
    <dxf>
      <numFmt numFmtId="172" formatCode="#,##0.00000"/>
    </dxf>
  </rfmt>
  <rfmt sheetId="3" sqref="C196">
    <dxf>
      <numFmt numFmtId="4" formatCode="#,##0.00"/>
    </dxf>
  </rfmt>
  <rfmt sheetId="3" sqref="C196">
    <dxf>
      <numFmt numFmtId="187" formatCode="#,##0.000"/>
    </dxf>
  </rfmt>
  <rfmt sheetId="3" sqref="C196">
    <dxf>
      <numFmt numFmtId="186" formatCode="#,##0.0000"/>
    </dxf>
  </rfmt>
  <rfmt sheetId="3" sqref="C196">
    <dxf>
      <numFmt numFmtId="172" formatCode="#,##0.00000"/>
    </dxf>
  </rfmt>
  <rfmt sheetId="3" sqref="C82">
    <dxf>
      <numFmt numFmtId="4" formatCode="#,##0.00"/>
    </dxf>
  </rfmt>
  <rfmt sheetId="3" sqref="C82">
    <dxf>
      <numFmt numFmtId="187" formatCode="#,##0.000"/>
    </dxf>
  </rfmt>
  <rfmt sheetId="3" sqref="C82">
    <dxf>
      <numFmt numFmtId="186" formatCode="#,##0.0000"/>
    </dxf>
  </rfmt>
  <rfmt sheetId="3" sqref="C82">
    <dxf>
      <numFmt numFmtId="172" formatCode="#,##0.00000"/>
    </dxf>
  </rfmt>
  <rfmt sheetId="3" sqref="C82">
    <dxf>
      <numFmt numFmtId="186" formatCode="#,##0.0000"/>
    </dxf>
  </rfmt>
  <rfmt sheetId="3" sqref="C82">
    <dxf>
      <numFmt numFmtId="187" formatCode="#,##0.000"/>
    </dxf>
  </rfmt>
  <rfmt sheetId="3" sqref="C82">
    <dxf>
      <numFmt numFmtId="4" formatCode="#,##0.00"/>
    </dxf>
  </rfmt>
  <rfmt sheetId="3" sqref="C82">
    <dxf>
      <numFmt numFmtId="167" formatCode="#,##0.0"/>
    </dxf>
  </rfmt>
  <rcc rId="67130" sId="3" numFmtId="4">
    <oc r="C107">
      <f>SUM(C108:C114)</f>
    </oc>
    <nc r="C107">
      <v>152521.62641999999</v>
    </nc>
  </rcc>
  <rfmt sheetId="3" sqref="D188">
    <dxf>
      <numFmt numFmtId="4" formatCode="#,##0.00"/>
    </dxf>
  </rfmt>
  <rfmt sheetId="3" sqref="D188">
    <dxf>
      <numFmt numFmtId="187" formatCode="#,##0.000"/>
    </dxf>
  </rfmt>
  <rfmt sheetId="3" sqref="D188">
    <dxf>
      <numFmt numFmtId="186" formatCode="#,##0.0000"/>
    </dxf>
  </rfmt>
  <rfmt sheetId="3" sqref="D188">
    <dxf>
      <numFmt numFmtId="172" formatCode="#,##0.00000"/>
    </dxf>
  </rfmt>
  <rcc rId="67131" sId="3">
    <oc r="C188">
      <f>C189+C191</f>
    </oc>
    <nc r="C188">
      <f>C189+C191+C193</f>
    </nc>
  </rcc>
  <rcc rId="67132" sId="3" odxf="1" dxf="1">
    <oc r="D188">
      <f>D189+D191</f>
    </oc>
    <nc r="D188">
      <f>D189+D191+D193</f>
    </nc>
    <odxf>
      <numFmt numFmtId="172" formatCode="#,##0.00000"/>
      <border outline="0">
        <left style="thin">
          <color indexed="64"/>
        </left>
      </border>
    </odxf>
    <ndxf>
      <numFmt numFmtId="167" formatCode="#,##0.0"/>
      <border outline="0">
        <left style="medium">
          <color indexed="64"/>
        </left>
      </border>
    </ndxf>
  </rcc>
  <rcc rId="67133" sId="3">
    <oc r="C196">
      <f>C82+C92+C94+C99+C120+C139+C144+C167+C176+C188+C193</f>
    </oc>
    <nc r="C196">
      <f>C82+C92+C94+C99+C120+C139+C144+C167+C176+C188</f>
    </nc>
  </rcc>
  <rcc rId="67134" sId="3">
    <oc r="D196">
      <f>D82+D92+D94+D99+D120+D139+D144+D167+D176+D188+D193</f>
    </oc>
    <nc r="D196">
      <f>D82+D92+D94+D99+D120+D139+D144+D167+D176+D188</f>
    </nc>
  </rcc>
  <rfmt sheetId="3" sqref="D176">
    <dxf>
      <numFmt numFmtId="4" formatCode="#,##0.00"/>
    </dxf>
  </rfmt>
  <rfmt sheetId="3" sqref="D176">
    <dxf>
      <numFmt numFmtId="187" formatCode="#,##0.000"/>
    </dxf>
  </rfmt>
  <rfmt sheetId="3" sqref="D176">
    <dxf>
      <numFmt numFmtId="186" formatCode="#,##0.0000"/>
    </dxf>
  </rfmt>
  <rfmt sheetId="3" sqref="D176">
    <dxf>
      <numFmt numFmtId="172" formatCode="#,##0.00000"/>
    </dxf>
  </rfmt>
  <rfmt sheetId="3" sqref="D176">
    <dxf>
      <numFmt numFmtId="186" formatCode="#,##0.0000"/>
    </dxf>
  </rfmt>
  <rfmt sheetId="3" sqref="D176">
    <dxf>
      <numFmt numFmtId="187" formatCode="#,##0.000"/>
    </dxf>
  </rfmt>
  <rfmt sheetId="3" sqref="D176">
    <dxf>
      <numFmt numFmtId="4" formatCode="#,##0.00"/>
    </dxf>
  </rfmt>
  <rfmt sheetId="3" sqref="D176">
    <dxf>
      <numFmt numFmtId="167" formatCode="#,##0.0"/>
    </dxf>
  </rfmt>
  <rfmt sheetId="3" sqref="D167">
    <dxf>
      <numFmt numFmtId="4" formatCode="#,##0.00"/>
    </dxf>
  </rfmt>
  <rfmt sheetId="3" sqref="D167">
    <dxf>
      <numFmt numFmtId="187" formatCode="#,##0.000"/>
    </dxf>
  </rfmt>
  <rfmt sheetId="3" sqref="D167">
    <dxf>
      <numFmt numFmtId="186" formatCode="#,##0.0000"/>
    </dxf>
  </rfmt>
  <rfmt sheetId="3" sqref="D167">
    <dxf>
      <numFmt numFmtId="172" formatCode="#,##0.00000"/>
    </dxf>
  </rfmt>
  <rfmt sheetId="3" sqref="D167">
    <dxf>
      <numFmt numFmtId="186" formatCode="#,##0.0000"/>
    </dxf>
  </rfmt>
  <rfmt sheetId="3" sqref="D167">
    <dxf>
      <numFmt numFmtId="187" formatCode="#,##0.000"/>
    </dxf>
  </rfmt>
  <rfmt sheetId="3" sqref="D167">
    <dxf>
      <numFmt numFmtId="4" formatCode="#,##0.00"/>
    </dxf>
  </rfmt>
  <rfmt sheetId="3" sqref="D167">
    <dxf>
      <numFmt numFmtId="167" formatCode="#,##0.0"/>
    </dxf>
  </rfmt>
  <rfmt sheetId="3" sqref="D144">
    <dxf>
      <numFmt numFmtId="4" formatCode="#,##0.00"/>
    </dxf>
  </rfmt>
  <rfmt sheetId="3" sqref="D144">
    <dxf>
      <numFmt numFmtId="187" formatCode="#,##0.000"/>
    </dxf>
  </rfmt>
  <rfmt sheetId="3" sqref="D144">
    <dxf>
      <numFmt numFmtId="186" formatCode="#,##0.0000"/>
    </dxf>
  </rfmt>
  <rfmt sheetId="3" sqref="D144">
    <dxf>
      <numFmt numFmtId="172" formatCode="#,##0.00000"/>
    </dxf>
  </rfmt>
  <rfmt sheetId="3" sqref="D144">
    <dxf>
      <numFmt numFmtId="186" formatCode="#,##0.0000"/>
    </dxf>
  </rfmt>
  <rfmt sheetId="3" sqref="D144">
    <dxf>
      <numFmt numFmtId="187" formatCode="#,##0.000"/>
    </dxf>
  </rfmt>
  <rfmt sheetId="3" sqref="D144">
    <dxf>
      <numFmt numFmtId="4" formatCode="#,##0.00"/>
    </dxf>
  </rfmt>
  <rfmt sheetId="3" sqref="D144">
    <dxf>
      <numFmt numFmtId="167" formatCode="#,##0.0"/>
    </dxf>
  </rfmt>
  <rfmt sheetId="3" sqref="D120">
    <dxf>
      <numFmt numFmtId="4" formatCode="#,##0.00"/>
    </dxf>
  </rfmt>
  <rfmt sheetId="3" sqref="D120">
    <dxf>
      <numFmt numFmtId="187" formatCode="#,##0.000"/>
    </dxf>
  </rfmt>
  <rfmt sheetId="3" sqref="D120">
    <dxf>
      <numFmt numFmtId="186" formatCode="#,##0.0000"/>
    </dxf>
  </rfmt>
  <rfmt sheetId="3" sqref="D120">
    <dxf>
      <numFmt numFmtId="172" formatCode="#,##0.00000"/>
    </dxf>
  </rfmt>
  <rfmt sheetId="3" sqref="D120">
    <dxf>
      <numFmt numFmtId="186" formatCode="#,##0.0000"/>
    </dxf>
  </rfmt>
  <rfmt sheetId="3" sqref="D120">
    <dxf>
      <numFmt numFmtId="187" formatCode="#,##0.000"/>
    </dxf>
  </rfmt>
  <rfmt sheetId="3" sqref="D120">
    <dxf>
      <numFmt numFmtId="4" formatCode="#,##0.00"/>
    </dxf>
  </rfmt>
  <rfmt sheetId="3" sqref="D120">
    <dxf>
      <numFmt numFmtId="167" formatCode="#,##0.0"/>
    </dxf>
  </rfmt>
  <rfmt sheetId="3" sqref="D115">
    <dxf>
      <numFmt numFmtId="4" formatCode="#,##0.00"/>
    </dxf>
  </rfmt>
  <rfmt sheetId="3" sqref="D115">
    <dxf>
      <numFmt numFmtId="187" formatCode="#,##0.000"/>
    </dxf>
  </rfmt>
  <rfmt sheetId="3" sqref="D115">
    <dxf>
      <numFmt numFmtId="186" formatCode="#,##0.0000"/>
    </dxf>
  </rfmt>
  <rfmt sheetId="3" sqref="D115">
    <dxf>
      <numFmt numFmtId="172" formatCode="#,##0.00000"/>
    </dxf>
  </rfmt>
  <rfmt sheetId="3" sqref="D115">
    <dxf>
      <numFmt numFmtId="186" formatCode="#,##0.0000"/>
    </dxf>
  </rfmt>
  <rfmt sheetId="3" sqref="D115">
    <dxf>
      <numFmt numFmtId="187" formatCode="#,##0.000"/>
    </dxf>
  </rfmt>
  <rfmt sheetId="3" sqref="D115">
    <dxf>
      <numFmt numFmtId="4" formatCode="#,##0.00"/>
    </dxf>
  </rfmt>
  <rfmt sheetId="3" sqref="D115">
    <dxf>
      <numFmt numFmtId="167" formatCode="#,##0.0"/>
    </dxf>
  </rfmt>
  <rfmt sheetId="3" sqref="D99">
    <dxf>
      <numFmt numFmtId="4" formatCode="#,##0.00"/>
    </dxf>
  </rfmt>
  <rfmt sheetId="3" sqref="D99">
    <dxf>
      <numFmt numFmtId="187" formatCode="#,##0.000"/>
    </dxf>
  </rfmt>
  <rfmt sheetId="3" sqref="D99">
    <dxf>
      <numFmt numFmtId="186" formatCode="#,##0.0000"/>
    </dxf>
  </rfmt>
  <rfmt sheetId="3" sqref="D99">
    <dxf>
      <numFmt numFmtId="172" formatCode="#,##0.00000"/>
    </dxf>
  </rfmt>
  <rfmt sheetId="3" sqref="D99">
    <dxf>
      <numFmt numFmtId="186" formatCode="#,##0.0000"/>
    </dxf>
  </rfmt>
  <rfmt sheetId="3" sqref="D99">
    <dxf>
      <numFmt numFmtId="187" formatCode="#,##0.000"/>
    </dxf>
  </rfmt>
  <rfmt sheetId="3" sqref="D99">
    <dxf>
      <numFmt numFmtId="4" formatCode="#,##0.00"/>
    </dxf>
  </rfmt>
  <rfmt sheetId="3" sqref="D99">
    <dxf>
      <numFmt numFmtId="167" formatCode="#,##0.0"/>
    </dxf>
  </rfmt>
  <rfmt sheetId="3" sqref="D94">
    <dxf>
      <numFmt numFmtId="4" formatCode="#,##0.00"/>
    </dxf>
  </rfmt>
  <rfmt sheetId="3" sqref="D94">
    <dxf>
      <numFmt numFmtId="187" formatCode="#,##0.000"/>
    </dxf>
  </rfmt>
  <rfmt sheetId="3" sqref="D94">
    <dxf>
      <numFmt numFmtId="186" formatCode="#,##0.0000"/>
    </dxf>
  </rfmt>
  <rfmt sheetId="3" sqref="D94">
    <dxf>
      <numFmt numFmtId="172" formatCode="#,##0.00000"/>
    </dxf>
  </rfmt>
  <rfmt sheetId="3" sqref="D94">
    <dxf>
      <numFmt numFmtId="186" formatCode="#,##0.0000"/>
    </dxf>
  </rfmt>
  <rfmt sheetId="3" sqref="D94">
    <dxf>
      <numFmt numFmtId="187" formatCode="#,##0.000"/>
    </dxf>
  </rfmt>
  <rfmt sheetId="3" sqref="D94">
    <dxf>
      <numFmt numFmtId="4" formatCode="#,##0.00"/>
    </dxf>
  </rfmt>
  <rfmt sheetId="3" sqref="D94">
    <dxf>
      <numFmt numFmtId="167" formatCode="#,##0.0"/>
    </dxf>
  </rfmt>
  <rfmt sheetId="3" sqref="D82">
    <dxf>
      <numFmt numFmtId="4" formatCode="#,##0.00"/>
    </dxf>
  </rfmt>
  <rfmt sheetId="3" sqref="D82">
    <dxf>
      <numFmt numFmtId="187" formatCode="#,##0.000"/>
    </dxf>
  </rfmt>
  <rfmt sheetId="3" sqref="D82">
    <dxf>
      <numFmt numFmtId="186" formatCode="#,##0.0000"/>
    </dxf>
  </rfmt>
  <rfmt sheetId="3" sqref="D82">
    <dxf>
      <numFmt numFmtId="172" formatCode="#,##0.00000"/>
    </dxf>
  </rfmt>
  <rcc rId="67135" sId="3" numFmtId="4">
    <oc r="D86">
      <v>117.83362</v>
    </oc>
    <nc r="D86">
      <v>714.02626999999995</v>
    </nc>
  </rcc>
  <rfmt sheetId="3" sqref="D82">
    <dxf>
      <numFmt numFmtId="186" formatCode="#,##0.0000"/>
    </dxf>
  </rfmt>
  <rfmt sheetId="3" sqref="D82">
    <dxf>
      <numFmt numFmtId="187" formatCode="#,##0.000"/>
    </dxf>
  </rfmt>
  <rfmt sheetId="3" sqref="D82">
    <dxf>
      <numFmt numFmtId="4" formatCode="#,##0.00"/>
    </dxf>
  </rfmt>
  <rfmt sheetId="3" sqref="D8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66696" sId="3" numFmtId="4">
    <oc r="F41">
      <v>454.68713000000002</v>
    </oc>
    <nc r="F41">
      <v>1257.11843</v>
    </nc>
  </rcc>
  <rcc rId="66697" sId="3" numFmtId="4">
    <oc r="F42">
      <v>124.35299999999999</v>
    </oc>
    <nc r="F42">
      <v>127.19</v>
    </nc>
  </rcc>
  <rcc rId="66698" sId="3" numFmtId="4">
    <oc r="F43">
      <v>14.276009999999999</v>
    </oc>
    <nc r="F43">
      <v>49.5824</v>
    </nc>
  </rcc>
  <rcc rId="66699" sId="3" numFmtId="4">
    <nc r="F45">
      <v>602.41399999999999</v>
    </nc>
  </rcc>
  <rcc rId="66700" sId="3" numFmtId="4">
    <oc r="F47">
      <v>41.816920000000003</v>
    </oc>
    <nc r="F47">
      <v>121.6203</v>
    </nc>
  </rcc>
  <rcc rId="66701" sId="3" numFmtId="4">
    <oc r="F49">
      <v>5.4475199999999999</v>
    </oc>
    <nc r="F49">
      <v>916.00499000000002</v>
    </nc>
  </rcc>
  <rcc rId="66702" sId="3" numFmtId="4">
    <oc r="F51">
      <v>3.3777599999999999</v>
    </oc>
    <nc r="F51">
      <v>18.484249999999999</v>
    </nc>
  </rcc>
  <rcc rId="66703" sId="3" numFmtId="4">
    <nc r="F54">
      <v>611.37994000000003</v>
    </nc>
  </rcc>
  <rcc rId="66704" sId="3" numFmtId="4">
    <oc r="F55">
      <v>185.75629000000001</v>
    </oc>
    <nc r="F55">
      <v>969.17382999999995</v>
    </nc>
  </rcc>
  <rcc rId="66705" sId="3" numFmtId="4">
    <oc r="F56">
      <v>0.39673999999999998</v>
    </oc>
    <nc r="F56">
      <v>49.450099999999999</v>
    </nc>
  </rcc>
  <rcc rId="66706" sId="3" numFmtId="4">
    <oc r="F60">
      <v>105.19481</v>
    </oc>
    <nc r="F60">
      <v>230.0641</v>
    </nc>
  </rcc>
  <rcc rId="66707" sId="3" numFmtId="4">
    <oc r="F61">
      <v>208.42997</v>
    </oc>
    <nc r="F61">
      <v>214.19107</v>
    </nc>
  </rcc>
  <rcc rId="66708" sId="3" numFmtId="4">
    <nc r="F64">
      <v>160.20699999999999</v>
    </nc>
  </rcc>
  <rcc rId="66709" sId="3" numFmtId="4">
    <oc r="F66">
      <v>0.2</v>
    </oc>
    <nc r="F66">
      <v>1.2</v>
    </nc>
  </rcc>
  <rcc rId="66710" sId="3" odxf="1" dxf="1" numFmtId="4">
    <nc r="F67">
      <v>650.69208000000003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6711" sId="3" numFmtId="4">
    <oc r="F70">
      <v>10456.200000000001</v>
    </oc>
    <nc r="F70">
      <v>20912.400000000001</v>
    </nc>
  </rcc>
  <rcc rId="66712" sId="3" numFmtId="4">
    <nc r="F72">
      <v>37553.773430000001</v>
    </nc>
  </rcc>
  <rcc rId="66713" sId="3" numFmtId="4">
    <oc r="F73">
      <v>31657.26312</v>
    </oc>
    <nc r="F73">
      <v>64756.593059999999</v>
    </nc>
  </rcc>
  <rcc rId="66714" sId="3" numFmtId="4">
    <nc r="F74">
      <v>3467.41516</v>
    </nc>
  </rcc>
  <rcc rId="66715" sId="3" numFmtId="4">
    <oc r="F77">
      <v>-62297.767529999997</v>
    </oc>
    <nc r="F77">
      <v>-1332.5039999999999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.xml><?xml version="1.0" encoding="utf-8"?>
<revisions xmlns="http://schemas.openxmlformats.org/spreadsheetml/2006/main" xmlns:r="http://schemas.openxmlformats.org/officeDocument/2006/relationships">
  <rrc rId="66334" sId="3" ref="A125:XFD125" action="deleteRow">
    <undo index="0" exp="area" ref3D="1" dr="$A$196:$XFD$196" dn="Z_61528DAC_5C4C_48F4_ADE2_8A724B05A086_.wvu.Rows" sId="3"/>
    <undo index="26" exp="area" ref3D="1" dr="$A$196:$XFD$196" dn="Z_A54C432C_6C68_4B53_A75C_446EB3A61B2B_.wvu.Rows" sId="3"/>
    <undo index="38" exp="area" ref3D="1" dr="$A$196:$XFD$196" dn="Z_42584DC0_1D41_4C93_9B38_C388E7B8DAC4_.wvu.Rows" sId="3"/>
    <undo index="34" exp="area" ref3D="1" dr="$A$130:$XFD$130" dn="Z_42584DC0_1D41_4C93_9B38_C388E7B8DAC4_.wvu.Rows" sId="3"/>
    <rfmt sheetId="3" xfDxf="1" s="1" sqref="A125:XFD12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5" t="inlineStr">
        <is>
          <t>A11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5" t="inlineStr">
        <is>
  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25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D125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25">
        <f>SUM(D125/C125*100)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25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2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6335" sId="3" ref="A136:XFD136" action="deleteRow">
    <undo index="0" exp="area" ref3D="1" dr="$A$195:$XFD$195" dn="Z_61528DAC_5C4C_48F4_ADE2_8A724B05A086_.wvu.Rows" sId="3"/>
    <undo index="26" exp="area" ref3D="1" dr="$A$195:$XFD$195" dn="Z_A54C432C_6C68_4B53_A75C_446EB3A61B2B_.wvu.Rows" sId="3"/>
    <undo index="38" exp="area" ref3D="1" dr="$A$195:$XFD$195" dn="Z_42584DC0_1D41_4C93_9B38_C388E7B8DAC4_.wvu.Rows" sId="3"/>
    <rfmt sheetId="3" xfDxf="1" s="1" sqref="A136:XFD13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Осуществление строительных и ремонтных работ в целях обеспечения благоустройства территории</t>
        </is>
      </nc>
      <ndxf>
        <font>
          <i/>
          <sz val="14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36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D136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36">
        <f>SUM(D136/C136*100)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36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1.xml><?xml version="1.0" encoding="utf-8"?>
<revisions xmlns="http://schemas.openxmlformats.org/spreadsheetml/2006/main" xmlns:r="http://schemas.openxmlformats.org/officeDocument/2006/relationships">
  <rcc rId="65988" sId="3">
    <oc r="A161" t="inlineStr">
      <is>
        <t>Ц71</t>
      </is>
    </oc>
    <nc r="A161" t="inlineStr">
      <is>
        <t>Ц74</t>
      </is>
    </nc>
  </rcc>
  <rcc rId="65989" sId="3">
    <oc r="A162" t="inlineStr">
      <is>
        <t>Ц71</t>
      </is>
    </oc>
    <nc r="A162" t="inlineStr">
      <is>
        <t>Ц74</t>
      </is>
    </nc>
  </rcc>
  <rcc rId="65990" sId="3" numFmtId="4">
    <nc r="C161">
      <v>6156.5860000000002</v>
    </nc>
  </rcc>
  <rcc rId="65991" sId="3" numFmtId="4">
    <nc r="C162">
      <v>19748.763999999999</v>
    </nc>
  </rcc>
  <rcc rId="65992" sId="3" numFmtId="4">
    <nc r="D162">
      <v>683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11.xml><?xml version="1.0" encoding="utf-8"?>
<revisions xmlns="http://schemas.openxmlformats.org/spreadsheetml/2006/main" xmlns:r="http://schemas.openxmlformats.org/officeDocument/2006/relationships">
  <rcc rId="65641" sId="3" xfDxf="1" dxf="1">
    <oc r="B110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oc>
    <nc r="B110" t="inlineStr">
      <is>
        <t>Капитальный ремонт и ремонт автомобильных дорог общего пользования местного значения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65642" sId="3">
    <nc r="A110" t="inlineStr">
      <is>
        <t>Ч23</t>
      </is>
    </nc>
  </rcc>
  <rcc rId="65643" sId="3" numFmtId="4">
    <nc r="C110">
      <v>21022.341</v>
    </nc>
  </rcc>
  <rcc rId="65644" sId="3" xfDxf="1" dxf="1">
    <oc r="B112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oc>
    <nc r="B112" t="inlineStr">
      <is>
        <t>Капитальный ремонт и ремонт автомобильных дорог общего пользования местного значения в рамках выполнения мероприятий за счет средств местного бюджета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65645" sId="3">
    <nc r="A112" t="inlineStr">
      <is>
        <t>Ч23</t>
      </is>
    </nc>
  </rcc>
  <rcc rId="65646" sId="3" numFmtId="4">
    <nc r="C112">
      <v>10903.050310000001</v>
    </nc>
  </rcc>
  <rcc rId="65647" sId="3" xfDxf="1" dxf="1">
    <oc r="B113" t="inlineStr">
      <is>
        <t>Содержание автомобильных дорог общего пользования местного значения в границах населенных пунктов поселения</t>
      </is>
    </oc>
    <nc r="B113" t="inlineStr">
      <is>
        <t>Содержание автомобильных дорог общего пользования местного значения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65648" sId="3">
    <nc r="A113" t="inlineStr">
      <is>
        <t>Ч23</t>
      </is>
    </nc>
  </rcc>
  <rcc rId="65649" sId="3" numFmtId="4">
    <nc r="C113">
      <v>43147.341</v>
    </nc>
  </rcc>
  <rcc rId="65650" sId="3" numFmtId="4">
    <oc r="C106">
      <v>133702.27179999999</v>
    </oc>
    <nc r="C106">
      <f>SUM(C107:C114)</f>
    </nc>
  </rcc>
  <rcc rId="65651" sId="3" xfDxf="1" dxf="1">
    <oc r="B111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oc>
    <nc r="B111" t="inlineStr">
      <is>
        <t>Содержание автомобильных дорог общего пользования местного значения в рамках выполнения мероприятий за счет средств местного бюджета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65652" sId="3">
    <nc r="A111" t="inlineStr">
      <is>
        <t>Ч23</t>
      </is>
    </nc>
  </rcc>
  <rcc rId="65653" sId="3" numFmtId="4">
    <nc r="C111">
      <v>10903.113300000001</v>
    </nc>
  </rcc>
  <rrc rId="65654" sId="3" ref="A109:XFD109" action="deleteRow">
    <undo index="0" exp="area" dr="F109:F114" r="F108" sId="3"/>
    <undo index="0" exp="area" ref3D="1" dr="$A$193:$XFD$193" dn="Z_61528DAC_5C4C_48F4_ADE2_8A724B05A086_.wvu.Rows" sId="3"/>
    <undo index="26" exp="area" ref3D="1" dr="$A$193:$XFD$193" dn="Z_A54C432C_6C68_4B53_A75C_446EB3A61B2B_.wvu.Rows" sId="3"/>
    <undo index="38" exp="area" ref3D="1" dr="$A$193:$XFD$193" dn="Z_42584DC0_1D41_4C93_9B38_C388E7B8DAC4_.wvu.Rows" sId="3"/>
    <undo index="34" exp="area" ref3D="1" dr="$A$131:$XFD$131" dn="Z_42584DC0_1D41_4C93_9B38_C388E7B8DAC4_.wvu.Rows" sId="3"/>
    <rfmt sheetId="3" xfDxf="1" s="1" sqref="A109:XFD10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9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9" t="inlineStr">
        <is>
  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  </is>
      </nc>
      <n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0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D109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09">
        <f>SUM(D109/C109*100)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09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0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655" sId="3" numFmtId="4">
    <oc r="D110">
      <v>0</v>
    </oc>
    <nc r="D110">
      <v>7.75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район!$A$1:$G$196</formula>
    <oldFormula>район!$A$1:$G$196</oldFormula>
  </rdn>
  <rdn rId="0" localSheetId="3" customView="1" name="Z_61528DAC_5C4C_48F4_ADE2_8A724B05A086_.wvu.Rows" hidden="1" oldHidden="1">
    <formula>район!$192:$192</formula>
    <oldFormula>район!$192:$192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fmt sheetId="3" sqref="C196:D196">
    <dxf>
      <numFmt numFmtId="186" formatCode="#,##0.0000"/>
    </dxf>
  </rfmt>
  <rfmt sheetId="3" sqref="C196:D196">
    <dxf>
      <numFmt numFmtId="187" formatCode="#,##0.000"/>
    </dxf>
  </rfmt>
  <rfmt sheetId="3" sqref="C196:D196">
    <dxf>
      <numFmt numFmtId="4" formatCode="#,##0.00"/>
    </dxf>
  </rfmt>
  <rfmt sheetId="3" sqref="C196:D196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c rId="66746" sId="3" numFmtId="4">
    <oc r="F84">
      <v>1264.19751</v>
    </oc>
    <nc r="F84">
      <v>7323.2779499999997</v>
    </nc>
  </rcc>
  <rcc rId="66747" sId="3" numFmtId="4">
    <oc r="F86">
      <v>84.89716</v>
    </oc>
    <nc r="F86">
      <v>997.72547999999995</v>
    </nc>
  </rcc>
  <rcc rId="66748" sId="3" numFmtId="4">
    <oc r="F89">
      <v>1813.5782099999999</v>
    </oc>
    <nc r="F89">
      <v>4982.3271100000002</v>
    </nc>
  </rcc>
  <rcc rId="66749" sId="3" numFmtId="4">
    <oc r="F93">
      <v>33.439399999999999</v>
    </oc>
    <nc r="F93">
      <v>178.55099999999999</v>
    </nc>
  </rcc>
  <rcc rId="66750" sId="3" numFmtId="4">
    <oc r="F95">
      <v>27.956109999999999</v>
    </oc>
    <nc r="F95">
      <v>140.44397000000001</v>
    </nc>
  </rcc>
  <rcc rId="66751" sId="3" numFmtId="4">
    <oc r="F96">
      <v>65.201310000000007</v>
    </oc>
    <nc r="F96">
      <v>296.46564999999998</v>
    </nc>
  </rcc>
  <rcc rId="66752" sId="3" numFmtId="4">
    <oc r="F97">
      <v>1.5645</v>
    </oc>
    <nc r="F97">
      <v>1.9744999999999999</v>
    </nc>
  </rcc>
  <rcc rId="66753" sId="3" numFmtId="4">
    <nc r="F98">
      <v>19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.xml><?xml version="1.0" encoding="utf-8"?>
<revisions xmlns="http://schemas.openxmlformats.org/spreadsheetml/2006/main" xmlns:r="http://schemas.openxmlformats.org/officeDocument/2006/relationships">
  <rcc rId="66366" sId="3">
    <oc r="E105">
      <f>SUM(D105/C105*100)</f>
    </oc>
    <nc r="E105"/>
  </rcc>
  <rcc rId="66367" sId="3">
    <oc r="G105">
      <f>SUM(D105/F105*100)</f>
    </oc>
    <nc r="G105"/>
  </rcc>
  <rcc rId="66368" sId="3" numFmtId="4">
    <nc r="C146">
      <v>1000</v>
    </nc>
  </rcc>
  <rcc rId="66369" sId="3" numFmtId="4">
    <nc r="C14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cc rId="66784" sId="3" odxf="1" dxf="1" numFmtId="4">
    <oc r="F107">
      <v>0</v>
    </oc>
    <nc r="F107">
      <v>9131.2424100000007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6785" sId="3" odxf="1" dxf="1" numFmtId="4">
    <oc r="F115">
      <v>65.361999999999995</v>
    </oc>
    <nc r="F115">
      <v>9131.2424100000007</v>
    </nc>
    <odxf>
      <alignment vertical="top" readingOrder="0"/>
    </odxf>
    <ndxf>
      <alignment vertical="center" readingOrder="0"/>
    </ndxf>
  </rcc>
  <rcc rId="66786" sId="3" odxf="1" dxf="1" numFmtId="4">
    <oc r="F121">
      <v>0</v>
    </oc>
    <nc r="F121">
      <v>66.222759999999994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6787" sId="3" numFmtId="4">
    <oc r="F123">
      <v>1757.55546</v>
    </oc>
    <nc r="F123">
      <v>2151.5170800000001</v>
    </nc>
  </rcc>
  <rcc rId="66788" sId="3" numFmtId="4">
    <oc r="F130">
      <v>134.60679999999999</v>
    </oc>
    <nc r="F130">
      <v>1287.07825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62503" sId="3" numFmtId="4">
    <oc r="D160">
      <v>9203.2278200000001</v>
    </oc>
    <nc r="D160">
      <v>12601.62529</v>
    </nc>
  </rcc>
  <rcc rId="62504" sId="3" numFmtId="4">
    <oc r="D161">
      <v>1302.9750200000001</v>
    </oc>
    <nc r="D161">
      <v>2376.328</v>
    </nc>
  </rcc>
  <rcc rId="62505" sId="3" numFmtId="4">
    <oc r="D163">
      <v>2928.4944700000001</v>
    </oc>
    <nc r="D163">
      <v>3194.7211499999999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66023" sId="3" numFmtId="4">
    <nc r="C167">
      <v>2800</v>
    </nc>
  </rcc>
  <rfmt sheetId="3" sqref="C167" start="0" length="2147483647">
    <dxf>
      <font>
        <i/>
      </font>
    </dxf>
  </rfmt>
  <rcc rId="66024" sId="3">
    <oc r="A168" t="inlineStr">
      <is>
        <t>Ц72</t>
      </is>
    </oc>
    <nc r="A168" t="inlineStr">
      <is>
        <t>Ц74</t>
      </is>
    </nc>
  </rcc>
  <rcc rId="66025" sId="3" numFmtId="4">
    <nc r="C168">
      <v>1150</v>
    </nc>
  </rcc>
  <rfmt sheetId="3" sqref="C168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район!$194:$194</formula>
    <oldFormula>район!$194:$194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rc rId="64234" sId="3" ref="A145:XFD145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rc rId="64235" sId="3" ref="A145:XFD145" action="insert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64236" sId="3">
    <nc r="A145" t="inlineStr">
      <is>
        <t>Ч32</t>
      </is>
    </nc>
  </rcc>
  <rcc rId="64237" sId="3">
    <nc r="A146" t="inlineStr">
      <is>
        <t>Ч36</t>
      </is>
    </nc>
  </rcc>
  <rcc rId="64238" sId="3" xfDxf="1" s="1" dxf="1">
    <nc r="B145" t="inlineStr">
      <is>
        <t>Организация экологических мероприятий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239" sId="3" numFmtId="4">
    <nc r="C145">
      <v>650</v>
    </nc>
  </rcc>
  <rcc rId="64240" sId="3" numFmtId="4">
    <nc r="D145">
      <v>0</v>
    </nc>
  </rcc>
  <rcc rId="64241" sId="3" numFmtId="4">
    <nc r="C146">
      <v>1500</v>
    </nc>
  </rcc>
  <rcc rId="64242" sId="3" numFmtId="4">
    <nc r="D146">
      <v>0</v>
    </nc>
  </rcc>
  <rcc rId="64243" sId="3" xfDxf="1" s="1" dxf="1">
    <nc r="B146" t="inlineStr">
      <is>
        <t>Обеспечение контейнерами и бункерами для твердых коммунальных отходов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район!$A$1:$G$199</formula>
    <oldFormula>район!$A$1:$G$199</oldFormula>
  </rdn>
  <rdn rId="0" localSheetId="3" customView="1" name="Z_61528DAC_5C4C_48F4_ADE2_8A724B05A086_.wvu.Rows" hidden="1" oldHidden="1">
    <formula>район!$195:$195</formula>
    <oldFormula>район!$195:$195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rc rId="64119" sId="3" ref="A120:XFD120" action="deleteRow">
    <undo index="0" exp="area" ref3D="1" dr="$A$199:$XFD$199" dn="Z_61528DAC_5C4C_48F4_ADE2_8A724B05A086_.wvu.Rows" sId="3"/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34" exp="area" ref3D="1" dr="$A$138:$XFD$138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  <rfmt sheetId="3" xfDxf="1" s="1" sqref="A120:XFD12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0" t="inlineStr">
        <is>
          <t>A6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0" t="inlineStr">
        <is>
  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0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0">
        <f>SUM(D120/C120*100)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0" sId="3" ref="A121:XFD121" action="deleteRow">
    <undo index="0" exp="area" ref3D="1" dr="$A$198:$XFD$198" dn="Z_61528DAC_5C4C_48F4_ADE2_8A724B05A086_.wvu.Rows" sId="3"/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34" exp="area" ref3D="1" dr="$A$137:$XFD$137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1" t="inlineStr">
        <is>
          <t>Ч9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1" t="inlineStr">
        <is>
          <t>Разработка генеральных планов муниципальных образований Чувашской Республики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1">
        <f>SUM(D121/C121*100)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1" sId="3" ref="A121:XFD121" action="deleteRow">
    <undo index="0" exp="area" ref3D="1" dr="$A$197:$XFD$197" dn="Z_61528DAC_5C4C_48F4_ADE2_8A724B05A086_.wvu.Rows" sId="3"/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34" exp="area" ref3D="1" dr="$A$136:$XFD$136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1" t="inlineStr">
        <is>
          <t>Ч9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1" t="inlineStr">
        <is>
          <t xml:space="preserve"> Разработка правил землепользования и застройки муниципальных образований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1">
        <f>SUM(D121/C121*100)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2" sId="3" ref="A124:XFD124" action="deleteRow">
    <undo index="0" exp="area" ref3D="1" dr="$A$196:$XFD$196" dn="Z_61528DAC_5C4C_48F4_ADE2_8A724B05A086_.wvu.Rows" sId="3"/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34" exp="area" ref3D="1" dr="$A$135:$XFD$135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24" t="inlineStr">
        <is>
          <t>A21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24" t="inlineStr">
        <is>
          <t>Обеспечение граждан в Чувашской Республике доступным и комфортным жильем: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>
      <nc r="C124">
        <f>SUM(C125:C126)</f>
      </nc>
      <ndxf>
        <font>
          <b/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D124">
        <f>SUM(D125:D126)</f>
      </nc>
      <ndxf>
        <font>
          <b/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24">
        <v>0</v>
      </nc>
      <n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3" sId="3" ref="A124:XFD124" action="deleteRow">
    <undo index="0" exp="area" ref3D="1" dr="$A$195:$XFD$195" dn="Z_61528DAC_5C4C_48F4_ADE2_8A724B05A086_.wvu.Rows" sId="3"/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34" exp="area" ref3D="1" dr="$A$134:$XFD$134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4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B124" t="inlineStr">
        <is>
  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4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4124" sId="3" ref="A124:XFD124" action="delete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34" exp="area" ref3D="1" dr="$A$133:$XFD$133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24:XFD12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4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B124" t="inlineStr">
        <is>
          <t>Обеспечение мероприятий по переселению граждан из аварийного и ветхового жилищного фонда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4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24">
        <f>SUM(D124/C124*100)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24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125" sId="3" xfDxf="1" s="1" dxf="1">
    <oc r="B129" t="inlineStr">
      <is>
        <t>Капитальный и текущий ремонт объектов водоотведения (очистных сооружений и т.д.)</t>
      </is>
    </oc>
    <nc r="B129" t="inlineStr">
      <is>
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4126" sId="3">
    <oc r="A129" t="inlineStr">
      <is>
        <t>A13</t>
      </is>
    </oc>
    <nc r="A129" t="inlineStr">
      <is>
        <t>A11</t>
      </is>
    </nc>
  </rcc>
  <rcc rId="64127" sId="3" numFmtId="4">
    <nc r="C129">
      <v>10000</v>
    </nc>
  </rcc>
  <rcc rId="64128" sId="3" numFmtId="4">
    <nc r="D129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1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rc rId="66400" sId="3" ref="A161:XFD161" action="deleteRow">
    <undo index="0" exp="area" ref3D="1" dr="$A$194:$XFD$194" dn="Z_61528DAC_5C4C_48F4_ADE2_8A724B05A086_.wvu.Rows" sId="3"/>
    <undo index="26" exp="area" ref3D="1" dr="$A$194:$XFD$194" dn="Z_A54C432C_6C68_4B53_A75C_446EB3A61B2B_.wvu.Rows" sId="3"/>
    <undo index="38" exp="area" ref3D="1" dr="$A$194:$XFD$194" dn="Z_42584DC0_1D41_4C93_9B38_C388E7B8DAC4_.wvu.Rows" sId="3"/>
    <rfmt sheetId="3" xfDxf="1" s="1" sqref="A161:XFD16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61" t="inlineStr">
        <is>
          <t>Ц52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61" t="inlineStr">
        <is>
          <t>Обеспечение деятельности муниципальных детско-юношеских спортивных школ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6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6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61">
        <f>SUM(D161/C161*100)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F161">
        <v>395</v>
      </nc>
      <n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6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6401" sId="3" ref="A194:XFD194" action="insertRow"/>
  <rrc rId="66402" sId="3" ref="A194:XFD194" action="insertRow"/>
  <rcc rId="66403" sId="3" xfDxf="1" s="1" dxf="1">
    <nc r="B194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94" start="0" length="2147483647">
    <dxf>
      <font>
        <i/>
      </font>
    </dxf>
  </rfmt>
  <rfmt sheetId="3" sqref="B194" start="0" length="2147483647">
    <dxf>
      <font>
        <sz val="16"/>
      </font>
    </dxf>
  </rfmt>
  <rcc rId="66404" sId="3" odxf="1" dxf="1">
    <nc r="A194" t="inlineStr">
      <is>
        <t>Ц54</t>
      </is>
    </nc>
    <odxf>
      <font>
        <i val="0"/>
        <sz val="18"/>
        <name val="Times New Roman"/>
        <scheme val="none"/>
      </font>
    </odxf>
    <ndxf>
      <font>
        <i/>
        <sz val="18"/>
        <name val="Times New Roman"/>
        <scheme val="none"/>
      </font>
    </ndxf>
  </rcc>
  <rcc rId="66405" sId="3" numFmtId="4">
    <nc r="C194">
      <v>9076.6200000000008</v>
    </nc>
  </rcc>
  <rcc rId="66406" sId="3" xfDxf="1" s="1" dxf="1">
    <nc r="B195" t="inlineStr">
      <is>
        <t>Обеспечение деятельности муниципальных спортивных школ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95" start="0" length="2147483647">
    <dxf>
      <font>
        <i/>
      </font>
    </dxf>
  </rfmt>
  <rfmt sheetId="3" sqref="B195" start="0" length="2147483647">
    <dxf>
      <font>
        <sz val="16"/>
      </font>
    </dxf>
  </rfmt>
  <rcc rId="66407" sId="3" numFmtId="4">
    <nc r="C195">
      <v>15659.249</v>
    </nc>
  </rcc>
  <rfmt sheetId="3" sqref="C194:C195" start="0" length="2147483647">
    <dxf>
      <font>
        <i/>
      </font>
    </dxf>
  </rfmt>
  <rfmt sheetId="3" sqref="C194:C195" start="0" length="2147483647">
    <dxf>
      <font>
        <sz val="18"/>
      </font>
    </dxf>
  </rfmt>
  <rfmt sheetId="3" sqref="C194:C195" start="0" length="2147483647">
    <dxf>
      <font>
        <sz val="20"/>
      </font>
    </dxf>
  </rfmt>
  <rcc rId="66408" sId="3">
    <nc r="A195" t="inlineStr">
      <is>
        <t>Ц54</t>
      </is>
    </nc>
  </rcc>
  <rfmt sheetId="3" sqref="A195" start="0" length="2147483647">
    <dxf>
      <font>
        <i/>
      </font>
    </dxf>
  </rfmt>
  <rfmt sheetId="3" sqref="A194:A195" start="0" length="2147483647">
    <dxf>
      <font>
        <sz val="16"/>
      </font>
    </dxf>
  </rfmt>
  <rcc rId="66409" sId="3" numFmtId="4">
    <nc r="D194">
      <v>360</v>
    </nc>
  </rcc>
  <rcc rId="66410" sId="3" odxf="1" dxf="1" numFmtId="4">
    <oc r="C191">
      <v>8626.6200000000008</v>
    </oc>
    <nc r="C191">
      <v>9076.6200000000008</v>
    </nc>
    <odxf>
      <alignment vertical="center" readingOrder="0"/>
      <border outline="0">
        <bottom style="thin">
          <color indexed="64"/>
        </bottom>
      </border>
    </odxf>
    <ndxf>
      <alignment vertical="top" readingOrder="0"/>
      <border outline="0">
        <bottom/>
      </border>
    </ndxf>
  </rcc>
  <rrc rId="66411" sId="3" ref="A194:XFD194" action="deleteRow">
    <rfmt sheetId="3" xfDxf="1" s="1" sqref="A194:XFD19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94" t="inlineStr">
        <is>
          <t>Ц54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194" t="inlineStr">
        <is>
          <t>Обеспечение деятельности муниципальных физкультурно-оздоровительных центров</t>
        </is>
      </nc>
      <ndxf>
        <font>
          <i/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94">
        <v>9076.6200000000008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3" dxf="1" numFmtId="4">
      <nc r="D194">
        <v>360</v>
      </nc>
      <n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right style="thin">
            <color indexed="64"/>
          </right>
          <top style="thin">
            <color indexed="64"/>
          </top>
        </border>
      </ndxf>
    </rcc>
    <rfmt sheetId="3" s="1" sqref="E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</border>
      </dxf>
    </rfmt>
    <rfmt sheetId="3" sqref="F194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3" s="1" sqref="G194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</border>
      </dxf>
    </rfmt>
  </rrc>
  <rcc rId="66412" sId="3" numFmtId="4">
    <nc r="D194">
      <v>870</v>
    </nc>
  </rcc>
  <rfmt sheetId="3" sqref="D19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район!$A$1:$G$198</formula>
    <oldFormula>район!$A$1:$G$198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65184" sId="3" numFmtId="4">
    <oc r="C117">
      <v>200</v>
    </oc>
    <nc r="C117"/>
  </rcc>
  <rcc rId="65185" sId="3" numFmtId="4">
    <oc r="C118">
      <v>1500</v>
    </oc>
    <nc r="C118"/>
  </rcc>
  <rcc rId="65186" sId="3" numFmtId="4">
    <oc r="C119">
      <v>1172.4000000000001</v>
    </oc>
    <nc r="C119"/>
  </rcc>
  <rcc rId="65187" sId="3" numFmtId="4">
    <oc r="C120">
      <v>276.5</v>
    </oc>
    <nc r="C120"/>
  </rcc>
  <rcc rId="65188" sId="3" numFmtId="4">
    <oc r="C123">
      <v>1000</v>
    </oc>
    <nc r="C123"/>
  </rcc>
  <rcc rId="65189" sId="3" numFmtId="4">
    <oc r="C125">
      <v>1000</v>
    </oc>
    <nc r="C125"/>
  </rcc>
  <rcc rId="65190" sId="3" numFmtId="4">
    <oc r="C126">
      <v>8469.6090000000004</v>
    </oc>
    <nc r="C126"/>
  </rcc>
  <rcc rId="65191" sId="3" numFmtId="4">
    <oc r="C127">
      <v>10000</v>
    </oc>
    <nc r="C127"/>
  </rcc>
  <rcc rId="65192" sId="3" numFmtId="4">
    <oc r="C128">
      <v>1721.4</v>
    </oc>
    <nc r="C128"/>
  </rcc>
  <rcc rId="65193" sId="3" numFmtId="4">
    <oc r="C129">
      <v>12000</v>
    </oc>
    <nc r="C129"/>
  </rcc>
  <rcc rId="65194" sId="3" numFmtId="4">
    <oc r="C130">
      <v>4817.2</v>
    </oc>
    <nc r="C130"/>
  </rcc>
  <rcc rId="65195" sId="3" numFmtId="4">
    <oc r="C131">
      <v>19441.09028</v>
    </oc>
    <nc r="C131"/>
  </rcc>
  <rcc rId="65196" sId="3" numFmtId="4">
    <oc r="C134">
      <v>10000</v>
    </oc>
    <nc r="C134"/>
  </rcc>
  <rcc rId="65197" sId="3" numFmtId="4">
    <oc r="C135">
      <v>1428.934</v>
    </oc>
    <nc r="C135"/>
  </rcc>
  <rcc rId="65198" sId="3" numFmtId="4">
    <oc r="C136">
      <v>9260</v>
    </oc>
    <nc r="C136"/>
  </rcc>
  <rcc rId="65199" sId="3" numFmtId="4">
    <oc r="C137">
      <v>6313.1472000000003</v>
    </oc>
    <nc r="C137"/>
  </rcc>
  <rcc rId="65200" sId="3" numFmtId="4">
    <oc r="C138">
      <v>27324.319</v>
    </oc>
    <nc r="C138"/>
  </rcc>
  <rcc rId="65201" sId="3" numFmtId="4">
    <oc r="C139">
      <v>5964.2755999999999</v>
    </oc>
    <nc r="C139"/>
  </rcc>
  <rcc rId="65202" sId="3" numFmtId="4">
    <oc r="C140">
      <v>2100</v>
    </oc>
    <nc r="C140"/>
  </rcc>
  <rcc rId="65203" sId="3" numFmtId="4">
    <oc r="C149">
      <v>15621.6</v>
    </oc>
    <nc r="C149"/>
  </rcc>
  <rcc rId="65204" sId="3" numFmtId="4">
    <oc r="C150">
      <v>1521.8</v>
    </oc>
    <nc r="C150"/>
  </rcc>
  <rcc rId="65205" sId="3" numFmtId="4">
    <oc r="C151">
      <v>60</v>
    </oc>
    <nc r="C151"/>
  </rcc>
  <rcc rId="65206" sId="3" numFmtId="4">
    <oc r="C153">
      <v>6000</v>
    </oc>
    <nc r="C153"/>
  </rcc>
  <rcc rId="65207" sId="3" numFmtId="4">
    <oc r="C154">
      <v>1743.4</v>
    </oc>
    <nc r="C154"/>
  </rcc>
  <rcc rId="65208" sId="3" numFmtId="4">
    <oc r="C155">
      <v>20155</v>
    </oc>
    <nc r="C155"/>
  </rcc>
  <rcc rId="65209" sId="3" numFmtId="4">
    <oc r="C156">
      <v>15268.844440000001</v>
    </oc>
    <nc r="C156"/>
  </rcc>
  <rcc rId="65210" sId="3" numFmtId="4">
    <oc r="C157">
      <v>2568.1129999999998</v>
    </oc>
    <nc r="C157"/>
  </rcc>
  <rcc rId="65211" sId="3" numFmtId="4">
    <oc r="C158">
      <v>3149.3708999999999</v>
    </oc>
    <nc r="C158"/>
  </rcc>
  <rcc rId="65212" sId="3" numFmtId="4">
    <oc r="C159">
      <v>200</v>
    </oc>
    <nc r="C159"/>
  </rcc>
  <rcc rId="65213" sId="3" numFmtId="4">
    <oc r="C161">
      <v>21963.5</v>
    </oc>
    <nc r="C161"/>
  </rcc>
  <rcc rId="65214" sId="3" numFmtId="4">
    <oc r="C162">
      <v>7603.2</v>
    </oc>
    <nc r="C162"/>
  </rcc>
  <rcc rId="65215" sId="3" numFmtId="4">
    <oc r="C163">
      <v>395</v>
    </oc>
    <nc r="C163"/>
  </rcc>
  <rcc rId="65216" sId="3" numFmtId="4">
    <oc r="C167">
      <v>2820</v>
    </oc>
    <nc r="C167"/>
  </rcc>
  <rcc rId="65217" sId="3" numFmtId="4">
    <oc r="C168">
      <v>1100</v>
    </oc>
    <nc r="C168"/>
  </rcc>
  <rcc rId="65218" sId="3" numFmtId="4">
    <oc r="C172">
      <v>6465.0460000000003</v>
    </oc>
    <nc r="C172"/>
  </rcc>
  <rcc rId="65219" sId="3" numFmtId="4">
    <oc r="C173">
      <v>160</v>
    </oc>
    <nc r="C173"/>
  </rcc>
  <rcc rId="65220" sId="3" numFmtId="4">
    <oc r="C174">
      <v>2253.35</v>
    </oc>
    <nc r="C174"/>
  </rcc>
  <rcc rId="65221" sId="3" numFmtId="4">
    <oc r="C175">
      <v>95.344440000000006</v>
    </oc>
    <nc r="C175"/>
  </rcc>
  <rcc rId="65222" sId="3" numFmtId="4">
    <oc r="C176">
      <v>18409.7</v>
    </oc>
    <nc r="C176"/>
  </rcc>
  <rcc rId="65223" sId="3" numFmtId="4">
    <oc r="C184">
      <v>12584.95788</v>
    </oc>
    <nc r="C184"/>
  </rcc>
  <rcc rId="65224" sId="3" numFmtId="4">
    <oc r="C185">
      <v>25479.366000000002</v>
    </oc>
    <nc r="C185"/>
  </rcc>
  <rcc rId="65225" sId="3" numFmtId="4">
    <oc r="C186">
      <v>0</v>
    </oc>
    <nc r="C186"/>
  </rcc>
  <rcc rId="65226" sId="3" numFmtId="4">
    <oc r="C190">
      <v>1008.8</v>
    </oc>
    <nc r="C190"/>
  </rcc>
  <rcc rId="65227" sId="3" numFmtId="4">
    <oc r="C192">
      <v>7747.2</v>
    </oc>
    <nc r="C19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64622" sId="3">
    <oc r="A2" t="inlineStr">
      <is>
        <t xml:space="preserve">                                                                                Моргаушского муниципального округа на 01.02.2024 г.</t>
      </is>
    </oc>
    <nc r="A2" t="inlineStr">
      <is>
        <t xml:space="preserve">                                                                                Моргаушского муниципального округа на 01.02.2025 г.</t>
      </is>
    </nc>
  </rcc>
  <rcc rId="64623" sId="3">
    <oc r="C3" t="inlineStr">
      <is>
        <t xml:space="preserve">                                               2024 год</t>
      </is>
    </oc>
    <nc r="C3" t="inlineStr">
      <is>
        <t xml:space="preserve">                                               2025 год</t>
      </is>
    </nc>
  </rcc>
  <rcc rId="64624" sId="3">
    <oc r="F3" t="inlineStr">
      <is>
        <t xml:space="preserve">                      2023 год</t>
      </is>
    </oc>
    <nc r="F3" t="inlineStr">
      <is>
        <t xml:space="preserve">                      2024 год</t>
      </is>
    </nc>
  </rcc>
  <rcc rId="64625" sId="3">
    <oc r="D4" t="inlineStr">
      <is>
        <t>исполнено на 01.02.2024 г.</t>
      </is>
    </oc>
    <nc r="D4" t="inlineStr">
      <is>
        <t>исполнено на 01.02.2025 г.</t>
      </is>
    </nc>
  </rcc>
  <rcc rId="64626" sId="3">
    <oc r="F4" t="inlineStr">
      <is>
        <t>исполнено на 01.02.2023г.</t>
      </is>
    </oc>
    <nc r="F4" t="inlineStr">
      <is>
        <t>исполнено на 01.02.2024г.</t>
      </is>
    </nc>
  </rcc>
  <rcc rId="64627" sId="3" numFmtId="4">
    <oc r="F7">
      <v>12930.80694</v>
    </oc>
    <nc r="F7">
      <v>6167.8589099999999</v>
    </nc>
  </rcc>
  <rcc rId="64628" sId="3" numFmtId="4">
    <oc r="F9">
      <v>313.99360000000001</v>
    </oc>
    <nc r="F9">
      <v>823.07262000000003</v>
    </nc>
  </rcc>
  <rcc rId="64629" sId="3" numFmtId="4">
    <oc r="F10">
      <v>0.67584</v>
    </oc>
    <nc r="F10">
      <v>3.74377</v>
    </nc>
  </rcc>
  <rcc rId="64630" sId="3" numFmtId="4">
    <oc r="F11">
      <v>445.04482000000002</v>
    </oc>
    <nc r="F11">
      <v>980.67217000000005</v>
    </nc>
  </rcc>
  <rcc rId="64631" sId="3" numFmtId="4">
    <oc r="F12">
      <v>-37.309179999999998</v>
    </oc>
    <nc r="F12">
      <v>-83.722700000000003</v>
    </nc>
  </rcc>
  <rcc rId="64632" sId="3" numFmtId="4">
    <oc r="F14">
      <v>212.78738000000001</v>
    </oc>
    <nc r="F14">
      <v>-185.91177999999999</v>
    </nc>
  </rcc>
  <rcc rId="64633" sId="3" numFmtId="4">
    <oc r="F15">
      <v>-60.669440000000002</v>
    </oc>
    <nc r="F15"/>
  </rcc>
  <rcc rId="64634" sId="3" numFmtId="4">
    <oc r="F16">
      <v>2.6973600000000002</v>
    </oc>
    <nc r="F16"/>
  </rcc>
  <rcc rId="64635" sId="3" numFmtId="4">
    <oc r="F17">
      <v>-1018.09533</v>
    </oc>
    <nc r="F17">
      <v>1243.23233</v>
    </nc>
  </rcc>
  <rcc rId="64636" sId="3" numFmtId="4">
    <oc r="F19">
      <v>50.699590000000001</v>
    </oc>
    <nc r="F19">
      <v>195.40424999999999</v>
    </nc>
  </rcc>
  <rcc rId="64637" sId="3" odxf="1" dxf="1" numFmtId="4">
    <oc r="F21">
      <v>0.53769</v>
    </oc>
    <nc r="F21">
      <v>3.6639999999999999E-2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38" sId="3" odxf="1" dxf="1" numFmtId="4">
    <oc r="F22">
      <v>61.877450000000003</v>
    </oc>
    <nc r="F22">
      <v>107.04957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39" sId="3" odxf="1" dxf="1" numFmtId="4">
    <oc r="F24">
      <v>5.0790000000000002E-2</v>
    </oc>
    <nc r="F24">
      <v>75.737669999999994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40" sId="3" odxf="1" dxf="1" numFmtId="4">
    <oc r="F25">
      <v>-108.84723</v>
    </oc>
    <nc r="F25">
      <v>412.62221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41" sId="3" numFmtId="4">
    <oc r="F27">
      <v>-729.27526</v>
    </oc>
    <nc r="F27">
      <v>20.242149999999999</v>
    </nc>
  </rcc>
  <rcc rId="64642" sId="3" numFmtId="4">
    <oc r="F29">
      <v>32.870930000000001</v>
    </oc>
    <nc r="F29">
      <v>146.07220000000001</v>
    </nc>
  </rcc>
  <rcc rId="64643" sId="3" odxf="1" dxf="1" numFmtId="4">
    <nc r="F30">
      <v>3.9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31" start="0" length="0">
    <dxf>
      <border outline="0">
        <left style="thin">
          <color indexed="64"/>
        </left>
      </border>
    </dxf>
  </rfmt>
  <rfmt sheetId="3" sqref="F33" start="0" length="0">
    <dxf>
      <border outline="0">
        <left style="thin">
          <color indexed="64"/>
        </left>
      </border>
    </dxf>
  </rfmt>
  <rfmt sheetId="3" sqref="F34" start="0" length="0">
    <dxf>
      <border outline="0">
        <left style="thin">
          <color indexed="64"/>
        </left>
      </border>
    </dxf>
  </rfmt>
  <rcc rId="64644" sId="3" odxf="1" dxf="1" numFmtId="4">
    <oc r="F35">
      <v>-6.1109999999999998E-2</v>
    </oc>
    <nc r="F35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45" sId="3" numFmtId="4">
    <oc r="F41">
      <v>875.46177999999998</v>
    </oc>
    <nc r="F41">
      <v>454.68713000000002</v>
    </nc>
  </rcc>
  <rcc rId="64646" sId="3" numFmtId="4">
    <oc r="F42">
      <v>0</v>
    </oc>
    <nc r="F42">
      <v>124.35299999999999</v>
    </nc>
  </rcc>
  <rcc rId="64647" sId="3" numFmtId="4">
    <oc r="F43">
      <v>21.101050000000001</v>
    </oc>
    <nc r="F43">
      <v>14.276009999999999</v>
    </nc>
  </rcc>
  <rcc rId="64648" sId="3" numFmtId="4">
    <oc r="F44">
      <v>0</v>
    </oc>
    <nc r="F44"/>
  </rcc>
  <rcc rId="64649" sId="3" numFmtId="4">
    <oc r="F45">
      <v>0</v>
    </oc>
    <nc r="F45"/>
  </rcc>
  <rcc rId="64650" sId="3" numFmtId="4">
    <oc r="F47">
      <v>30.316610000000001</v>
    </oc>
    <nc r="F47">
      <v>41.816920000000003</v>
    </nc>
  </rcc>
  <rcc rId="64651" sId="3" numFmtId="4">
    <oc r="F49">
      <v>1.2184299999999999</v>
    </oc>
    <nc r="F49">
      <v>5.4475199999999999</v>
    </nc>
  </rcc>
  <rcc rId="64652" sId="3" numFmtId="4">
    <oc r="F51">
      <v>0.78439999999999999</v>
    </oc>
    <nc r="F51">
      <v>3.3777599999999999</v>
    </nc>
  </rcc>
  <rfmt sheetId="3" sqref="F54" start="0" length="0">
    <dxf>
      <border outline="0">
        <left style="thin">
          <color indexed="64"/>
        </left>
      </border>
    </dxf>
  </rfmt>
  <rcc rId="64653" sId="3" numFmtId="4">
    <oc r="F55">
      <v>631.20073000000002</v>
    </oc>
    <nc r="F55">
      <v>185.75629000000001</v>
    </nc>
  </rcc>
  <rcc rId="64654" sId="3" odxf="1" dxf="1" numFmtId="4">
    <oc r="F56">
      <v>16.253440000000001</v>
    </oc>
    <nc r="F56">
      <v>0.39673999999999998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55" sId="3" odxf="1" dxf="1" numFmtId="4">
    <oc r="F60">
      <v>44.520409999999998</v>
    </oc>
    <nc r="F60">
      <v>105.19481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56" sId="3" odxf="1" dxf="1" numFmtId="4">
    <oc r="F61">
      <v>1.06664</v>
    </oc>
    <nc r="F61">
      <v>208.42997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62" start="0" length="0">
    <dxf>
      <border outline="0">
        <left style="thin">
          <color indexed="64"/>
        </left>
      </border>
    </dxf>
  </rfmt>
  <rcc rId="64657" sId="3" odxf="1" dxf="1" numFmtId="4">
    <oc r="F63">
      <v>0</v>
    </oc>
    <nc r="F63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64" start="0" length="0">
    <dxf>
      <border outline="0">
        <left style="thin">
          <color indexed="64"/>
        </left>
      </border>
    </dxf>
  </rfmt>
  <rcc rId="64658" sId="3" numFmtId="4">
    <oc r="F66">
      <v>0.16800000000000001</v>
    </oc>
    <nc r="F66">
      <v>0.2</v>
    </nc>
  </rcc>
  <rcc rId="64659" sId="3" odxf="1" dxf="1" numFmtId="4">
    <oc r="F70">
      <v>9682.4</v>
    </oc>
    <nc r="F70">
      <v>10456.200000000001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60" sId="3" odxf="1" dxf="1" numFmtId="4">
    <oc r="F71">
      <v>0</v>
    </oc>
    <nc r="F71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61" sId="3" odxf="1" dxf="1" numFmtId="4">
    <oc r="F72">
      <v>0</v>
    </oc>
    <nc r="F72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62" sId="3" odxf="1" dxf="1" numFmtId="4">
    <oc r="F73">
      <v>30805.51482</v>
    </oc>
    <nc r="F73">
      <v>31657.26312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63" sId="3" odxf="1" dxf="1" numFmtId="4">
    <oc r="F74">
      <v>0</v>
    </oc>
    <nc r="F74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64" sId="3" odxf="1" dxf="1" numFmtId="4">
    <oc r="F75">
      <v>0</v>
    </oc>
    <nc r="F75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65" sId="3" odxf="1" dxf="1" numFmtId="4">
    <oc r="F76">
      <v>0</v>
    </oc>
    <nc r="F76"/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66" sId="3" odxf="1" dxf="1" numFmtId="4">
    <oc r="F77">
      <v>-87055.707250000007</v>
    </oc>
    <nc r="F77">
      <v>-62297.767529999997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83" start="0" length="0">
    <dxf>
      <border outline="0">
        <left style="thin">
          <color indexed="64"/>
        </left>
      </border>
    </dxf>
  </rfmt>
  <rcc rId="64667" sId="3" odxf="1" dxf="1" numFmtId="4">
    <oc r="F84">
      <v>1124.2388900000001</v>
    </oc>
    <nc r="F84">
      <v>1264.19751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85" start="0" length="0">
    <dxf>
      <border outline="0">
        <left style="thin">
          <color indexed="64"/>
        </left>
      </border>
    </dxf>
  </rfmt>
  <rcc rId="64668" sId="3" odxf="1" dxf="1" numFmtId="4">
    <oc r="F86">
      <v>136.26499999999999</v>
    </oc>
    <nc r="F86">
      <v>84.89716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87" start="0" length="0">
    <dxf>
      <border outline="0">
        <left style="thin">
          <color indexed="64"/>
        </left>
      </border>
    </dxf>
  </rfmt>
  <rfmt sheetId="3" sqref="F88" start="0" length="0">
    <dxf>
      <border outline="0">
        <left style="thin">
          <color indexed="64"/>
        </left>
      </border>
    </dxf>
  </rfmt>
  <rcc rId="64669" sId="3" odxf="1" dxf="1" numFmtId="4">
    <oc r="F89">
      <v>2076.6999999999998</v>
    </oc>
    <nc r="F89">
      <v>1813.5782099999999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70" sId="3" odxf="1" dxf="1" numFmtId="4">
    <nc r="F92">
      <v>33.439399999999999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71" sId="3" odxf="1" dxf="1" numFmtId="4">
    <oc r="F94">
      <v>17.600010000000001</v>
    </oc>
    <nc r="F94">
      <v>27.956109999999999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72" sId="3" odxf="1" dxf="1" numFmtId="4">
    <oc r="F95">
      <v>75.158609999999996</v>
    </oc>
    <nc r="F95">
      <v>65.201310000000007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73" sId="3" odxf="1" dxf="1" numFmtId="4">
    <nc r="F96">
      <v>1.5645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97" start="0" length="0">
    <dxf>
      <border outline="0">
        <left style="thin">
          <color indexed="64"/>
        </left>
      </border>
    </dxf>
  </rfmt>
  <rcc rId="64674" sId="3" odxf="1" dxf="1" numFmtId="4">
    <oc r="F116">
      <v>12.33</v>
    </oc>
    <nc r="F116">
      <v>65.361999999999995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75" sId="3" odxf="1" dxf="1" numFmtId="4">
    <oc r="F132">
      <v>20.5</v>
    </oc>
    <nc r="F132">
      <v>134.60679999999999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76" sId="3" odxf="1" dxf="1" numFmtId="4">
    <oc r="F133">
      <v>0</v>
    </oc>
    <nc r="F133">
      <f>SUM(F134:F137)</f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cc rId="64677" sId="3" odxf="1" dxf="1" numFmtId="4">
    <nc r="F134">
      <v>29.1538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678" sId="3" odxf="1" dxf="1" numFmtId="4">
    <nc r="F135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679" sId="3" odxf="1" dxf="1" numFmtId="4">
    <nc r="F136">
      <v>105.453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680" sId="3" odxf="1" dxf="1" numFmtId="4">
    <nc r="F137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fmt sheetId="3" sqref="F138" start="0" length="0">
    <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dxf>
  </rfmt>
  <rcc rId="64681" sId="3" odxf="1" dxf="1" numFmtId="4">
    <nc r="F139">
      <v>0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cc rId="64682" sId="3" odxf="1" dxf="1" numFmtId="4">
    <oc r="F148">
      <v>8808.3379999999997</v>
    </oc>
    <nc r="F148">
      <v>5600.7280000000001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83" sId="3" odxf="1" dxf="1" numFmtId="4">
    <nc r="F149">
      <v>829.22799999999995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84" sId="3" odxf="1" dxf="1" numFmtId="4">
    <nc r="F150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85" sId="3" odxf="1" dxf="1" numFmtId="4">
    <nc r="F151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86" sId="3" odxf="1" dxf="1" numFmtId="4">
    <oc r="F152">
      <v>24775.82</v>
    </oc>
    <nc r="F152">
      <v>29078.755000000001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87" sId="3" odxf="1" dxf="1" numFmtId="4">
    <nc r="F153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88" sId="3" odxf="1" dxf="1" numFmtId="4">
    <nc r="F154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89" sId="3" odxf="1" dxf="1" numFmtId="4">
    <nc r="F155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90" sId="3" odxf="1" dxf="1" numFmtId="4">
    <nc r="F156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91" sId="3" odxf="1" dxf="1" numFmtId="4">
    <nc r="F157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92" sId="3" odxf="1" dxf="1" numFmtId="4">
    <nc r="F158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93" sId="3" odxf="1" dxf="1" numFmtId="4">
    <nc r="F159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94" sId="3" odxf="1" dxf="1" numFmtId="4">
    <oc r="F160">
      <v>802.33900000000006</v>
    </oc>
    <nc r="F160">
      <v>1254.4380000000001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695" sId="3" odxf="1" dxf="1" numFmtId="4">
    <nc r="F161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96" sId="3" odxf="1" dxf="1" numFmtId="4">
    <nc r="F162">
      <v>859.43799999999999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697" sId="3" odxf="1" dxf="1" numFmtId="4">
    <nc r="F163">
      <v>395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fmt sheetId="3" sqref="F164" start="0" length="0">
    <dxf>
      <alignment vertical="top" readingOrder="0"/>
      <border outline="0">
        <left style="thin">
          <color indexed="64"/>
        </left>
      </border>
    </dxf>
  </rfmt>
  <rcc rId="64698" sId="3" odxf="1" dxf="1" numFmtId="4">
    <oc r="F165">
      <v>0</v>
    </oc>
    <nc r="F165">
      <v>3.8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cc rId="64699" sId="3" odxf="1" dxf="1" numFmtId="4">
    <oc r="F166">
      <v>73.155000000000001</v>
    </oc>
    <nc r="F166">
      <v>86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cc rId="64700" sId="3" odxf="1" dxf="1" numFmtId="4">
    <nc r="F167">
      <v>0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cc rId="64701" sId="3" odxf="1" dxf="1" numFmtId="4">
    <nc r="F168">
      <v>0</v>
    </nc>
    <odxf>
      <alignment vertical="center" readingOrder="0"/>
      <border outline="0">
        <left style="medium">
          <color indexed="64"/>
        </left>
      </border>
    </odxf>
    <ndxf>
      <alignment vertical="top" readingOrder="0"/>
      <border outline="0">
        <left style="thin">
          <color indexed="64"/>
        </left>
      </border>
    </ndxf>
  </rcc>
  <rcc rId="64702" sId="3" odxf="1" dxf="1" numFmtId="4">
    <oc r="F170">
      <v>3468.4</v>
    </oc>
    <nc r="F170">
      <v>4822.8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171" start="0" length="0">
    <dxf>
      <border outline="0">
        <left style="thin">
          <color indexed="64"/>
        </left>
      </border>
    </dxf>
  </rfmt>
  <rcc rId="64703" sId="3" odxf="1" dxf="1" numFmtId="4">
    <nc r="F172">
      <v>74.019059999999996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704" sId="3" odxf="1" dxf="1" numFmtId="4">
    <nc r="F173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705" sId="3" odxf="1" dxf="1" numFmtId="4">
    <nc r="F174">
      <v>150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fmt sheetId="3" sqref="F175" start="0" length="0">
    <dxf>
      <font>
        <i/>
        <sz val="20"/>
        <name val="Times New Roman"/>
        <scheme val="none"/>
      </font>
      <border outline="0">
        <left style="thin">
          <color indexed="64"/>
        </left>
      </border>
    </dxf>
  </rfmt>
  <rcc rId="64706" sId="3" odxf="1" dxf="1" numFmtId="4">
    <nc r="F176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fmt sheetId="3" sqref="F177" start="0" length="0">
    <dxf>
      <border outline="0">
        <left style="thin">
          <color indexed="64"/>
        </left>
      </border>
    </dxf>
  </rfmt>
  <rcc rId="64707" sId="3" odxf="1" dxf="1" numFmtId="4">
    <oc r="F179">
      <v>0</v>
    </oc>
    <nc r="F179">
      <v>16.609729999999999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8" sId="3" odxf="1" dxf="1" numFmtId="4">
    <oc r="F180">
      <v>0</v>
    </oc>
    <nc r="F180">
      <v>134.1105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09" sId="3" odxf="1" dxf="1" numFmtId="4">
    <nc r="F181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710" sId="3" odxf="1" dxf="1" numFmtId="4">
    <nc r="F182">
      <v>8.7370000000000001</v>
    </nc>
    <odxf>
      <font>
        <i val="0"/>
        <sz val="20"/>
        <name val="Times New Roman"/>
        <scheme val="none"/>
      </font>
      <alignment vertical="center" readingOrder="0"/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alignment vertical="top" readingOrder="0"/>
      <border outline="0">
        <left style="thin">
          <color indexed="64"/>
        </left>
      </border>
    </ndxf>
  </rcc>
  <rfmt sheetId="3" sqref="F183" start="0" length="0">
    <dxf>
      <border outline="0">
        <left style="thin">
          <color indexed="64"/>
        </left>
      </border>
    </dxf>
  </rfmt>
  <rcc rId="64711" sId="3" odxf="1" dxf="1" numFmtId="4">
    <nc r="F184">
      <v>0</v>
    </nc>
    <odxf>
      <font>
        <i val="0"/>
        <sz val="20"/>
        <color auto="1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color auto="1"/>
        <name val="Times New Roman"/>
        <scheme val="none"/>
      </font>
      <border outline="0">
        <left style="thin">
          <color indexed="64"/>
        </left>
      </border>
    </ndxf>
  </rcc>
  <rcc rId="64712" sId="3" odxf="1" dxf="1" numFmtId="4">
    <nc r="F185">
      <v>0</v>
    </nc>
    <odxf>
      <font>
        <i val="0"/>
        <sz val="20"/>
        <color auto="1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color auto="1"/>
        <name val="Times New Roman"/>
        <scheme val="none"/>
      </font>
      <border outline="0">
        <left style="thin">
          <color indexed="64"/>
        </left>
      </border>
    </ndxf>
  </rcc>
  <rcc rId="64713" sId="3" odxf="1" dxf="1" numFmtId="4">
    <nc r="F186">
      <v>0</v>
    </nc>
    <odxf>
      <font>
        <i val="0"/>
        <sz val="20"/>
        <color auto="1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color auto="1"/>
        <name val="Times New Roman"/>
        <scheme val="none"/>
      </font>
      <border outline="0">
        <left style="thin">
          <color indexed="64"/>
        </left>
      </border>
    </ndxf>
  </rcc>
  <rfmt sheetId="3" sqref="F187" start="0" length="0">
    <dxf>
      <border outline="0">
        <left style="thin">
          <color indexed="64"/>
        </left>
      </border>
    </dxf>
  </rfmt>
  <rfmt sheetId="3" sqref="F189" start="0" length="0">
    <dxf>
      <border outline="0">
        <left style="thin">
          <color indexed="64"/>
        </left>
      </border>
    </dxf>
  </rfmt>
  <rcc rId="64714" sId="3" odxf="1" dxf="1" numFmtId="4">
    <nc r="F190">
      <v>0</v>
    </nc>
    <odxf>
      <font>
        <i val="0"/>
        <sz val="20"/>
        <name val="Times New Roman"/>
        <scheme val="none"/>
      </font>
      <border outline="0">
        <left style="medium">
          <color indexed="64"/>
        </left>
      </border>
    </odxf>
    <ndxf>
      <font>
        <i/>
        <sz val="20"/>
        <name val="Times New Roman"/>
        <scheme val="none"/>
      </font>
      <border outline="0">
        <left style="thin">
          <color indexed="64"/>
        </left>
      </border>
    </ndxf>
  </rcc>
  <rcc rId="64715" sId="3" odxf="1" dxf="1" numFmtId="4">
    <oc r="F191">
      <v>306.25400000000002</v>
    </oc>
    <nc r="F191">
      <v>322.8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4716" sId="3" odxf="1" dxf="1" numFmtId="4">
    <nc r="F192">
      <v>322.8</v>
    </nc>
    <odxf>
      <font>
        <i val="0"/>
        <sz val="20"/>
        <name val="Times New Roman"/>
        <scheme val="none"/>
      </font>
    </odxf>
    <ndxf>
      <font>
        <i/>
        <sz val="20"/>
        <name val="Times New Roman"/>
        <scheme val="none"/>
      </font>
    </ndxf>
  </rcc>
  <rcc rId="64717" sId="3">
    <oc r="F178">
      <f>SUM(F179:F187)</f>
    </oc>
    <nc r="F178">
      <f>SUM(F179+F180+F183+F187)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3" customView="1" name="Z_61528DAC_5C4C_48F4_ADE2_8A724B05A086_.wvu.Rows" hidden="1" oldHidden="1">
    <formula>район!$196:$196</formula>
    <oldFormula>район!$196:$196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4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rc rId="64159" sId="3" ref="A127:XFD127" action="insertRow">
    <undo index="0" exp="area" ref3D="1" dr="$A$193:$XFD$193" dn="Z_61528DAC_5C4C_48F4_ADE2_8A724B05A086_.wvu.Rows" sId="3"/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34" exp="area" ref3D="1" dr="$A$132:$XFD$132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64160" sId="3">
    <nc r="A127" t="inlineStr">
      <is>
        <t>A11</t>
      </is>
    </nc>
  </rcc>
  <rcc rId="64161" sId="3">
    <nc r="B127" t="inlineStr">
      <is>
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</is>
    </nc>
  </rcc>
  <rcc rId="64162" sId="3" numFmtId="4">
    <nc r="C127">
      <v>10000</v>
    </nc>
  </rcc>
  <rcc rId="64163" sId="3" numFmtId="4">
    <nc r="D127">
      <v>0</v>
    </nc>
  </rcc>
  <rcc rId="64164" sId="3">
    <nc r="E127">
      <f>SUM(D127/C127*100)</f>
    </nc>
  </rcc>
  <rrc rId="64165" sId="3" ref="A130:XFD130" action="deleteRow">
    <undo index="0" exp="area" ref3D="1" dr="$A$194:$XFD$194" dn="Z_61528DAC_5C4C_48F4_ADE2_8A724B05A086_.wvu.Rows" sId="3"/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34" exp="area" ref3D="1" dr="$A$133:$XFD$133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  <rfmt sheetId="3" xfDxf="1" s="1" sqref="A130:XFD130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0" t="inlineStr">
        <is>
          <t>A11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0" t="inlineStr">
        <is>
          <t>Капитальный и текущий ремонт, модернизация котельных с использованием энергоэффективного оборудования, замена неэффективных отопительных котлов в индивидуальных системах отопления зданий, строений, сооружений</t>
        </is>
      </nc>
      <n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3" dxf="1" numFmtId="4">
      <nc r="C130">
        <v>10000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 numFmtId="4">
      <nc r="D130">
        <v>0</v>
      </nc>
      <n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130">
        <f>SUM(D130/C130*100)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30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0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район!$A$1:$G$197</formula>
    <oldFormula>район!$A$1:$G$197</oldFormula>
  </rdn>
  <rdn rId="0" localSheetId="3" customView="1" name="Z_61528DAC_5C4C_48F4_ADE2_8A724B05A086_.wvu.Rows" hidden="1" oldHidden="1">
    <formula>район!$193:$193</formula>
    <oldFormula>район!$193:$193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4.xml><?xml version="1.0" encoding="utf-8"?>
<revisions xmlns="http://schemas.openxmlformats.org/spreadsheetml/2006/main" xmlns:r="http://schemas.openxmlformats.org/officeDocument/2006/relationships">
  <rcc rId="59652" sId="3" numFmtId="4">
    <oc r="D120">
      <v>495.9</v>
    </oc>
    <nc r="D120">
      <v>496.7</v>
    </nc>
  </rcc>
  <rcc rId="59653" sId="3" numFmtId="4">
    <oc r="D121">
      <v>210.4</v>
    </oc>
    <nc r="D121">
      <v>409.2</v>
    </nc>
  </rcc>
  <rcc rId="59654" sId="3" numFmtId="4">
    <oc r="D123">
      <v>261.95400000000001</v>
    </oc>
    <nc r="D123">
      <v>274.19600000000003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6">
  <userInfo guid="{CC4642C2-91E6-4CA4-BFC0-8BDE5E538F7E}" name="morgau_fin3" id="-534268748" dateTime="2023-05-10T08:27:34"/>
  <userInfo guid="{FEE6E235-9118-4A6B-9348-04F9ED97EC3F}" name="morgau_fin3" id="-534277142" dateTime="2023-06-06T09:19:11"/>
  <userInfo guid="{E580258C-9E5C-4E3C-8B5C-C72B33855A84}" name="Смирнова Любовь Юрьевна" id="-2041197818" dateTime="2023-11-21T11:30:47"/>
  <userInfo guid="{1ED733E3-7939-4F1B-9EB6-C1B58ADE169C}" name="morgau_fin3" id="-534277053" dateTime="2024-01-15T08:42:08"/>
  <userInfo guid="{1ED733E3-7939-4F1B-9EB6-C1B58ADE169C}" name="morgau_fin3" id="-534266738" dateTime="2024-01-16T09:54:13"/>
  <userInfo guid="{1ED733E3-7939-4F1B-9EB6-C1B58ADE169C}" name="morgau_fin3" id="-534290081" dateTime="2024-01-17T08:24:3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430" t="s">
        <v>435</v>
      </c>
      <c r="B1" s="430"/>
      <c r="C1" s="430"/>
      <c r="D1" s="430"/>
      <c r="E1" s="430"/>
      <c r="F1" s="430"/>
      <c r="G1" s="430"/>
      <c r="H1" s="430"/>
      <c r="I1" s="121"/>
      <c r="J1" s="121"/>
      <c r="K1" s="121"/>
      <c r="L1" s="121"/>
    </row>
    <row r="2" spans="1:12" ht="33.75" customHeight="1">
      <c r="A2" s="428" t="s">
        <v>169</v>
      </c>
      <c r="B2" s="429" t="s">
        <v>170</v>
      </c>
      <c r="C2" s="425" t="s">
        <v>171</v>
      </c>
      <c r="D2" s="426"/>
      <c r="E2" s="426"/>
      <c r="F2" s="425" t="s">
        <v>172</v>
      </c>
      <c r="G2" s="426"/>
      <c r="H2" s="426"/>
    </row>
    <row r="3" spans="1:12" ht="53.25" customHeight="1">
      <c r="A3" s="428"/>
      <c r="B3" s="429"/>
      <c r="C3" s="77" t="s">
        <v>436</v>
      </c>
      <c r="D3" s="77" t="s">
        <v>429</v>
      </c>
      <c r="E3" s="135" t="s">
        <v>305</v>
      </c>
      <c r="F3" s="77" t="s">
        <v>436</v>
      </c>
      <c r="G3" s="77" t="s">
        <v>429</v>
      </c>
      <c r="H3" s="135" t="s">
        <v>305</v>
      </c>
    </row>
    <row r="4" spans="1:12" s="79" customFormat="1" ht="30.75" customHeight="1">
      <c r="A4" s="78" t="s">
        <v>4</v>
      </c>
      <c r="B4" s="75"/>
      <c r="C4" s="192">
        <f>SUM(C5:C13)</f>
        <v>368605.70699999999</v>
      </c>
      <c r="D4" s="192">
        <f>SUM(D5:D13)</f>
        <v>31696.190720000002</v>
      </c>
      <c r="E4" s="192">
        <f>D4/C4*100</f>
        <v>8.5989419366206388</v>
      </c>
      <c r="F4" s="192">
        <f>SUM(F5:F13)</f>
        <v>368605.70699999999</v>
      </c>
      <c r="G4" s="192">
        <f>SUM(G5:G13)</f>
        <v>31696.190720000002</v>
      </c>
      <c r="H4" s="192">
        <f>G4/F4*100</f>
        <v>8.5989419366206388</v>
      </c>
    </row>
    <row r="5" spans="1:12" ht="27" customHeight="1">
      <c r="A5" s="80" t="s">
        <v>173</v>
      </c>
      <c r="B5" s="76">
        <v>10102</v>
      </c>
      <c r="C5" s="193">
        <f>F5</f>
        <v>280701.5</v>
      </c>
      <c r="D5" s="193">
        <f>G5</f>
        <v>25633.7035</v>
      </c>
      <c r="E5" s="194">
        <f t="shared" ref="E5:E12" si="0">D5/C5*100</f>
        <v>9.1320151477637275</v>
      </c>
      <c r="F5" s="193">
        <f>район!C6</f>
        <v>280701.5</v>
      </c>
      <c r="G5" s="193">
        <f>район!D6</f>
        <v>25633.7035</v>
      </c>
      <c r="H5" s="194">
        <f t="shared" ref="H5:H43" si="1">G5/F5*100</f>
        <v>9.1320151477637275</v>
      </c>
    </row>
    <row r="6" spans="1:12" ht="41.25" customHeight="1">
      <c r="A6" s="80" t="s">
        <v>258</v>
      </c>
      <c r="B6" s="76">
        <v>10300</v>
      </c>
      <c r="C6" s="193">
        <f t="shared" ref="C6:C13" si="2">F6</f>
        <v>21633.707000000002</v>
      </c>
      <c r="D6" s="193">
        <f t="shared" ref="D6:D13" si="3">G6</f>
        <v>2305.57519</v>
      </c>
      <c r="E6" s="194">
        <f t="shared" si="0"/>
        <v>10.657328353388532</v>
      </c>
      <c r="F6" s="193">
        <f>район!C8</f>
        <v>21633.707000000002</v>
      </c>
      <c r="G6" s="193">
        <f>район!D8</f>
        <v>2305.57519</v>
      </c>
      <c r="H6" s="194">
        <f t="shared" si="1"/>
        <v>10.657328353388532</v>
      </c>
    </row>
    <row r="7" spans="1:12" ht="19.5" customHeight="1">
      <c r="A7" s="80" t="s">
        <v>174</v>
      </c>
      <c r="B7" s="76">
        <v>10500</v>
      </c>
      <c r="C7" s="193">
        <f t="shared" si="2"/>
        <v>33200</v>
      </c>
      <c r="D7" s="193">
        <f t="shared" si="3"/>
        <v>959.98599000000002</v>
      </c>
      <c r="E7" s="194">
        <f t="shared" si="0"/>
        <v>2.8915240662650601</v>
      </c>
      <c r="F7" s="193">
        <f>район!C13</f>
        <v>33200</v>
      </c>
      <c r="G7" s="193">
        <f>район!D13</f>
        <v>959.98599000000002</v>
      </c>
      <c r="H7" s="194">
        <f t="shared" si="1"/>
        <v>2.8915240662650601</v>
      </c>
    </row>
    <row r="8" spans="1:12" ht="19.5" customHeight="1">
      <c r="A8" s="80" t="s">
        <v>175</v>
      </c>
      <c r="B8" s="76">
        <v>10601</v>
      </c>
      <c r="C8" s="193">
        <f t="shared" si="2"/>
        <v>7850</v>
      </c>
      <c r="D8" s="193">
        <f t="shared" si="3"/>
        <v>483.62840999999997</v>
      </c>
      <c r="E8" s="194">
        <f t="shared" si="0"/>
        <v>6.1608714649681522</v>
      </c>
      <c r="F8" s="193">
        <f>SUM(район!C19)</f>
        <v>7850</v>
      </c>
      <c r="G8" s="193">
        <f>SUM(район!D19)</f>
        <v>483.62840999999997</v>
      </c>
      <c r="H8" s="194"/>
    </row>
    <row r="9" spans="1:12" ht="19.5" customHeight="1">
      <c r="A9" s="80" t="s">
        <v>259</v>
      </c>
      <c r="B9" s="76">
        <v>10604</v>
      </c>
      <c r="C9" s="193">
        <f t="shared" si="2"/>
        <v>3020.5</v>
      </c>
      <c r="D9" s="193">
        <f t="shared" si="3"/>
        <v>147.29221999999999</v>
      </c>
      <c r="E9" s="194">
        <f t="shared" si="0"/>
        <v>4.8764184737626222</v>
      </c>
      <c r="F9" s="193">
        <f>SUM(район!C20)</f>
        <v>3020.5</v>
      </c>
      <c r="G9" s="193">
        <f>район!D20</f>
        <v>147.29221999999999</v>
      </c>
      <c r="H9" s="194">
        <f t="shared" si="1"/>
        <v>4.8764184737626222</v>
      </c>
    </row>
    <row r="10" spans="1:12" ht="19.5" customHeight="1">
      <c r="A10" s="80" t="s">
        <v>176</v>
      </c>
      <c r="B10" s="76">
        <v>10606</v>
      </c>
      <c r="C10" s="193">
        <f t="shared" si="2"/>
        <v>18100</v>
      </c>
      <c r="D10" s="193">
        <f t="shared" si="3"/>
        <v>1220.5049799999999</v>
      </c>
      <c r="E10" s="194">
        <f t="shared" si="0"/>
        <v>6.7431214364640875</v>
      </c>
      <c r="F10" s="193">
        <f>SUM(район!C23)</f>
        <v>18100</v>
      </c>
      <c r="G10" s="193">
        <f>SUM(район!D23)</f>
        <v>1220.5049799999999</v>
      </c>
      <c r="H10" s="194">
        <v>0</v>
      </c>
    </row>
    <row r="11" spans="1:12" ht="33.75" customHeight="1">
      <c r="A11" s="80" t="s">
        <v>177</v>
      </c>
      <c r="B11" s="76">
        <v>10701</v>
      </c>
      <c r="C11" s="193">
        <f t="shared" si="2"/>
        <v>500</v>
      </c>
      <c r="D11" s="193">
        <f t="shared" si="3"/>
        <v>0</v>
      </c>
      <c r="E11" s="194">
        <f t="shared" si="0"/>
        <v>0</v>
      </c>
      <c r="F11" s="193">
        <f>район!C26</f>
        <v>500</v>
      </c>
      <c r="G11" s="193">
        <f>район!D26</f>
        <v>0</v>
      </c>
      <c r="H11" s="194">
        <f t="shared" si="1"/>
        <v>0</v>
      </c>
    </row>
    <row r="12" spans="1:12" ht="19.5" customHeight="1">
      <c r="A12" s="80" t="s">
        <v>178</v>
      </c>
      <c r="B12" s="76">
        <v>10800</v>
      </c>
      <c r="C12" s="193">
        <f t="shared" si="2"/>
        <v>3600</v>
      </c>
      <c r="D12" s="193">
        <f t="shared" si="3"/>
        <v>945.50042999999994</v>
      </c>
      <c r="E12" s="194">
        <f t="shared" si="0"/>
        <v>26.263900833333331</v>
      </c>
      <c r="F12" s="193">
        <f>район!C28</f>
        <v>3600</v>
      </c>
      <c r="G12" s="193">
        <f>район!D28</f>
        <v>945.50042999999994</v>
      </c>
      <c r="H12" s="194">
        <f t="shared" si="1"/>
        <v>26.263900833333331</v>
      </c>
    </row>
    <row r="13" spans="1:12" ht="19.5" customHeight="1">
      <c r="A13" s="80" t="s">
        <v>179</v>
      </c>
      <c r="B13" s="76">
        <v>10900</v>
      </c>
      <c r="C13" s="193">
        <f t="shared" si="2"/>
        <v>0</v>
      </c>
      <c r="D13" s="193">
        <f t="shared" si="3"/>
        <v>0</v>
      </c>
      <c r="E13" s="194"/>
      <c r="F13" s="193">
        <f>район!C32</f>
        <v>0</v>
      </c>
      <c r="G13" s="193">
        <f>район!D32</f>
        <v>0</v>
      </c>
      <c r="H13" s="194"/>
    </row>
    <row r="14" spans="1:12" s="79" customFormat="1" ht="20.25" customHeight="1">
      <c r="A14" s="78" t="s">
        <v>12</v>
      </c>
      <c r="B14" s="75"/>
      <c r="C14" s="192">
        <f>SUM(C15:C21)</f>
        <v>54209.275609999997</v>
      </c>
      <c r="D14" s="192">
        <f>SUM(D15:D21)</f>
        <v>10196.177800000001</v>
      </c>
      <c r="E14" s="192">
        <f t="shared" ref="E14:E41" si="4">D14/C14*100</f>
        <v>18.808917266031703</v>
      </c>
      <c r="F14" s="192">
        <f>F15+F16+F17+F18+F20+F21+F19</f>
        <v>54209.275609999997</v>
      </c>
      <c r="G14" s="192">
        <f>G15+G16+G17+G18+G20+G21+G19</f>
        <v>10196.177800000001</v>
      </c>
      <c r="H14" s="192">
        <f t="shared" si="1"/>
        <v>18.808917266031703</v>
      </c>
    </row>
    <row r="15" spans="1:12" ht="52.5" customHeight="1">
      <c r="A15" s="80" t="s">
        <v>180</v>
      </c>
      <c r="B15" s="76">
        <v>11100</v>
      </c>
      <c r="C15" s="193">
        <f>F15</f>
        <v>14450</v>
      </c>
      <c r="D15" s="193">
        <f>G15</f>
        <v>1956.16401</v>
      </c>
      <c r="E15" s="193">
        <f t="shared" si="4"/>
        <v>13.537467197231834</v>
      </c>
      <c r="F15" s="193">
        <f>район!C38</f>
        <v>14450</v>
      </c>
      <c r="G15" s="193">
        <f>район!D38</f>
        <v>1956.16401</v>
      </c>
      <c r="H15" s="193">
        <f t="shared" si="1"/>
        <v>13.537467197231834</v>
      </c>
    </row>
    <row r="16" spans="1:12" ht="33" customHeight="1">
      <c r="A16" s="80" t="s">
        <v>181</v>
      </c>
      <c r="B16" s="76">
        <v>11200</v>
      </c>
      <c r="C16" s="193">
        <f t="shared" ref="C16:C22" si="5">F16</f>
        <v>1000</v>
      </c>
      <c r="D16" s="193">
        <f t="shared" ref="D16:D21" si="6">G16</f>
        <v>715.38891000000001</v>
      </c>
      <c r="E16" s="193">
        <f t="shared" si="4"/>
        <v>71.538891000000007</v>
      </c>
      <c r="F16" s="193">
        <f>район!C48</f>
        <v>1000</v>
      </c>
      <c r="G16" s="193">
        <f>район!D48</f>
        <v>715.38891000000001</v>
      </c>
      <c r="H16" s="193">
        <f t="shared" si="1"/>
        <v>71.538891000000007</v>
      </c>
    </row>
    <row r="17" spans="1:10" ht="33" customHeight="1">
      <c r="A17" s="80" t="s">
        <v>182</v>
      </c>
      <c r="B17" s="76">
        <v>11300</v>
      </c>
      <c r="C17" s="193">
        <f t="shared" si="5"/>
        <v>4526.8999999999996</v>
      </c>
      <c r="D17" s="193">
        <f t="shared" si="6"/>
        <v>268.49254000000002</v>
      </c>
      <c r="E17" s="193">
        <f>D17/C17*100</f>
        <v>5.931046411451546</v>
      </c>
      <c r="F17" s="193">
        <f>район!C50</f>
        <v>4526.8999999999996</v>
      </c>
      <c r="G17" s="193">
        <f>район!D50</f>
        <v>268.49254000000002</v>
      </c>
      <c r="H17" s="193">
        <f t="shared" si="1"/>
        <v>5.931046411451546</v>
      </c>
    </row>
    <row r="18" spans="1:10" ht="33" customHeight="1">
      <c r="A18" s="80" t="s">
        <v>183</v>
      </c>
      <c r="B18" s="76">
        <v>11400</v>
      </c>
      <c r="C18" s="193">
        <f t="shared" si="5"/>
        <v>8200</v>
      </c>
      <c r="D18" s="193">
        <f t="shared" si="6"/>
        <v>3520.1385599999999</v>
      </c>
      <c r="E18" s="193">
        <f t="shared" si="4"/>
        <v>42.928519024390241</v>
      </c>
      <c r="F18" s="193">
        <f>район!C53</f>
        <v>8200</v>
      </c>
      <c r="G18" s="193">
        <f>район!D53</f>
        <v>3520.1385599999999</v>
      </c>
      <c r="H18" s="193">
        <f t="shared" si="1"/>
        <v>42.928519024390241</v>
      </c>
    </row>
    <row r="19" spans="1:10" ht="23.25" customHeight="1">
      <c r="A19" s="80" t="s">
        <v>231</v>
      </c>
      <c r="B19" s="76">
        <v>11500</v>
      </c>
      <c r="C19" s="193">
        <f t="shared" si="5"/>
        <v>0</v>
      </c>
      <c r="D19" s="193">
        <f t="shared" si="6"/>
        <v>3327.3860599999998</v>
      </c>
      <c r="E19" s="193"/>
      <c r="F19" s="193">
        <f>район!C57</f>
        <v>0</v>
      </c>
      <c r="G19" s="193">
        <f>район!D65</f>
        <v>3327.3860599999998</v>
      </c>
      <c r="H19" s="193"/>
    </row>
    <row r="20" spans="1:10" ht="22.5" customHeight="1">
      <c r="A20" s="80" t="s">
        <v>184</v>
      </c>
      <c r="B20" s="76">
        <v>11600</v>
      </c>
      <c r="C20" s="193">
        <f t="shared" si="5"/>
        <v>6000</v>
      </c>
      <c r="D20" s="193">
        <f t="shared" si="6"/>
        <v>408.60771999999997</v>
      </c>
      <c r="E20" s="193">
        <f t="shared" si="4"/>
        <v>6.8101286666666665</v>
      </c>
      <c r="F20" s="193">
        <f>район!C59</f>
        <v>6000</v>
      </c>
      <c r="G20" s="193">
        <f>район!D59</f>
        <v>408.60771999999997</v>
      </c>
      <c r="H20" s="193">
        <f t="shared" si="1"/>
        <v>6.8101286666666665</v>
      </c>
    </row>
    <row r="21" spans="1:10" ht="29.25" customHeight="1">
      <c r="A21" s="80" t="s">
        <v>185</v>
      </c>
      <c r="B21" s="76">
        <v>11700</v>
      </c>
      <c r="C21" s="193">
        <f t="shared" si="5"/>
        <v>20032.375609999999</v>
      </c>
      <c r="D21" s="193">
        <f t="shared" si="6"/>
        <v>0</v>
      </c>
      <c r="E21" s="193"/>
      <c r="F21" s="193">
        <f>район!C65</f>
        <v>20032.375609999999</v>
      </c>
      <c r="G21" s="386"/>
      <c r="H21" s="193"/>
    </row>
    <row r="22" spans="1:10" ht="28.5" customHeight="1">
      <c r="A22" s="78" t="s">
        <v>186</v>
      </c>
      <c r="B22" s="75">
        <v>30000</v>
      </c>
      <c r="C22" s="370">
        <f t="shared" si="5"/>
        <v>0</v>
      </c>
      <c r="D22" s="192">
        <f>G22</f>
        <v>0</v>
      </c>
      <c r="E22" s="192"/>
      <c r="F22" s="192">
        <v>0</v>
      </c>
      <c r="G22" s="192">
        <v>0</v>
      </c>
      <c r="H22" s="192"/>
    </row>
    <row r="23" spans="1:10" ht="29.25" customHeight="1">
      <c r="A23" s="78" t="s">
        <v>16</v>
      </c>
      <c r="B23" s="75">
        <v>10000</v>
      </c>
      <c r="C23" s="195">
        <f>SUM(C4,C14,C22,)</f>
        <v>422814.98261000001</v>
      </c>
      <c r="D23" s="399">
        <f>SUM(D4,D14,)</f>
        <v>41892.368520000004</v>
      </c>
      <c r="E23" s="192">
        <f t="shared" si="4"/>
        <v>9.9079668987607938</v>
      </c>
      <c r="F23" s="195">
        <f>SUM(F4,F14,)</f>
        <v>422814.98261000001</v>
      </c>
      <c r="G23" s="398">
        <f>SUM(G4,G14,G22)</f>
        <v>41892.368520000004</v>
      </c>
      <c r="H23" s="192">
        <f t="shared" si="1"/>
        <v>9.9079668987607938</v>
      </c>
    </row>
    <row r="24" spans="1:10" ht="32.25" customHeight="1">
      <c r="A24" s="78" t="s">
        <v>187</v>
      </c>
      <c r="B24" s="75">
        <v>20200</v>
      </c>
      <c r="C24" s="196">
        <v>717224.66131</v>
      </c>
      <c r="D24" s="196">
        <v>-46567.792430000001</v>
      </c>
      <c r="E24" s="195">
        <f t="shared" si="4"/>
        <v>-6.4927762446071817</v>
      </c>
      <c r="F24" s="195">
        <f>район!C69</f>
        <v>956893.62789000012</v>
      </c>
      <c r="G24" s="195">
        <f>район!D69</f>
        <v>137135.01819999999</v>
      </c>
      <c r="H24" s="194">
        <f t="shared" si="1"/>
        <v>14.331270916955502</v>
      </c>
    </row>
    <row r="25" spans="1:10" ht="33" customHeight="1">
      <c r="A25" s="78" t="s">
        <v>277</v>
      </c>
      <c r="B25" s="75">
        <v>20700</v>
      </c>
      <c r="C25" s="385">
        <f>F25</f>
        <v>0</v>
      </c>
      <c r="D25" s="197">
        <f>SUM(G25)</f>
        <v>0</v>
      </c>
      <c r="E25" s="193" t="e">
        <f t="shared" si="4"/>
        <v>#DIV/0!</v>
      </c>
      <c r="F25" s="193">
        <v>0</v>
      </c>
      <c r="G25" s="193">
        <v>0</v>
      </c>
      <c r="H25" s="194"/>
    </row>
    <row r="26" spans="1:10" ht="50.25" customHeight="1">
      <c r="A26" s="78" t="s">
        <v>398</v>
      </c>
      <c r="B26" s="382">
        <v>20800</v>
      </c>
      <c r="C26" s="385">
        <f>F26</f>
        <v>0</v>
      </c>
      <c r="D26" s="197">
        <f>район!D75</f>
        <v>0</v>
      </c>
      <c r="E26" s="195" t="e">
        <f t="shared" si="4"/>
        <v>#DIV/0!</v>
      </c>
      <c r="F26" s="193">
        <v>0</v>
      </c>
      <c r="G26" s="193">
        <v>0</v>
      </c>
      <c r="H26" s="194"/>
    </row>
    <row r="27" spans="1:10" ht="50.25" customHeight="1">
      <c r="A27" s="78" t="s">
        <v>393</v>
      </c>
      <c r="B27" s="373">
        <v>21800</v>
      </c>
      <c r="C27" s="197">
        <v>0</v>
      </c>
      <c r="D27" s="197">
        <f>SUM(район!D76)</f>
        <v>0</v>
      </c>
      <c r="E27" s="195"/>
      <c r="F27" s="193">
        <v>0</v>
      </c>
      <c r="G27" s="193">
        <v>0</v>
      </c>
      <c r="H27" s="194"/>
    </row>
    <row r="28" spans="1:10" ht="33" customHeight="1">
      <c r="A28" s="78" t="s">
        <v>242</v>
      </c>
      <c r="B28" s="76">
        <v>21900</v>
      </c>
      <c r="C28" s="197">
        <f>F28</f>
        <v>0</v>
      </c>
      <c r="D28" s="197">
        <v>-87055.707250000007</v>
      </c>
      <c r="E28" s="195"/>
      <c r="F28" s="194">
        <f>район!C77</f>
        <v>0</v>
      </c>
      <c r="G28" s="194">
        <f>район!D77</f>
        <v>-6.7999999999999996E-3</v>
      </c>
      <c r="H28" s="192"/>
      <c r="I28" s="82"/>
    </row>
    <row r="29" spans="1:10" ht="29.25" customHeight="1">
      <c r="A29" s="75" t="s">
        <v>188</v>
      </c>
      <c r="B29" s="75"/>
      <c r="C29" s="198">
        <f>C24+C23+C28+C25</f>
        <v>1140039.6439199999</v>
      </c>
      <c r="D29" s="397">
        <f>D24+D23+D25+D27+D26</f>
        <v>-4675.4239099999977</v>
      </c>
      <c r="E29" s="198">
        <f t="shared" si="4"/>
        <v>-0.41011064263727359</v>
      </c>
      <c r="F29" s="198">
        <f>F24+F23</f>
        <v>1379708.6105000002</v>
      </c>
      <c r="G29" s="397">
        <f>G24+G23+G26</f>
        <v>179027.38672000001</v>
      </c>
      <c r="H29" s="198">
        <f t="shared" si="1"/>
        <v>12.975738888454231</v>
      </c>
      <c r="I29" s="94"/>
      <c r="J29" s="82"/>
    </row>
    <row r="30" spans="1:10" ht="29.25" customHeight="1">
      <c r="A30" s="75" t="s">
        <v>189</v>
      </c>
      <c r="B30" s="75"/>
      <c r="C30" s="198" t="e">
        <f>C31+C32+C33+C34+C35+C36+C37+C38+C39+C43+C40+C41+C42</f>
        <v>#REF!</v>
      </c>
      <c r="D30" s="198" t="e">
        <f>SUM(D31:D43)</f>
        <v>#REF!</v>
      </c>
      <c r="E30" s="198" t="e">
        <f t="shared" si="4"/>
        <v>#REF!</v>
      </c>
      <c r="F30" s="198" t="e">
        <f>SUM(F31+F32+F33+F34+F35+F36+F37+F38+F39+F40+F41+F42+F43)</f>
        <v>#REF!</v>
      </c>
      <c r="G30" s="198" t="e">
        <f>SUM(G31:G43)</f>
        <v>#REF!</v>
      </c>
      <c r="H30" s="198" t="e">
        <f t="shared" si="1"/>
        <v>#REF!</v>
      </c>
      <c r="I30" s="94"/>
    </row>
    <row r="31" spans="1:10" ht="30.75" customHeight="1">
      <c r="A31" s="80" t="s">
        <v>190</v>
      </c>
      <c r="B31" s="81" t="s">
        <v>27</v>
      </c>
      <c r="C31" s="254">
        <f>F31</f>
        <v>167676.75188999998</v>
      </c>
      <c r="D31" s="254">
        <f>G31</f>
        <v>17010.047740000002</v>
      </c>
      <c r="E31" s="200">
        <f t="shared" si="4"/>
        <v>10.144547498844089</v>
      </c>
      <c r="F31" s="193">
        <f>район!C82</f>
        <v>167676.75188999998</v>
      </c>
      <c r="G31" s="200">
        <f>район!D82</f>
        <v>17010.047740000002</v>
      </c>
      <c r="H31" s="201">
        <f t="shared" si="1"/>
        <v>10.144547498844089</v>
      </c>
    </row>
    <row r="32" spans="1:10" ht="30.75" customHeight="1">
      <c r="A32" s="80" t="s">
        <v>191</v>
      </c>
      <c r="B32" s="81" t="s">
        <v>43</v>
      </c>
      <c r="C32" s="254">
        <f t="shared" ref="C32:C33" si="7">F32</f>
        <v>2512.4</v>
      </c>
      <c r="D32" s="254">
        <f t="shared" ref="D32:D33" si="8">G32</f>
        <v>126.92064000000001</v>
      </c>
      <c r="E32" s="200">
        <f t="shared" si="4"/>
        <v>5.0517688266199654</v>
      </c>
      <c r="F32" s="193">
        <f>район!C92</f>
        <v>2512.4</v>
      </c>
      <c r="G32" s="200">
        <f>район!D92</f>
        <v>126.92064000000001</v>
      </c>
      <c r="H32" s="201">
        <f t="shared" si="1"/>
        <v>5.0517688266199654</v>
      </c>
    </row>
    <row r="33" spans="1:9" ht="33" customHeight="1">
      <c r="A33" s="80" t="s">
        <v>192</v>
      </c>
      <c r="B33" s="81" t="s">
        <v>47</v>
      </c>
      <c r="C33" s="254">
        <f t="shared" si="7"/>
        <v>8384.2999999999993</v>
      </c>
      <c r="D33" s="254">
        <f t="shared" si="8"/>
        <v>902.60260999999991</v>
      </c>
      <c r="E33" s="200">
        <f t="shared" si="4"/>
        <v>10.765390193576089</v>
      </c>
      <c r="F33" s="193">
        <f>район!C94</f>
        <v>8384.2999999999993</v>
      </c>
      <c r="G33" s="200">
        <f>район!D94</f>
        <v>902.60260999999991</v>
      </c>
      <c r="H33" s="201">
        <f t="shared" si="1"/>
        <v>10.765390193576089</v>
      </c>
    </row>
    <row r="34" spans="1:9" ht="30" customHeight="1">
      <c r="A34" s="80" t="s">
        <v>193</v>
      </c>
      <c r="B34" s="81" t="s">
        <v>55</v>
      </c>
      <c r="C34" s="199">
        <v>119953.70041999999</v>
      </c>
      <c r="D34" s="199">
        <v>12.33</v>
      </c>
      <c r="E34" s="200">
        <f t="shared" si="4"/>
        <v>1.0278965931712271E-2</v>
      </c>
      <c r="F34" s="193">
        <f>район!C99</f>
        <v>156165.35133999999</v>
      </c>
      <c r="G34" s="200">
        <f>район!D99</f>
        <v>12758.539569999999</v>
      </c>
      <c r="H34" s="201">
        <f t="shared" si="1"/>
        <v>8.1698913750863777</v>
      </c>
    </row>
    <row r="35" spans="1:9" ht="30" customHeight="1">
      <c r="A35" s="80" t="s">
        <v>194</v>
      </c>
      <c r="B35" s="81" t="s">
        <v>65</v>
      </c>
      <c r="C35" s="199">
        <v>132002.96557</v>
      </c>
      <c r="D35" s="199">
        <v>20.5</v>
      </c>
      <c r="E35" s="200">
        <f t="shared" si="4"/>
        <v>1.5529954127529834E-2</v>
      </c>
      <c r="F35" s="193">
        <f>район!C120</f>
        <v>214854.54090000002</v>
      </c>
      <c r="G35" s="200">
        <f>район!D120</f>
        <v>1944.8679999999999</v>
      </c>
      <c r="H35" s="201">
        <f t="shared" si="1"/>
        <v>0.90520218555920684</v>
      </c>
    </row>
    <row r="36" spans="1:9" ht="30" customHeight="1">
      <c r="A36" s="80" t="s">
        <v>195</v>
      </c>
      <c r="B36" s="81" t="s">
        <v>73</v>
      </c>
      <c r="C36" s="197">
        <f>F36</f>
        <v>1000</v>
      </c>
      <c r="D36" s="197">
        <f>G36</f>
        <v>0</v>
      </c>
      <c r="E36" s="200">
        <f t="shared" si="4"/>
        <v>0</v>
      </c>
      <c r="F36" s="193">
        <f>район!C139</f>
        <v>1000</v>
      </c>
      <c r="G36" s="200">
        <f>район!D139</f>
        <v>0</v>
      </c>
      <c r="H36" s="201">
        <f t="shared" si="1"/>
        <v>0</v>
      </c>
    </row>
    <row r="37" spans="1:9" ht="30" customHeight="1">
      <c r="A37" s="80" t="s">
        <v>196</v>
      </c>
      <c r="B37" s="81" t="s">
        <v>75</v>
      </c>
      <c r="C37" s="197">
        <f>F37</f>
        <v>729167.83374999987</v>
      </c>
      <c r="D37" s="197">
        <f>G37</f>
        <v>113942.58922000001</v>
      </c>
      <c r="E37" s="200">
        <f t="shared" si="4"/>
        <v>15.626387224736796</v>
      </c>
      <c r="F37" s="193">
        <f>район!C144</f>
        <v>729167.83374999987</v>
      </c>
      <c r="G37" s="200">
        <f>район!D144</f>
        <v>113942.58922000001</v>
      </c>
      <c r="H37" s="201">
        <f t="shared" si="1"/>
        <v>15.626387224736796</v>
      </c>
    </row>
    <row r="38" spans="1:9" ht="30" customHeight="1">
      <c r="A38" s="80" t="s">
        <v>197</v>
      </c>
      <c r="B38" s="81" t="s">
        <v>81</v>
      </c>
      <c r="C38" s="199">
        <v>53583.964</v>
      </c>
      <c r="D38" s="199">
        <v>3468.4</v>
      </c>
      <c r="E38" s="200">
        <f t="shared" si="4"/>
        <v>6.4728320584867518</v>
      </c>
      <c r="F38" s="193">
        <f>район!C167</f>
        <v>112078.59209999999</v>
      </c>
      <c r="G38" s="200">
        <f>район!D167</f>
        <v>12741.802799999999</v>
      </c>
      <c r="H38" s="201">
        <f t="shared" si="1"/>
        <v>11.368632101152171</v>
      </c>
      <c r="I38" s="82"/>
    </row>
    <row r="39" spans="1:9" ht="30" customHeight="1">
      <c r="A39" s="80" t="s">
        <v>198</v>
      </c>
      <c r="B39" s="81" t="s">
        <v>199</v>
      </c>
      <c r="C39" s="199">
        <v>40552.978329999998</v>
      </c>
      <c r="D39" s="199">
        <v>0</v>
      </c>
      <c r="E39" s="200">
        <f t="shared" si="4"/>
        <v>0</v>
      </c>
      <c r="F39" s="193">
        <f>район!C176</f>
        <v>72274.704699999987</v>
      </c>
      <c r="G39" s="200">
        <f>район!D176</f>
        <v>8290.4023399999987</v>
      </c>
      <c r="H39" s="201">
        <f t="shared" si="1"/>
        <v>11.470683103323701</v>
      </c>
    </row>
    <row r="40" spans="1:9" ht="30" customHeight="1">
      <c r="A40" s="80" t="s">
        <v>200</v>
      </c>
      <c r="B40" s="81" t="s">
        <v>90</v>
      </c>
      <c r="C40" s="199">
        <v>7825.1</v>
      </c>
      <c r="D40" s="199">
        <v>306.25400000000002</v>
      </c>
      <c r="E40" s="200">
        <f t="shared" si="4"/>
        <v>3.913739121544773</v>
      </c>
      <c r="F40" s="193">
        <f>район!C188</f>
        <v>30935.86</v>
      </c>
      <c r="G40" s="200">
        <f>район!D188</f>
        <v>6033.33</v>
      </c>
      <c r="H40" s="201">
        <f t="shared" si="1"/>
        <v>19.502706567717851</v>
      </c>
    </row>
    <row r="41" spans="1:9" ht="30" customHeight="1">
      <c r="A41" s="80" t="s">
        <v>201</v>
      </c>
      <c r="B41" s="81" t="s">
        <v>102</v>
      </c>
      <c r="C41" s="193" t="e">
        <f>F41</f>
        <v>#REF!</v>
      </c>
      <c r="D41" s="193" t="e">
        <f>G41</f>
        <v>#REF!</v>
      </c>
      <c r="E41" s="200" t="e">
        <f t="shared" si="4"/>
        <v>#REF!</v>
      </c>
      <c r="F41" s="193" t="e">
        <f>район!#REF!</f>
        <v>#REF!</v>
      </c>
      <c r="G41" s="200" t="e">
        <f>район!#REF!</f>
        <v>#REF!</v>
      </c>
      <c r="H41" s="201" t="e">
        <f t="shared" si="1"/>
        <v>#REF!</v>
      </c>
    </row>
    <row r="42" spans="1:9" ht="34.5" customHeight="1">
      <c r="A42" s="80" t="s">
        <v>202</v>
      </c>
      <c r="B42" s="81" t="s">
        <v>103</v>
      </c>
      <c r="C42" s="193" t="e">
        <f>F42</f>
        <v>#REF!</v>
      </c>
      <c r="D42" s="193" t="e">
        <f>G42</f>
        <v>#REF!</v>
      </c>
      <c r="E42" s="200"/>
      <c r="F42" s="193" t="e">
        <f>район!#REF!</f>
        <v>#REF!</v>
      </c>
      <c r="G42" s="200" t="e">
        <f>район!#REF!</f>
        <v>#REF!</v>
      </c>
      <c r="H42" s="201">
        <v>0</v>
      </c>
    </row>
    <row r="43" spans="1:9" ht="30" customHeight="1">
      <c r="A43" s="80" t="s">
        <v>203</v>
      </c>
      <c r="B43" s="81" t="s">
        <v>204</v>
      </c>
      <c r="C43" s="193">
        <v>0</v>
      </c>
      <c r="D43" s="193">
        <v>0</v>
      </c>
      <c r="E43" s="200">
        <v>0</v>
      </c>
      <c r="F43" s="193" t="e">
        <f>район!#REF!</f>
        <v>#REF!</v>
      </c>
      <c r="G43" s="200" t="e">
        <f>район!#REF!</f>
        <v>#REF!</v>
      </c>
      <c r="H43" s="201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 t="e">
        <f>C29-C30</f>
        <v>#REF!</v>
      </c>
      <c r="D45" s="136" t="e">
        <f>D29-D30</f>
        <v>#REF!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3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110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205</v>
      </c>
      <c r="B52" s="138"/>
      <c r="C52" s="141" t="s">
        <v>246</v>
      </c>
      <c r="D52" s="427"/>
      <c r="E52" s="427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5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0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69" t="s">
        <v>417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216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255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257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263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256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266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217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215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213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120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396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121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209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210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232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399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124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403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1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219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319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79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0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326</v>
      </c>
      <c r="C47" s="12">
        <v>0</v>
      </c>
      <c r="D47" s="180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0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321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37">
        <f>C39+C40</f>
        <v>22750.406780000001</v>
      </c>
      <c r="D52" s="238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296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8"/>
      <c r="D54" s="178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391</v>
      </c>
      <c r="D55" s="374" t="s">
        <v>406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5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206</v>
      </c>
      <c r="B71" s="47" t="s">
        <v>207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327</v>
      </c>
      <c r="B72" s="47" t="s">
        <v>383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243</v>
      </c>
      <c r="B82" s="39" t="s">
        <v>244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221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250</v>
      </c>
      <c r="B85" s="39" t="s">
        <v>251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105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106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107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108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109</v>
      </c>
      <c r="C103" s="240">
        <f>C57+C65+C67+C73+C78+C83+C86+C93+C99+C91</f>
        <v>23503.717489999999</v>
      </c>
      <c r="D103" s="240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4"/>
    </row>
    <row r="105" spans="1:6" s="65" customFormat="1" ht="12.75">
      <c r="A105" s="63" t="s">
        <v>110</v>
      </c>
      <c r="B105" s="63"/>
      <c r="C105" s="117"/>
      <c r="D105" s="64"/>
    </row>
    <row r="106" spans="1:6" s="65" customFormat="1" ht="18.75" customHeight="1">
      <c r="A106" s="66" t="s">
        <v>111</v>
      </c>
      <c r="B106" s="66"/>
      <c r="C106" s="65" t="s">
        <v>112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69" t="s">
        <v>416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6.75" customHeight="1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216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255</v>
      </c>
      <c r="C7" s="5">
        <f>C8+C10+C9</f>
        <v>550.81999999999994</v>
      </c>
      <c r="D7" s="239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257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263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256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265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217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215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130</v>
      </c>
      <c r="D26" s="221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213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212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404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120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211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121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122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312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397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124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403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49">
        <f>SUM(C4,C25)</f>
        <v>3258.4828499999999</v>
      </c>
      <c r="D40" s="249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1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219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319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79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0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272</v>
      </c>
      <c r="C48" s="12"/>
      <c r="D48" s="180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0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37">
        <f>C40+C41</f>
        <v>14425.71789</v>
      </c>
      <c r="D52" s="238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1"/>
    </row>
    <row r="53" spans="1:7" s="6" customFormat="1">
      <c r="A53" s="3"/>
      <c r="B53" s="21" t="s">
        <v>295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2"/>
      <c r="D54" s="172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391</v>
      </c>
      <c r="D55" s="374" t="s">
        <v>406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206</v>
      </c>
      <c r="B71" s="47" t="s">
        <v>207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327</v>
      </c>
      <c r="B72" s="47" t="s">
        <v>382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243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221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105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106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107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108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109</v>
      </c>
      <c r="C100" s="240">
        <f>C57+C65+C67+C73+C78+C83+C85+C90+C96</f>
        <v>14735.899149999999</v>
      </c>
      <c r="D100" s="240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2"/>
      <c r="D101" s="223"/>
    </row>
    <row r="102" spans="1:6" s="65" customFormat="1" ht="13.5" customHeight="1">
      <c r="A102" s="63" t="s">
        <v>110</v>
      </c>
      <c r="B102" s="63"/>
      <c r="C102" s="64"/>
      <c r="D102" s="64"/>
    </row>
    <row r="103" spans="1:6" s="65" customFormat="1" ht="12.75">
      <c r="A103" s="66" t="s">
        <v>111</v>
      </c>
      <c r="B103" s="66"/>
      <c r="C103" s="132" t="s">
        <v>112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69" t="s">
        <v>415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216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255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257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263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256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265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217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215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114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115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116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117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213.87064000000001</v>
      </c>
      <c r="D26" s="239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213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212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120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211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121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209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210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232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247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124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403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208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1">
        <f>C41+C42+C43+C44+C48+C49</f>
        <v>16619.14644</v>
      </c>
      <c r="D40" s="221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219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79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0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322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37">
        <f>C39+C40</f>
        <v>19228.123610000002</v>
      </c>
      <c r="D51" s="237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1"/>
    </row>
    <row r="52" spans="1:7" s="6" customFormat="1">
      <c r="A52" s="3"/>
      <c r="B52" s="21" t="s">
        <v>295</v>
      </c>
      <c r="C52" s="237">
        <f>C51-C98</f>
        <v>-659.32935999999609</v>
      </c>
      <c r="D52" s="237">
        <f>D51-D98</f>
        <v>-169.32279000000563</v>
      </c>
      <c r="E52" s="22"/>
      <c r="F52" s="22"/>
    </row>
    <row r="53" spans="1:7">
      <c r="A53" s="23"/>
      <c r="B53" s="24"/>
      <c r="C53" s="178"/>
      <c r="D53" s="178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391</v>
      </c>
      <c r="D54" s="374" t="s">
        <v>406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5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5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206</v>
      </c>
      <c r="B70" s="47" t="s">
        <v>207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327</v>
      </c>
      <c r="B71" s="47" t="s">
        <v>382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221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105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106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107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108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109</v>
      </c>
      <c r="C98" s="240">
        <f>C56+C64+C66+C72+C77+C81+C83+C88+C94</f>
        <v>19887.452969999998</v>
      </c>
      <c r="D98" s="240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1"/>
    </row>
    <row r="99" spans="1:7" ht="0.75" customHeight="1">
      <c r="C99" s="124"/>
      <c r="D99" s="100"/>
    </row>
    <row r="100" spans="1:7" s="65" customFormat="1" ht="16.5" customHeight="1">
      <c r="A100" s="63" t="s">
        <v>110</v>
      </c>
      <c r="B100" s="63"/>
      <c r="C100" s="177"/>
      <c r="D100" s="177"/>
    </row>
    <row r="101" spans="1:7" s="65" customFormat="1" ht="20.25" customHeight="1">
      <c r="A101" s="66" t="s">
        <v>111</v>
      </c>
      <c r="B101" s="66"/>
      <c r="C101" s="65" t="s">
        <v>112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9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69" t="s">
        <v>414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216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255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257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263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256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265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217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215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114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220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116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323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213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212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120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310</v>
      </c>
      <c r="C30" s="9">
        <v>130</v>
      </c>
      <c r="D30" s="202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324</v>
      </c>
      <c r="C31" s="9">
        <v>0</v>
      </c>
      <c r="D31" s="202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121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122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232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401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124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403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208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1">
        <f>C42+C43+C44+C45+C46+C48</f>
        <v>8452.049579999999</v>
      </c>
      <c r="D41" s="221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219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79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0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0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322</v>
      </c>
      <c r="C48" s="12"/>
      <c r="D48" s="180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0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37">
        <f>C40+C41</f>
        <v>11326.064779999999</v>
      </c>
      <c r="D51" s="237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1">
        <f>7662.29943-C51</f>
        <v>-3663.7653499999988</v>
      </c>
      <c r="H51" s="191">
        <f>1130.4405-D51</f>
        <v>-10879.112379999999</v>
      </c>
    </row>
    <row r="52" spans="1:8" s="6" customFormat="1">
      <c r="A52" s="3"/>
      <c r="B52" s="21" t="s">
        <v>295</v>
      </c>
      <c r="C52" s="92">
        <f>C51-C98</f>
        <v>-530.02748000000065</v>
      </c>
      <c r="D52" s="92">
        <f>D51-D98</f>
        <v>349.77110999999968</v>
      </c>
      <c r="E52" s="186"/>
      <c r="F52" s="186"/>
    </row>
    <row r="53" spans="1:8">
      <c r="A53" s="23"/>
      <c r="B53" s="24"/>
      <c r="C53" s="178"/>
      <c r="D53" s="178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391</v>
      </c>
      <c r="D54" s="374" t="s">
        <v>406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48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206</v>
      </c>
      <c r="B70" s="47" t="s">
        <v>207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327</v>
      </c>
      <c r="B71" s="47" t="s">
        <v>382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221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105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106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109</v>
      </c>
      <c r="C98" s="240">
        <f>C56+C64+C66+C72+C78+C82+C96+C84</f>
        <v>11856.092259999999</v>
      </c>
      <c r="D98" s="240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1">
        <f>8096.52307-C98</f>
        <v>-3759.5691899999993</v>
      </c>
      <c r="H98" s="191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110</v>
      </c>
      <c r="B100" s="63"/>
      <c r="C100" s="114"/>
      <c r="D100" s="64" t="s">
        <v>252</v>
      </c>
    </row>
    <row r="101" spans="1:8" s="65" customFormat="1" ht="13.5" customHeight="1">
      <c r="A101" s="66" t="s">
        <v>111</v>
      </c>
      <c r="B101" s="66"/>
      <c r="C101" s="65" t="s">
        <v>112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69" t="s">
        <v>413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216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255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257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263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256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265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217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215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115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116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117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118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213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212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120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396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121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122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210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383">
        <v>1160000000</v>
      </c>
      <c r="B32" s="384" t="s">
        <v>232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124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403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1">
        <f>C38+C40+C41+C42+C43+C44</f>
        <v>10649.0036</v>
      </c>
      <c r="D37" s="221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219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219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79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0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322</v>
      </c>
      <c r="C44" s="12"/>
      <c r="D44" s="180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2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300</v>
      </c>
      <c r="C47" s="182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1">
        <f>C36+C37</f>
        <v>12584.72876</v>
      </c>
      <c r="D48" s="241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1"/>
      <c r="H48" s="236"/>
    </row>
    <row r="49" spans="1:6" s="6" customFormat="1" ht="15.75" customHeight="1">
      <c r="A49" s="3"/>
      <c r="B49" s="21" t="s">
        <v>295</v>
      </c>
      <c r="C49" s="185">
        <f>C48-C95</f>
        <v>-62.656279999999242</v>
      </c>
      <c r="D49" s="185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391</v>
      </c>
      <c r="D51" s="374" t="s">
        <v>406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206</v>
      </c>
      <c r="B67" s="47" t="s">
        <v>207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327</v>
      </c>
      <c r="B68" s="47" t="s">
        <v>330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221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105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106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107</v>
      </c>
      <c r="C93" s="169"/>
      <c r="D93" s="170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108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109</v>
      </c>
      <c r="C95" s="263">
        <f>C53+C61+C63+C69+C74+C78+C80+C85+C91</f>
        <v>12647.385039999999</v>
      </c>
      <c r="D95" s="243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6"/>
      <c r="H95" s="236"/>
    </row>
    <row r="96" spans="1:8" ht="20.25" customHeight="1">
      <c r="C96" s="124"/>
      <c r="D96" s="100"/>
    </row>
    <row r="97" spans="1:4" s="65" customFormat="1" ht="13.5" customHeight="1">
      <c r="A97" s="63" t="s">
        <v>110</v>
      </c>
      <c r="B97" s="63"/>
      <c r="C97" s="114"/>
      <c r="D97" s="64"/>
    </row>
    <row r="98" spans="1:4" s="65" customFormat="1" ht="12.75">
      <c r="A98" s="66" t="s">
        <v>111</v>
      </c>
      <c r="B98" s="66"/>
      <c r="C98" s="132" t="s">
        <v>112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9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69" t="s">
        <v>412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216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255</v>
      </c>
      <c r="C7" s="5">
        <f>C8+C10+C9</f>
        <v>528.86</v>
      </c>
      <c r="D7" s="221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257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263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256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265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217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3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215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218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220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118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213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212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120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211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121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209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232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247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313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124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403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4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219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79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0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0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2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322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37">
        <f>C40+C41</f>
        <v>8308.3483500000002</v>
      </c>
      <c r="D51" s="238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1"/>
      <c r="H51" s="191"/>
    </row>
    <row r="52" spans="1:8" s="6" customFormat="1">
      <c r="A52" s="3"/>
      <c r="B52" s="21" t="s">
        <v>295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8"/>
      <c r="D53" s="178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391</v>
      </c>
      <c r="D54" s="374" t="s">
        <v>406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5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206</v>
      </c>
      <c r="B70" s="47" t="s">
        <v>207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327</v>
      </c>
      <c r="B71" s="47" t="s">
        <v>382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221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4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311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105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106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107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108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109</v>
      </c>
      <c r="C98" s="263">
        <f>C56+C64+C66+C72+C77+C81+C83+C88+C94</f>
        <v>8636.5371700000014</v>
      </c>
      <c r="D98" s="240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1"/>
      <c r="H98" s="191"/>
    </row>
    <row r="99" spans="1:8">
      <c r="C99" s="124"/>
      <c r="D99" s="100"/>
    </row>
    <row r="100" spans="1:8" s="65" customFormat="1" ht="16.5" customHeight="1">
      <c r="A100" s="63" t="s">
        <v>110</v>
      </c>
      <c r="B100" s="63"/>
      <c r="C100" s="177"/>
      <c r="D100" s="177"/>
      <c r="E100" s="235"/>
    </row>
    <row r="101" spans="1:8" s="65" customFormat="1" ht="20.25" customHeight="1">
      <c r="A101" s="66" t="s">
        <v>111</v>
      </c>
      <c r="B101" s="66"/>
      <c r="C101" s="65" t="s">
        <v>112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70" t="s">
        <v>411</v>
      </c>
      <c r="B1" s="470"/>
      <c r="C1" s="470"/>
      <c r="D1" s="470"/>
      <c r="E1" s="470"/>
      <c r="F1" s="470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216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255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257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263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256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265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217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215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114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220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213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212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120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394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121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209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210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232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247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314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124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403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219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79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0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0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236</v>
      </c>
      <c r="C48" s="12"/>
      <c r="D48" s="180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2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322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1">
        <f>C40+C41</f>
        <v>9784.2703999999994</v>
      </c>
      <c r="D51" s="242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6"/>
    </row>
    <row r="52" spans="1:8" s="6" customFormat="1" ht="16.5" customHeight="1">
      <c r="A52" s="7"/>
      <c r="B52" s="21" t="s">
        <v>296</v>
      </c>
      <c r="C52" s="241">
        <f>C51-C98</f>
        <v>-327.20116000000235</v>
      </c>
      <c r="D52" s="241">
        <f>D51-D98</f>
        <v>109.07664000000113</v>
      </c>
      <c r="E52" s="186"/>
      <c r="F52" s="186"/>
    </row>
    <row r="53" spans="1:8">
      <c r="A53" s="3"/>
      <c r="B53" s="24"/>
      <c r="C53" s="205"/>
      <c r="D53" s="205"/>
      <c r="E53" s="26"/>
      <c r="F53" s="27"/>
    </row>
    <row r="54" spans="1:8" ht="32.25" customHeight="1">
      <c r="A54" s="23"/>
      <c r="B54" s="28" t="s">
        <v>26</v>
      </c>
      <c r="C54" s="72" t="s">
        <v>391</v>
      </c>
      <c r="D54" s="374" t="s">
        <v>406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62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7"/>
      <c r="D57" s="187"/>
      <c r="E57" s="38"/>
      <c r="F57" s="38"/>
    </row>
    <row r="58" spans="1:8" ht="17.25" customHeight="1">
      <c r="A58" s="35" t="s">
        <v>31</v>
      </c>
      <c r="B58" s="39" t="s">
        <v>32</v>
      </c>
      <c r="C58" s="187">
        <v>1593.9970000000001</v>
      </c>
      <c r="D58" s="187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7"/>
      <c r="D59" s="187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7"/>
      <c r="D60" s="187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7"/>
      <c r="D61" s="18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88">
        <v>5</v>
      </c>
      <c r="D62" s="188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7">
        <v>22.975999999999999</v>
      </c>
      <c r="D63" s="187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44" t="s">
        <v>45</v>
      </c>
      <c r="B65" s="44" t="s">
        <v>46</v>
      </c>
      <c r="C65" s="187">
        <v>110.66728000000001</v>
      </c>
      <c r="D65" s="187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7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7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89">
        <v>3</v>
      </c>
      <c r="D69" s="187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206</v>
      </c>
      <c r="B70" s="47" t="s">
        <v>207</v>
      </c>
      <c r="C70" s="187"/>
      <c r="D70" s="187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327</v>
      </c>
      <c r="B71" s="47" t="s">
        <v>382</v>
      </c>
      <c r="C71" s="187"/>
      <c r="D71" s="187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45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7">
        <v>34.346299999999999</v>
      </c>
      <c r="D73" s="187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7">
        <v>0</v>
      </c>
      <c r="D74" s="187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7">
        <v>2827.3695200000002</v>
      </c>
      <c r="D75" s="187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7">
        <v>30.5</v>
      </c>
      <c r="D76" s="187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7"/>
      <c r="D78" s="187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7">
        <v>2768.7538</v>
      </c>
      <c r="D79" s="187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7">
        <v>1984.61166</v>
      </c>
      <c r="D80" s="187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221</v>
      </c>
      <c r="C82" s="187">
        <v>705.42</v>
      </c>
      <c r="D82" s="187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199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7"/>
      <c r="D84" s="187"/>
      <c r="E84" s="231" t="e">
        <f>SUM(D84/C84*100)</f>
        <v>#DIV/0!</v>
      </c>
      <c r="F84" s="231">
        <f>SUM(D84-C84)</f>
        <v>0</v>
      </c>
    </row>
    <row r="85" spans="1:12" hidden="1">
      <c r="A85" s="53">
        <v>1001</v>
      </c>
      <c r="B85" s="54" t="s">
        <v>86</v>
      </c>
      <c r="C85" s="187"/>
      <c r="D85" s="187"/>
      <c r="E85" s="231" t="e">
        <f>SUM(D85/C85*100)</f>
        <v>#DIV/0!</v>
      </c>
      <c r="F85" s="231">
        <f>SUM(D85-C85)</f>
        <v>0</v>
      </c>
    </row>
    <row r="86" spans="1:12" hidden="1">
      <c r="A86" s="53">
        <v>1003</v>
      </c>
      <c r="B86" s="54" t="s">
        <v>87</v>
      </c>
      <c r="C86" s="187"/>
      <c r="D86" s="190"/>
      <c r="E86" s="231" t="e">
        <f>SUM(D86/C86*100)</f>
        <v>#DIV/0!</v>
      </c>
      <c r="F86" s="231">
        <f>SUM(D86-C86)</f>
        <v>0</v>
      </c>
    </row>
    <row r="87" spans="1:12" ht="15" customHeight="1">
      <c r="A87" s="53">
        <v>1004</v>
      </c>
      <c r="B87" s="39" t="s">
        <v>89</v>
      </c>
      <c r="C87" s="187">
        <v>0</v>
      </c>
      <c r="D87" s="187">
        <v>0</v>
      </c>
      <c r="E87" s="231" t="e">
        <f>SUM(D87/C87*100)</f>
        <v>#DIV/0!</v>
      </c>
      <c r="F87" s="231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7">
        <v>24.83</v>
      </c>
      <c r="D89" s="187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7"/>
      <c r="D90" s="187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7"/>
      <c r="D91" s="187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7"/>
      <c r="D92" s="187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7"/>
      <c r="D93" s="187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105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106</v>
      </c>
      <c r="C95" s="187"/>
      <c r="D95" s="187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107</v>
      </c>
      <c r="C96" s="187"/>
      <c r="D96" s="187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108</v>
      </c>
      <c r="C97" s="187"/>
      <c r="D97" s="187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109</v>
      </c>
      <c r="C98" s="243">
        <f>C56+C64+C66+C72+C77+C81+C88+C83</f>
        <v>10111.471560000002</v>
      </c>
      <c r="D98" s="243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57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110</v>
      </c>
      <c r="B101" s="66"/>
      <c r="C101" s="132" t="s">
        <v>112</v>
      </c>
      <c r="D101" s="132"/>
    </row>
    <row r="102" spans="1:8">
      <c r="A102" s="66" t="s">
        <v>111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10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69" t="s">
        <v>410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43.5" customHeight="1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216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255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257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263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256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265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217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215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220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213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212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120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394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121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209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232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423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124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403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208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0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219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79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0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2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277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2">
        <v>2190000010</v>
      </c>
      <c r="B49" s="233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37">
        <f>C39+C40</f>
        <v>13767.251459999999</v>
      </c>
      <c r="D50" s="238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6"/>
    </row>
    <row r="51" spans="1:8" s="6" customFormat="1">
      <c r="A51" s="3"/>
      <c r="B51" s="21" t="s">
        <v>295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29"/>
      <c r="D52" s="229" t="s">
        <v>309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391</v>
      </c>
      <c r="D53" s="374" t="s">
        <v>406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5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206</v>
      </c>
      <c r="B69" s="47" t="s">
        <v>207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327</v>
      </c>
      <c r="B70" s="47" t="s">
        <v>382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221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105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106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107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108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109</v>
      </c>
      <c r="C97" s="240">
        <f>C55+C63+C71+C76+C80+C82+C87+C65+C93</f>
        <v>14152.11717</v>
      </c>
      <c r="D97" s="240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1"/>
      <c r="H97" s="191"/>
    </row>
    <row r="98" spans="1:8">
      <c r="C98" s="124"/>
      <c r="D98" s="100"/>
    </row>
    <row r="99" spans="1:8" s="65" customFormat="1" ht="16.5" customHeight="1">
      <c r="A99" s="63" t="s">
        <v>110</v>
      </c>
      <c r="B99" s="63"/>
      <c r="C99" s="177"/>
      <c r="D99" s="177"/>
      <c r="E99" s="64"/>
    </row>
    <row r="100" spans="1:8" s="65" customFormat="1" ht="20.25" customHeight="1">
      <c r="A100" s="66" t="s">
        <v>111</v>
      </c>
      <c r="B100" s="66"/>
      <c r="C100" s="65" t="s">
        <v>112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5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9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69" t="s">
        <v>409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216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255</v>
      </c>
      <c r="C7" s="5">
        <f>C8+C10+C9</f>
        <v>616.13</v>
      </c>
      <c r="D7" s="244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257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263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256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265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217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249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214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213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212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120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121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122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383">
        <v>1160000000</v>
      </c>
      <c r="B34" s="384" t="s">
        <v>232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400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124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403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1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219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79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0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276</v>
      </c>
      <c r="C47" s="182">
        <f>C48</f>
        <v>0</v>
      </c>
      <c r="D47" s="230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275</v>
      </c>
      <c r="C48" s="12">
        <v>0</v>
      </c>
      <c r="D48" s="180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277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37">
        <f>C39+C40</f>
        <v>13620.569669999999</v>
      </c>
      <c r="D53" s="237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1"/>
    </row>
    <row r="54" spans="1:8" s="6" customFormat="1">
      <c r="A54" s="3"/>
      <c r="B54" s="21" t="s">
        <v>295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391</v>
      </c>
      <c r="D56" s="374" t="s">
        <v>406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206</v>
      </c>
      <c r="B72" s="47" t="s">
        <v>207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327</v>
      </c>
      <c r="B73" s="47" t="s">
        <v>330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221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105</v>
      </c>
      <c r="C96" s="48">
        <f>C97+C98+C99</f>
        <v>0</v>
      </c>
      <c r="D96" s="171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106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107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108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109</v>
      </c>
      <c r="C100" s="240">
        <f>C58+C66+C68+C74+C79+C83+C90+C85</f>
        <v>14622.710510000001</v>
      </c>
      <c r="D100" s="240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4"/>
    </row>
    <row r="102" spans="1:6" s="65" customFormat="1" ht="18" customHeight="1">
      <c r="A102" s="63" t="s">
        <v>110</v>
      </c>
      <c r="B102" s="63"/>
      <c r="C102" s="129"/>
      <c r="D102" s="64"/>
      <c r="E102" s="64"/>
    </row>
    <row r="103" spans="1:6" s="65" customFormat="1" ht="12.75">
      <c r="A103" s="66" t="s">
        <v>111</v>
      </c>
      <c r="B103" s="66"/>
      <c r="C103" s="65" t="s">
        <v>112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469" t="s">
        <v>408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54.75" customHeight="1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216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255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257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263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256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265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217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215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220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118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213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212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329</v>
      </c>
      <c r="C29" s="12">
        <v>0</v>
      </c>
      <c r="D29" s="174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120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394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121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209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210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232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401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124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403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0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219</v>
      </c>
      <c r="C43" s="251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79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248</v>
      </c>
      <c r="C46" s="12"/>
      <c r="D46" s="179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0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0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277</v>
      </c>
      <c r="C51" s="206"/>
      <c r="D51" s="207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37">
        <f>SUM(C40,C41,C50)</f>
        <v>15161.389599999999</v>
      </c>
      <c r="D52" s="238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1"/>
    </row>
    <row r="53" spans="1:8" s="6" customFormat="1">
      <c r="A53" s="3"/>
      <c r="B53" s="21" t="s">
        <v>295</v>
      </c>
      <c r="C53" s="262">
        <f>C52-C99</f>
        <v>-942.68691000000035</v>
      </c>
      <c r="D53" s="262">
        <f>D52-D99</f>
        <v>-63.911940000001778</v>
      </c>
      <c r="E53" s="22"/>
      <c r="F53" s="22"/>
    </row>
    <row r="54" spans="1:8" ht="9" customHeight="1">
      <c r="A54" s="23"/>
      <c r="B54" s="24"/>
      <c r="C54" s="176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391</v>
      </c>
      <c r="D55" s="374" t="s">
        <v>406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206</v>
      </c>
      <c r="B71" s="47" t="s">
        <v>207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327</v>
      </c>
      <c r="B72" s="47" t="s">
        <v>330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221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105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106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107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108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109</v>
      </c>
      <c r="C99" s="243">
        <f>C57+C65+C67+C73+C78+C82+C84+C89+C95</f>
        <v>16104.076509999999</v>
      </c>
      <c r="D99" s="243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1"/>
      <c r="H99" s="146"/>
    </row>
    <row r="100" spans="1:8" ht="13.5" customHeight="1">
      <c r="C100" s="115"/>
      <c r="D100" s="61"/>
    </row>
    <row r="101" spans="1:8" s="65" customFormat="1" ht="12.75">
      <c r="A101" s="63" t="s">
        <v>110</v>
      </c>
      <c r="B101" s="63"/>
      <c r="C101" s="132"/>
      <c r="D101" s="132"/>
    </row>
    <row r="102" spans="1:8" s="65" customFormat="1" ht="12.75">
      <c r="A102" s="66" t="s">
        <v>111</v>
      </c>
      <c r="B102" s="66"/>
      <c r="C102" s="117" t="s">
        <v>112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10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7" customWidth="1"/>
    <col min="2" max="2" width="26.42578125" style="147" customWidth="1"/>
    <col min="3" max="3" width="17" style="147" customWidth="1"/>
    <col min="4" max="4" width="18.85546875" style="148" customWidth="1"/>
    <col min="5" max="5" width="11.42578125" style="147" customWidth="1"/>
    <col min="6" max="6" width="15.42578125" style="147" customWidth="1"/>
    <col min="7" max="7" width="17.140625" style="147" customWidth="1"/>
    <col min="8" max="9" width="11" style="147" customWidth="1"/>
    <col min="10" max="10" width="6.140625" style="147" customWidth="1"/>
    <col min="11" max="11" width="6.5703125" style="147" customWidth="1"/>
    <col min="12" max="12" width="15.5703125" style="147" customWidth="1"/>
    <col min="13" max="13" width="15.140625" style="147" customWidth="1"/>
    <col min="14" max="16" width="11.140625" style="147" customWidth="1"/>
    <col min="17" max="17" width="6.28515625" style="147" customWidth="1"/>
    <col min="18" max="18" width="11.140625" style="147" customWidth="1"/>
    <col min="19" max="19" width="11.5703125" style="147" customWidth="1"/>
    <col min="20" max="20" width="11.140625" style="147" customWidth="1"/>
    <col min="21" max="21" width="9" style="147" customWidth="1"/>
    <col min="22" max="23" width="10.140625" style="147" customWidth="1"/>
    <col min="24" max="24" width="14.85546875" style="147" customWidth="1"/>
    <col min="25" max="25" width="13.85546875" style="147" customWidth="1"/>
    <col min="26" max="26" width="10" style="147" customWidth="1"/>
    <col min="27" max="27" width="10.5703125" style="147" customWidth="1"/>
    <col min="28" max="28" width="12.140625" style="147" customWidth="1"/>
    <col min="29" max="29" width="12.28515625" style="147" customWidth="1"/>
    <col min="30" max="30" width="13.5703125" style="147" customWidth="1"/>
    <col min="31" max="31" width="13.42578125" style="147" customWidth="1"/>
    <col min="32" max="32" width="12.5703125" style="147" customWidth="1"/>
    <col min="33" max="34" width="14.85546875" style="147" customWidth="1"/>
    <col min="35" max="35" width="10.7109375" style="147" customWidth="1"/>
    <col min="36" max="36" width="17" style="147" customWidth="1"/>
    <col min="37" max="37" width="15.7109375" style="147" customWidth="1"/>
    <col min="38" max="38" width="10" style="147" customWidth="1"/>
    <col min="39" max="39" width="13.85546875" style="147" customWidth="1"/>
    <col min="40" max="40" width="12.28515625" style="147" customWidth="1"/>
    <col min="41" max="41" width="11.85546875" style="147" customWidth="1"/>
    <col min="42" max="42" width="11" style="147" customWidth="1"/>
    <col min="43" max="43" width="11.85546875" style="147" customWidth="1"/>
    <col min="44" max="44" width="13.7109375" style="147" customWidth="1"/>
    <col min="45" max="45" width="12" style="147" customWidth="1"/>
    <col min="46" max="46" width="13.5703125" style="147" customWidth="1"/>
    <col min="47" max="47" width="16.28515625" style="147" customWidth="1"/>
    <col min="48" max="48" width="14.28515625" style="147" customWidth="1"/>
    <col min="49" max="49" width="15.42578125" style="147" customWidth="1"/>
    <col min="50" max="50" width="11" style="147" customWidth="1"/>
    <col min="51" max="51" width="14.42578125" style="147" customWidth="1"/>
    <col min="52" max="52" width="16" style="147" customWidth="1"/>
    <col min="53" max="53" width="12.42578125" style="147" customWidth="1"/>
    <col min="54" max="54" width="9.42578125" style="147" hidden="1" customWidth="1"/>
    <col min="55" max="55" width="9.7109375" style="147" hidden="1" customWidth="1"/>
    <col min="56" max="56" width="11.85546875" style="147" hidden="1" customWidth="1"/>
    <col min="57" max="57" width="13.85546875" style="147" customWidth="1"/>
    <col min="58" max="58" width="15.140625" style="147" customWidth="1"/>
    <col min="59" max="59" width="11.7109375" style="147" customWidth="1"/>
    <col min="60" max="62" width="9.85546875" style="147" hidden="1" customWidth="1"/>
    <col min="63" max="63" width="17.42578125" style="147" customWidth="1"/>
    <col min="64" max="64" width="14" style="147" customWidth="1"/>
    <col min="65" max="65" width="16" style="147" customWidth="1"/>
    <col min="66" max="67" width="9.7109375" style="147" hidden="1" customWidth="1"/>
    <col min="68" max="68" width="17.7109375" style="147" hidden="1" customWidth="1"/>
    <col min="69" max="69" width="0.42578125" style="147" customWidth="1"/>
    <col min="70" max="70" width="20.5703125" style="147" hidden="1" customWidth="1"/>
    <col min="71" max="71" width="10.140625" style="147" hidden="1" customWidth="1"/>
    <col min="72" max="72" width="12.7109375" style="147" customWidth="1"/>
    <col min="73" max="73" width="11.5703125" style="147" customWidth="1"/>
    <col min="74" max="74" width="16.140625" style="147" customWidth="1"/>
    <col min="75" max="75" width="16.28515625" style="147" customWidth="1"/>
    <col min="76" max="76" width="14.7109375" style="147" customWidth="1"/>
    <col min="77" max="77" width="12.42578125" style="147" customWidth="1"/>
    <col min="78" max="79" width="9.7109375" style="147" hidden="1" customWidth="1"/>
    <col min="80" max="80" width="9.5703125" style="147" hidden="1" customWidth="1"/>
    <col min="81" max="81" width="9.42578125" style="147" hidden="1" customWidth="1"/>
    <col min="82" max="82" width="9.7109375" style="147" hidden="1" customWidth="1"/>
    <col min="83" max="83" width="10.140625" style="147" hidden="1" customWidth="1"/>
    <col min="84" max="84" width="16.140625" style="147" customWidth="1"/>
    <col min="85" max="85" width="16.7109375" style="147" customWidth="1"/>
    <col min="86" max="86" width="10" style="147" customWidth="1"/>
    <col min="87" max="87" width="16.42578125" style="147" customWidth="1"/>
    <col min="88" max="88" width="15.7109375" style="147" customWidth="1"/>
    <col min="89" max="89" width="10.140625" style="147" customWidth="1"/>
    <col min="90" max="90" width="10" style="147" customWidth="1"/>
    <col min="91" max="91" width="9.85546875" style="147" customWidth="1"/>
    <col min="92" max="92" width="11.7109375" style="147" customWidth="1"/>
    <col min="93" max="93" width="18.5703125" style="147" customWidth="1"/>
    <col min="94" max="94" width="16.85546875" style="147" customWidth="1"/>
    <col min="95" max="95" width="10" style="147" customWidth="1"/>
    <col min="96" max="96" width="13.5703125" style="147" customWidth="1"/>
    <col min="97" max="97" width="13.85546875" style="147" customWidth="1"/>
    <col min="98" max="98" width="11.7109375" style="147" customWidth="1"/>
    <col min="99" max="100" width="16.42578125" style="147" customWidth="1"/>
    <col min="101" max="101" width="12.85546875" style="147" customWidth="1"/>
    <col min="102" max="102" width="13.28515625" style="147" customWidth="1"/>
    <col min="103" max="103" width="13.5703125" style="147" customWidth="1"/>
    <col min="104" max="104" width="11.5703125" style="147" customWidth="1"/>
    <col min="105" max="105" width="13.140625" style="147" bestFit="1" customWidth="1"/>
    <col min="106" max="106" width="14.42578125" style="147" customWidth="1"/>
    <col min="107" max="107" width="14.28515625" style="147" customWidth="1"/>
    <col min="108" max="109" width="9.85546875" style="147" hidden="1" customWidth="1"/>
    <col min="110" max="110" width="14.42578125" style="147" hidden="1" customWidth="1"/>
    <col min="111" max="112" width="9.85546875" style="147" hidden="1" customWidth="1"/>
    <col min="113" max="113" width="14.42578125" style="147" hidden="1" customWidth="1"/>
    <col min="114" max="115" width="9.85546875" style="147" hidden="1" customWidth="1"/>
    <col min="116" max="116" width="14.42578125" style="147" hidden="1" customWidth="1"/>
    <col min="117" max="117" width="16.140625" style="147" customWidth="1"/>
    <col min="118" max="118" width="20.28515625" style="147" customWidth="1"/>
    <col min="119" max="119" width="13.140625" style="147" bestFit="1" customWidth="1"/>
    <col min="120" max="120" width="15.85546875" style="147" customWidth="1"/>
    <col min="121" max="121" width="15" style="147" customWidth="1"/>
    <col min="122" max="122" width="13.28515625" style="147" customWidth="1"/>
    <col min="123" max="123" width="16.7109375" style="147" customWidth="1"/>
    <col min="124" max="124" width="16.85546875" style="147" customWidth="1"/>
    <col min="125" max="125" width="12.28515625" style="147" customWidth="1"/>
    <col min="126" max="126" width="12" style="147" customWidth="1"/>
    <col min="127" max="127" width="11.42578125" style="147" customWidth="1"/>
    <col min="128" max="128" width="13.85546875" style="147" customWidth="1"/>
    <col min="129" max="129" width="11.140625" style="147" customWidth="1"/>
    <col min="130" max="130" width="13.7109375" style="147" customWidth="1"/>
    <col min="131" max="131" width="10.140625" style="147" customWidth="1"/>
    <col min="132" max="132" width="16" style="147" customWidth="1"/>
    <col min="133" max="133" width="14.28515625" style="147" customWidth="1"/>
    <col min="134" max="134" width="10.140625" style="147" customWidth="1"/>
    <col min="135" max="135" width="15.140625" style="147" customWidth="1"/>
    <col min="136" max="136" width="18.5703125" style="147" customWidth="1"/>
    <col min="137" max="137" width="11.140625" style="147" customWidth="1"/>
    <col min="138" max="138" width="15.28515625" style="147" customWidth="1"/>
    <col min="139" max="139" width="12.42578125" style="147" customWidth="1"/>
    <col min="140" max="140" width="10.140625" style="147" customWidth="1"/>
    <col min="141" max="141" width="16" style="147" customWidth="1"/>
    <col min="142" max="142" width="14.85546875" style="147" customWidth="1"/>
    <col min="143" max="143" width="10.5703125" style="147" customWidth="1"/>
    <col min="144" max="144" width="17.42578125" style="147" customWidth="1"/>
    <col min="145" max="145" width="15.85546875" style="147" customWidth="1"/>
    <col min="146" max="146" width="8.7109375" style="147" customWidth="1"/>
    <col min="147" max="147" width="14.5703125" style="147" customWidth="1"/>
    <col min="148" max="148" width="14.7109375" style="147" customWidth="1"/>
    <col min="149" max="150" width="10.140625" style="147" customWidth="1"/>
    <col min="151" max="151" width="10.7109375" style="147" customWidth="1"/>
    <col min="152" max="152" width="11.42578125" style="147" customWidth="1"/>
    <col min="153" max="153" width="12" style="147" customWidth="1"/>
    <col min="154" max="154" width="12.5703125" style="147" customWidth="1"/>
    <col min="155" max="155" width="11" style="147" customWidth="1"/>
    <col min="156" max="156" width="9.85546875" style="147" customWidth="1"/>
    <col min="157" max="157" width="9" style="147" customWidth="1"/>
    <col min="158" max="158" width="11.28515625" style="147" customWidth="1"/>
    <col min="159" max="159" width="17.85546875" style="147" customWidth="1"/>
    <col min="160" max="160" width="15.5703125" style="147" customWidth="1"/>
    <col min="161" max="161" width="12.7109375" style="147" customWidth="1"/>
    <col min="162" max="162" width="14.85546875" style="147" customWidth="1"/>
    <col min="163" max="16384" width="9.140625" style="147"/>
  </cols>
  <sheetData>
    <row r="1" spans="1:165" ht="18" customHeight="1">
      <c r="AD1" s="460" t="s">
        <v>126</v>
      </c>
      <c r="AE1" s="460"/>
      <c r="AF1" s="460"/>
      <c r="AG1" s="150"/>
      <c r="AH1" s="150"/>
      <c r="AI1" s="150"/>
      <c r="AJ1" s="455"/>
      <c r="AK1" s="455"/>
      <c r="AL1" s="455"/>
      <c r="AM1" s="151"/>
      <c r="AN1" s="151"/>
      <c r="AO1" s="151"/>
      <c r="AP1" s="151"/>
      <c r="AQ1" s="151"/>
      <c r="AR1" s="151"/>
    </row>
    <row r="2" spans="1:165" ht="19.5" customHeight="1">
      <c r="AD2" s="151" t="s">
        <v>127</v>
      </c>
      <c r="AE2" s="151"/>
      <c r="AF2" s="151"/>
      <c r="AG2" s="149"/>
      <c r="AH2" s="149"/>
      <c r="AI2" s="149"/>
      <c r="AJ2" s="455"/>
      <c r="AK2" s="455"/>
      <c r="AL2" s="455"/>
      <c r="AM2" s="151"/>
      <c r="AN2" s="151"/>
      <c r="AO2" s="151"/>
      <c r="AP2" s="151"/>
      <c r="AQ2" s="151"/>
      <c r="AR2" s="151"/>
    </row>
    <row r="3" spans="1:165" ht="30.75" customHeight="1">
      <c r="A3" s="152"/>
      <c r="B3" s="337"/>
      <c r="C3" s="337"/>
      <c r="D3" s="338"/>
      <c r="E3" s="337"/>
      <c r="F3" s="337"/>
      <c r="G3" s="337"/>
      <c r="H3" s="337"/>
      <c r="I3" s="337"/>
      <c r="J3" s="337"/>
      <c r="K3" s="337"/>
      <c r="L3" s="337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465" t="s">
        <v>128</v>
      </c>
      <c r="AE3" s="465"/>
      <c r="AF3" s="465"/>
      <c r="AG3" s="152"/>
      <c r="AH3" s="152"/>
      <c r="AI3" s="152"/>
      <c r="AJ3" s="459"/>
      <c r="AK3" s="459"/>
      <c r="AL3" s="459"/>
      <c r="AM3" s="153"/>
      <c r="AN3" s="153"/>
      <c r="AO3" s="153"/>
      <c r="AP3" s="153"/>
      <c r="AQ3" s="153"/>
      <c r="AR3" s="153"/>
      <c r="AS3" s="152"/>
      <c r="AT3" s="152"/>
      <c r="AU3" s="152"/>
      <c r="AV3" s="152"/>
      <c r="AW3" s="152"/>
      <c r="AX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</row>
    <row r="4" spans="1:165" ht="24" customHeight="1">
      <c r="B4" s="463" t="s">
        <v>129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154"/>
      <c r="AH4" s="154"/>
      <c r="AI4" s="154"/>
      <c r="AJ4" s="154"/>
      <c r="AK4" s="154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</row>
    <row r="5" spans="1:165" ht="20.25" customHeight="1">
      <c r="B5" s="461" t="s">
        <v>422</v>
      </c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155"/>
      <c r="AH5" s="155"/>
      <c r="AI5" s="155"/>
      <c r="AJ5" s="155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</row>
    <row r="6" spans="1:165" ht="15" customHeight="1">
      <c r="A6" s="152"/>
      <c r="B6" s="340"/>
      <c r="C6" s="341"/>
      <c r="D6" s="342"/>
      <c r="E6" s="340"/>
      <c r="F6" s="340"/>
      <c r="G6" s="343"/>
      <c r="H6" s="343"/>
      <c r="I6" s="343"/>
      <c r="J6" s="343"/>
      <c r="K6" s="343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340"/>
      <c r="AF6" s="343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FC6" s="152"/>
      <c r="FD6" s="152"/>
      <c r="FE6" s="152"/>
    </row>
    <row r="7" spans="1:165" s="156" customFormat="1" ht="15" customHeight="1">
      <c r="A7" s="440" t="s">
        <v>130</v>
      </c>
      <c r="B7" s="440" t="s">
        <v>131</v>
      </c>
      <c r="C7" s="431" t="s">
        <v>132</v>
      </c>
      <c r="D7" s="432"/>
      <c r="E7" s="433"/>
      <c r="F7" s="267" t="s">
        <v>133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9"/>
      <c r="DJ7" s="268"/>
      <c r="DK7" s="268"/>
      <c r="DL7" s="269"/>
      <c r="DM7" s="431" t="s">
        <v>134</v>
      </c>
      <c r="DN7" s="432"/>
      <c r="DO7" s="433"/>
      <c r="DP7" s="431"/>
      <c r="DQ7" s="432"/>
      <c r="DR7" s="432"/>
      <c r="DS7" s="432"/>
      <c r="DT7" s="432"/>
      <c r="DU7" s="432"/>
      <c r="DV7" s="432"/>
      <c r="DW7" s="432"/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2"/>
      <c r="EL7" s="432"/>
      <c r="EM7" s="432"/>
      <c r="EN7" s="432"/>
      <c r="EO7" s="432"/>
      <c r="EP7" s="432"/>
      <c r="EQ7" s="432"/>
      <c r="ER7" s="432"/>
      <c r="ES7" s="432"/>
      <c r="ET7" s="432"/>
      <c r="EU7" s="432"/>
      <c r="EV7" s="432"/>
      <c r="EW7" s="432"/>
      <c r="EX7" s="432"/>
      <c r="EY7" s="432"/>
      <c r="EZ7" s="432"/>
      <c r="FA7" s="432"/>
      <c r="FB7" s="433"/>
      <c r="FC7" s="431" t="s">
        <v>135</v>
      </c>
      <c r="FD7" s="432"/>
      <c r="FE7" s="433"/>
    </row>
    <row r="8" spans="1:165" s="156" customFormat="1" ht="15" customHeight="1">
      <c r="A8" s="440"/>
      <c r="B8" s="440"/>
      <c r="C8" s="434"/>
      <c r="D8" s="435"/>
      <c r="E8" s="436"/>
      <c r="F8" s="434" t="s">
        <v>136</v>
      </c>
      <c r="G8" s="435"/>
      <c r="H8" s="436"/>
      <c r="I8" s="380"/>
      <c r="J8" s="380"/>
      <c r="K8" s="380"/>
      <c r="L8" s="456" t="s">
        <v>137</v>
      </c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57"/>
      <c r="AJ8" s="457"/>
      <c r="AK8" s="457"/>
      <c r="AL8" s="457"/>
      <c r="AM8" s="457"/>
      <c r="AN8" s="457"/>
      <c r="AO8" s="457"/>
      <c r="AP8" s="457"/>
      <c r="AQ8" s="457"/>
      <c r="AR8" s="457"/>
      <c r="AS8" s="457"/>
      <c r="AT8" s="457"/>
      <c r="AU8" s="457"/>
      <c r="AV8" s="457"/>
      <c r="AW8" s="457"/>
      <c r="AX8" s="457"/>
      <c r="AY8" s="457"/>
      <c r="AZ8" s="457"/>
      <c r="BA8" s="457"/>
      <c r="BB8" s="457"/>
      <c r="BC8" s="457"/>
      <c r="BD8" s="458"/>
      <c r="BE8" s="270"/>
      <c r="BF8" s="270"/>
      <c r="BG8" s="270"/>
      <c r="BH8" s="270"/>
      <c r="BI8" s="270"/>
      <c r="BJ8" s="270"/>
      <c r="BK8" s="270"/>
      <c r="BL8" s="270"/>
      <c r="BM8" s="270"/>
      <c r="BN8" s="270"/>
      <c r="BO8" s="270"/>
      <c r="BP8" s="270"/>
      <c r="BQ8" s="270"/>
      <c r="BR8" s="270"/>
      <c r="BS8" s="270"/>
      <c r="BT8" s="270"/>
      <c r="BU8" s="270"/>
      <c r="BV8" s="270"/>
      <c r="BW8" s="270"/>
      <c r="BX8" s="270"/>
      <c r="BY8" s="271"/>
      <c r="BZ8" s="272"/>
      <c r="CA8" s="272"/>
      <c r="CB8" s="272"/>
      <c r="CC8" s="273"/>
      <c r="CD8" s="273"/>
      <c r="CE8" s="273"/>
      <c r="CF8" s="440" t="s">
        <v>138</v>
      </c>
      <c r="CG8" s="440"/>
      <c r="CH8" s="440"/>
      <c r="CI8" s="437" t="s">
        <v>137</v>
      </c>
      <c r="CJ8" s="438"/>
      <c r="CK8" s="438"/>
      <c r="CL8" s="438"/>
      <c r="CM8" s="438"/>
      <c r="CN8" s="438"/>
      <c r="CO8" s="438"/>
      <c r="CP8" s="438"/>
      <c r="CQ8" s="438"/>
      <c r="CR8" s="438"/>
      <c r="CS8" s="438"/>
      <c r="CT8" s="438"/>
      <c r="CU8" s="274"/>
      <c r="CV8" s="274"/>
      <c r="CW8" s="274"/>
      <c r="CX8" s="274"/>
      <c r="CY8" s="274"/>
      <c r="CZ8" s="274"/>
      <c r="DA8" s="275"/>
      <c r="DB8" s="275"/>
      <c r="DC8" s="276"/>
      <c r="DD8" s="434" t="s">
        <v>139</v>
      </c>
      <c r="DE8" s="435"/>
      <c r="DF8" s="436"/>
      <c r="DG8" s="466"/>
      <c r="DH8" s="467"/>
      <c r="DI8" s="468"/>
      <c r="DJ8" s="466"/>
      <c r="DK8" s="467"/>
      <c r="DL8" s="468"/>
      <c r="DM8" s="434"/>
      <c r="DN8" s="435"/>
      <c r="DO8" s="436"/>
      <c r="DP8" s="434" t="s">
        <v>137</v>
      </c>
      <c r="DQ8" s="435"/>
      <c r="DR8" s="435"/>
      <c r="DS8" s="435"/>
      <c r="DT8" s="435"/>
      <c r="DU8" s="435"/>
      <c r="DV8" s="435"/>
      <c r="DW8" s="435"/>
      <c r="DX8" s="435"/>
      <c r="DY8" s="435"/>
      <c r="DZ8" s="435"/>
      <c r="EA8" s="435"/>
      <c r="EB8" s="435"/>
      <c r="EC8" s="435"/>
      <c r="ED8" s="435"/>
      <c r="EE8" s="435"/>
      <c r="EF8" s="435"/>
      <c r="EG8" s="435"/>
      <c r="EH8" s="435"/>
      <c r="EI8" s="435"/>
      <c r="EJ8" s="435"/>
      <c r="EK8" s="435"/>
      <c r="EL8" s="435"/>
      <c r="EM8" s="435"/>
      <c r="EN8" s="435"/>
      <c r="EO8" s="435"/>
      <c r="EP8" s="435"/>
      <c r="EQ8" s="435"/>
      <c r="ER8" s="435"/>
      <c r="ES8" s="435"/>
      <c r="ET8" s="435"/>
      <c r="EU8" s="435"/>
      <c r="EV8" s="435"/>
      <c r="EW8" s="435"/>
      <c r="EX8" s="435"/>
      <c r="EY8" s="435"/>
      <c r="EZ8" s="435"/>
      <c r="FA8" s="435"/>
      <c r="FB8" s="436"/>
      <c r="FC8" s="434"/>
      <c r="FD8" s="435"/>
      <c r="FE8" s="436"/>
    </row>
    <row r="9" spans="1:165" s="156" customFormat="1" ht="15" customHeight="1">
      <c r="A9" s="440"/>
      <c r="B9" s="440"/>
      <c r="C9" s="434"/>
      <c r="D9" s="435"/>
      <c r="E9" s="436"/>
      <c r="F9" s="434"/>
      <c r="G9" s="435"/>
      <c r="H9" s="436"/>
      <c r="I9" s="380"/>
      <c r="J9" s="380"/>
      <c r="K9" s="380"/>
      <c r="L9" s="431" t="s">
        <v>140</v>
      </c>
      <c r="M9" s="432"/>
      <c r="N9" s="433"/>
      <c r="O9" s="387"/>
      <c r="P9" s="387"/>
      <c r="Q9" s="387"/>
      <c r="R9" s="431" t="s">
        <v>267</v>
      </c>
      <c r="S9" s="432"/>
      <c r="T9" s="433"/>
      <c r="U9" s="431" t="s">
        <v>270</v>
      </c>
      <c r="V9" s="432"/>
      <c r="W9" s="433"/>
      <c r="X9" s="431" t="s">
        <v>268</v>
      </c>
      <c r="Y9" s="432"/>
      <c r="Z9" s="433"/>
      <c r="AA9" s="431" t="s">
        <v>269</v>
      </c>
      <c r="AB9" s="432"/>
      <c r="AC9" s="433"/>
      <c r="AD9" s="431" t="s">
        <v>141</v>
      </c>
      <c r="AE9" s="432"/>
      <c r="AF9" s="433"/>
      <c r="AG9" s="431" t="s">
        <v>142</v>
      </c>
      <c r="AH9" s="432"/>
      <c r="AI9" s="433"/>
      <c r="AJ9" s="431" t="s">
        <v>143</v>
      </c>
      <c r="AK9" s="432"/>
      <c r="AL9" s="433"/>
      <c r="AM9" s="440" t="s">
        <v>144</v>
      </c>
      <c r="AN9" s="440"/>
      <c r="AO9" s="440"/>
      <c r="AP9" s="431" t="s">
        <v>235</v>
      </c>
      <c r="AQ9" s="432"/>
      <c r="AR9" s="433"/>
      <c r="AS9" s="431" t="s">
        <v>145</v>
      </c>
      <c r="AT9" s="432"/>
      <c r="AU9" s="433"/>
      <c r="AV9" s="431" t="s">
        <v>315</v>
      </c>
      <c r="AW9" s="432"/>
      <c r="AX9" s="433"/>
      <c r="AY9" s="431" t="s">
        <v>146</v>
      </c>
      <c r="AZ9" s="432"/>
      <c r="BA9" s="433"/>
      <c r="BB9" s="431" t="s">
        <v>147</v>
      </c>
      <c r="BC9" s="432"/>
      <c r="BD9" s="433"/>
      <c r="BE9" s="431" t="s">
        <v>237</v>
      </c>
      <c r="BF9" s="432"/>
      <c r="BG9" s="433"/>
      <c r="BH9" s="431" t="s">
        <v>325</v>
      </c>
      <c r="BI9" s="432"/>
      <c r="BJ9" s="433"/>
      <c r="BK9" s="431" t="s">
        <v>386</v>
      </c>
      <c r="BL9" s="432"/>
      <c r="BM9" s="433"/>
      <c r="BN9" s="431" t="s">
        <v>148</v>
      </c>
      <c r="BO9" s="432"/>
      <c r="BP9" s="433"/>
      <c r="BQ9" s="431" t="s">
        <v>260</v>
      </c>
      <c r="BR9" s="432"/>
      <c r="BS9" s="433"/>
      <c r="BT9" s="431" t="s">
        <v>233</v>
      </c>
      <c r="BU9" s="432"/>
      <c r="BV9" s="433"/>
      <c r="BW9" s="431" t="s">
        <v>149</v>
      </c>
      <c r="BX9" s="432"/>
      <c r="BY9" s="433"/>
      <c r="BZ9" s="431" t="s">
        <v>150</v>
      </c>
      <c r="CA9" s="432"/>
      <c r="CB9" s="433"/>
      <c r="CC9" s="434" t="s">
        <v>151</v>
      </c>
      <c r="CD9" s="435"/>
      <c r="CE9" s="435"/>
      <c r="CF9" s="440"/>
      <c r="CG9" s="440"/>
      <c r="CH9" s="440"/>
      <c r="CI9" s="431" t="s">
        <v>316</v>
      </c>
      <c r="CJ9" s="432"/>
      <c r="CK9" s="433"/>
      <c r="CL9" s="431" t="s">
        <v>317</v>
      </c>
      <c r="CM9" s="432"/>
      <c r="CN9" s="433"/>
      <c r="CO9" s="431" t="s">
        <v>152</v>
      </c>
      <c r="CP9" s="432"/>
      <c r="CQ9" s="433"/>
      <c r="CR9" s="431" t="s">
        <v>153</v>
      </c>
      <c r="CS9" s="432"/>
      <c r="CT9" s="433"/>
      <c r="CU9" s="431" t="s">
        <v>21</v>
      </c>
      <c r="CV9" s="432"/>
      <c r="CW9" s="433"/>
      <c r="CX9" s="431" t="s">
        <v>277</v>
      </c>
      <c r="CY9" s="432"/>
      <c r="CZ9" s="433"/>
      <c r="DA9" s="431" t="s">
        <v>318</v>
      </c>
      <c r="DB9" s="432"/>
      <c r="DC9" s="433"/>
      <c r="DD9" s="434"/>
      <c r="DE9" s="435"/>
      <c r="DF9" s="436"/>
      <c r="DG9" s="431" t="s">
        <v>248</v>
      </c>
      <c r="DH9" s="432"/>
      <c r="DI9" s="433"/>
      <c r="DJ9" s="440" t="s">
        <v>154</v>
      </c>
      <c r="DK9" s="440"/>
      <c r="DL9" s="440"/>
      <c r="DM9" s="434"/>
      <c r="DN9" s="435"/>
      <c r="DO9" s="436"/>
      <c r="DP9" s="441" t="s">
        <v>155</v>
      </c>
      <c r="DQ9" s="442"/>
      <c r="DR9" s="443"/>
      <c r="DS9" s="450" t="s">
        <v>133</v>
      </c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2"/>
      <c r="EE9" s="441" t="s">
        <v>156</v>
      </c>
      <c r="EF9" s="442"/>
      <c r="EG9" s="443"/>
      <c r="EH9" s="441" t="s">
        <v>157</v>
      </c>
      <c r="EI9" s="442"/>
      <c r="EJ9" s="443"/>
      <c r="EK9" s="441" t="s">
        <v>158</v>
      </c>
      <c r="EL9" s="442"/>
      <c r="EM9" s="443"/>
      <c r="EN9" s="441" t="s">
        <v>159</v>
      </c>
      <c r="EO9" s="442"/>
      <c r="EP9" s="443"/>
      <c r="EQ9" s="431" t="s">
        <v>271</v>
      </c>
      <c r="ER9" s="432"/>
      <c r="ES9" s="433"/>
      <c r="ET9" s="431" t="s">
        <v>160</v>
      </c>
      <c r="EU9" s="432"/>
      <c r="EV9" s="433"/>
      <c r="EW9" s="431" t="s">
        <v>303</v>
      </c>
      <c r="EX9" s="432"/>
      <c r="EY9" s="433"/>
      <c r="EZ9" s="440" t="s">
        <v>273</v>
      </c>
      <c r="FA9" s="440"/>
      <c r="FB9" s="440"/>
      <c r="FC9" s="434"/>
      <c r="FD9" s="435"/>
      <c r="FE9" s="436"/>
    </row>
    <row r="10" spans="1:165" s="156" customFormat="1" ht="62.25" customHeight="1">
      <c r="A10" s="440"/>
      <c r="B10" s="440"/>
      <c r="C10" s="434"/>
      <c r="D10" s="435"/>
      <c r="E10" s="436"/>
      <c r="F10" s="434"/>
      <c r="G10" s="435"/>
      <c r="H10" s="436"/>
      <c r="I10" s="380"/>
      <c r="J10" s="380"/>
      <c r="K10" s="380"/>
      <c r="L10" s="434"/>
      <c r="M10" s="435"/>
      <c r="N10" s="436"/>
      <c r="O10" s="388"/>
      <c r="P10" s="388"/>
      <c r="Q10" s="388"/>
      <c r="R10" s="434"/>
      <c r="S10" s="435"/>
      <c r="T10" s="436"/>
      <c r="U10" s="434"/>
      <c r="V10" s="435"/>
      <c r="W10" s="436"/>
      <c r="X10" s="434"/>
      <c r="Y10" s="435"/>
      <c r="Z10" s="436"/>
      <c r="AA10" s="434"/>
      <c r="AB10" s="435"/>
      <c r="AC10" s="436"/>
      <c r="AD10" s="434"/>
      <c r="AE10" s="435"/>
      <c r="AF10" s="436"/>
      <c r="AG10" s="434"/>
      <c r="AH10" s="435"/>
      <c r="AI10" s="436"/>
      <c r="AJ10" s="434"/>
      <c r="AK10" s="435"/>
      <c r="AL10" s="436"/>
      <c r="AM10" s="440"/>
      <c r="AN10" s="440"/>
      <c r="AO10" s="440"/>
      <c r="AP10" s="434"/>
      <c r="AQ10" s="435"/>
      <c r="AR10" s="436"/>
      <c r="AS10" s="434"/>
      <c r="AT10" s="435"/>
      <c r="AU10" s="436"/>
      <c r="AV10" s="434"/>
      <c r="AW10" s="435"/>
      <c r="AX10" s="436"/>
      <c r="AY10" s="434"/>
      <c r="AZ10" s="435"/>
      <c r="BA10" s="436"/>
      <c r="BB10" s="434"/>
      <c r="BC10" s="435"/>
      <c r="BD10" s="436"/>
      <c r="BE10" s="434"/>
      <c r="BF10" s="435"/>
      <c r="BG10" s="436"/>
      <c r="BH10" s="434"/>
      <c r="BI10" s="435"/>
      <c r="BJ10" s="436"/>
      <c r="BK10" s="434"/>
      <c r="BL10" s="435"/>
      <c r="BM10" s="436"/>
      <c r="BN10" s="434"/>
      <c r="BO10" s="435"/>
      <c r="BP10" s="436"/>
      <c r="BQ10" s="434"/>
      <c r="BR10" s="435"/>
      <c r="BS10" s="436"/>
      <c r="BT10" s="434"/>
      <c r="BU10" s="435"/>
      <c r="BV10" s="436"/>
      <c r="BW10" s="434"/>
      <c r="BX10" s="435"/>
      <c r="BY10" s="436"/>
      <c r="BZ10" s="434"/>
      <c r="CA10" s="435"/>
      <c r="CB10" s="436"/>
      <c r="CC10" s="434"/>
      <c r="CD10" s="435"/>
      <c r="CE10" s="435"/>
      <c r="CF10" s="440"/>
      <c r="CG10" s="440"/>
      <c r="CH10" s="440"/>
      <c r="CI10" s="434"/>
      <c r="CJ10" s="435"/>
      <c r="CK10" s="436"/>
      <c r="CL10" s="434"/>
      <c r="CM10" s="435"/>
      <c r="CN10" s="436"/>
      <c r="CO10" s="434"/>
      <c r="CP10" s="435"/>
      <c r="CQ10" s="436"/>
      <c r="CR10" s="434"/>
      <c r="CS10" s="435"/>
      <c r="CT10" s="436"/>
      <c r="CU10" s="434"/>
      <c r="CV10" s="435"/>
      <c r="CW10" s="436"/>
      <c r="CX10" s="434"/>
      <c r="CY10" s="435"/>
      <c r="CZ10" s="436"/>
      <c r="DA10" s="434"/>
      <c r="DB10" s="435"/>
      <c r="DC10" s="436"/>
      <c r="DD10" s="434"/>
      <c r="DE10" s="435"/>
      <c r="DF10" s="436"/>
      <c r="DG10" s="434"/>
      <c r="DH10" s="435"/>
      <c r="DI10" s="436"/>
      <c r="DJ10" s="440"/>
      <c r="DK10" s="440"/>
      <c r="DL10" s="440"/>
      <c r="DM10" s="434"/>
      <c r="DN10" s="435"/>
      <c r="DO10" s="436"/>
      <c r="DP10" s="444"/>
      <c r="DQ10" s="445"/>
      <c r="DR10" s="446"/>
      <c r="DS10" s="277"/>
      <c r="DT10" s="278"/>
      <c r="DU10" s="278"/>
      <c r="DV10" s="279"/>
      <c r="DW10" s="279"/>
      <c r="DX10" s="279"/>
      <c r="DY10" s="278"/>
      <c r="DZ10" s="278"/>
      <c r="EA10" s="278"/>
      <c r="EB10" s="278"/>
      <c r="EC10" s="278"/>
      <c r="ED10" s="280"/>
      <c r="EE10" s="444"/>
      <c r="EF10" s="445"/>
      <c r="EG10" s="446"/>
      <c r="EH10" s="444"/>
      <c r="EI10" s="445"/>
      <c r="EJ10" s="446"/>
      <c r="EK10" s="444"/>
      <c r="EL10" s="445"/>
      <c r="EM10" s="446"/>
      <c r="EN10" s="444"/>
      <c r="EO10" s="445"/>
      <c r="EP10" s="446"/>
      <c r="EQ10" s="434"/>
      <c r="ER10" s="435"/>
      <c r="ES10" s="436"/>
      <c r="ET10" s="434"/>
      <c r="EU10" s="435"/>
      <c r="EV10" s="436"/>
      <c r="EW10" s="434"/>
      <c r="EX10" s="435"/>
      <c r="EY10" s="436"/>
      <c r="EZ10" s="440"/>
      <c r="FA10" s="440"/>
      <c r="FB10" s="440"/>
      <c r="FC10" s="434"/>
      <c r="FD10" s="435"/>
      <c r="FE10" s="436"/>
    </row>
    <row r="11" spans="1:165" s="156" customFormat="1" ht="109.5" customHeight="1">
      <c r="A11" s="440"/>
      <c r="B11" s="440"/>
      <c r="C11" s="437"/>
      <c r="D11" s="438"/>
      <c r="E11" s="464"/>
      <c r="F11" s="437"/>
      <c r="G11" s="438"/>
      <c r="H11" s="439"/>
      <c r="I11" s="381"/>
      <c r="J11" s="381"/>
      <c r="K11" s="381"/>
      <c r="L11" s="437"/>
      <c r="M11" s="438"/>
      <c r="N11" s="439"/>
      <c r="O11" s="389"/>
      <c r="P11" s="389"/>
      <c r="Q11" s="389"/>
      <c r="R11" s="437"/>
      <c r="S11" s="438"/>
      <c r="T11" s="439"/>
      <c r="U11" s="437"/>
      <c r="V11" s="438"/>
      <c r="W11" s="439"/>
      <c r="X11" s="437"/>
      <c r="Y11" s="438"/>
      <c r="Z11" s="439"/>
      <c r="AA11" s="437"/>
      <c r="AB11" s="438"/>
      <c r="AC11" s="439"/>
      <c r="AD11" s="437"/>
      <c r="AE11" s="438"/>
      <c r="AF11" s="439"/>
      <c r="AG11" s="437"/>
      <c r="AH11" s="438"/>
      <c r="AI11" s="439"/>
      <c r="AJ11" s="437"/>
      <c r="AK11" s="438"/>
      <c r="AL11" s="439"/>
      <c r="AM11" s="440"/>
      <c r="AN11" s="440"/>
      <c r="AO11" s="440"/>
      <c r="AP11" s="437"/>
      <c r="AQ11" s="438"/>
      <c r="AR11" s="439"/>
      <c r="AS11" s="437"/>
      <c r="AT11" s="438"/>
      <c r="AU11" s="439"/>
      <c r="AV11" s="437"/>
      <c r="AW11" s="438"/>
      <c r="AX11" s="439"/>
      <c r="AY11" s="437"/>
      <c r="AZ11" s="438"/>
      <c r="BA11" s="439"/>
      <c r="BB11" s="437"/>
      <c r="BC11" s="438"/>
      <c r="BD11" s="439"/>
      <c r="BE11" s="437"/>
      <c r="BF11" s="438"/>
      <c r="BG11" s="439"/>
      <c r="BH11" s="437"/>
      <c r="BI11" s="438"/>
      <c r="BJ11" s="439"/>
      <c r="BK11" s="437"/>
      <c r="BL11" s="438"/>
      <c r="BM11" s="439"/>
      <c r="BN11" s="437"/>
      <c r="BO11" s="438"/>
      <c r="BP11" s="439"/>
      <c r="BQ11" s="437"/>
      <c r="BR11" s="438"/>
      <c r="BS11" s="439"/>
      <c r="BT11" s="437"/>
      <c r="BU11" s="438"/>
      <c r="BV11" s="439"/>
      <c r="BW11" s="437"/>
      <c r="BX11" s="438"/>
      <c r="BY11" s="439"/>
      <c r="BZ11" s="437"/>
      <c r="CA11" s="438"/>
      <c r="CB11" s="439"/>
      <c r="CC11" s="437"/>
      <c r="CD11" s="438"/>
      <c r="CE11" s="438"/>
      <c r="CF11" s="440"/>
      <c r="CG11" s="440"/>
      <c r="CH11" s="440"/>
      <c r="CI11" s="437"/>
      <c r="CJ11" s="438"/>
      <c r="CK11" s="439"/>
      <c r="CL11" s="437"/>
      <c r="CM11" s="438"/>
      <c r="CN11" s="439"/>
      <c r="CO11" s="437"/>
      <c r="CP11" s="438"/>
      <c r="CQ11" s="439"/>
      <c r="CR11" s="437"/>
      <c r="CS11" s="438"/>
      <c r="CT11" s="439"/>
      <c r="CU11" s="437"/>
      <c r="CV11" s="438"/>
      <c r="CW11" s="439"/>
      <c r="CX11" s="437"/>
      <c r="CY11" s="438"/>
      <c r="CZ11" s="439"/>
      <c r="DA11" s="437"/>
      <c r="DB11" s="438"/>
      <c r="DC11" s="439"/>
      <c r="DD11" s="437"/>
      <c r="DE11" s="438"/>
      <c r="DF11" s="439"/>
      <c r="DG11" s="437"/>
      <c r="DH11" s="438"/>
      <c r="DI11" s="439"/>
      <c r="DJ11" s="440"/>
      <c r="DK11" s="440"/>
      <c r="DL11" s="440"/>
      <c r="DM11" s="437"/>
      <c r="DN11" s="438"/>
      <c r="DO11" s="439"/>
      <c r="DP11" s="447"/>
      <c r="DQ11" s="448"/>
      <c r="DR11" s="449"/>
      <c r="DS11" s="447" t="s">
        <v>161</v>
      </c>
      <c r="DT11" s="448"/>
      <c r="DU11" s="449"/>
      <c r="DV11" s="450" t="s">
        <v>162</v>
      </c>
      <c r="DW11" s="451"/>
      <c r="DX11" s="452"/>
      <c r="DY11" s="447" t="s">
        <v>163</v>
      </c>
      <c r="DZ11" s="448"/>
      <c r="EA11" s="449"/>
      <c r="EB11" s="447" t="s">
        <v>230</v>
      </c>
      <c r="EC11" s="448"/>
      <c r="ED11" s="449"/>
      <c r="EE11" s="447"/>
      <c r="EF11" s="448"/>
      <c r="EG11" s="449"/>
      <c r="EH11" s="447"/>
      <c r="EI11" s="448"/>
      <c r="EJ11" s="449"/>
      <c r="EK11" s="447"/>
      <c r="EL11" s="448"/>
      <c r="EM11" s="449"/>
      <c r="EN11" s="447"/>
      <c r="EO11" s="448"/>
      <c r="EP11" s="449"/>
      <c r="EQ11" s="437"/>
      <c r="ER11" s="438"/>
      <c r="ES11" s="439"/>
      <c r="ET11" s="437"/>
      <c r="EU11" s="438"/>
      <c r="EV11" s="439"/>
      <c r="EW11" s="437"/>
      <c r="EX11" s="438"/>
      <c r="EY11" s="439"/>
      <c r="EZ11" s="440"/>
      <c r="FA11" s="440"/>
      <c r="FB11" s="440"/>
      <c r="FC11" s="437"/>
      <c r="FD11" s="438"/>
      <c r="FE11" s="439"/>
      <c r="FG11" s="157"/>
      <c r="FH11" s="157"/>
      <c r="FI11" s="157"/>
    </row>
    <row r="12" spans="1:165" s="156" customFormat="1" ht="42.75" customHeight="1">
      <c r="A12" s="440"/>
      <c r="B12" s="440"/>
      <c r="C12" s="281" t="s">
        <v>164</v>
      </c>
      <c r="D12" s="282" t="s">
        <v>165</v>
      </c>
      <c r="E12" s="281" t="s">
        <v>166</v>
      </c>
      <c r="F12" s="281" t="s">
        <v>164</v>
      </c>
      <c r="G12" s="281" t="s">
        <v>165</v>
      </c>
      <c r="H12" s="281" t="s">
        <v>166</v>
      </c>
      <c r="I12" s="281"/>
      <c r="J12" s="281"/>
      <c r="K12" s="281"/>
      <c r="L12" s="281" t="s">
        <v>164</v>
      </c>
      <c r="M12" s="281" t="s">
        <v>165</v>
      </c>
      <c r="N12" s="281" t="s">
        <v>166</v>
      </c>
      <c r="O12" s="281"/>
      <c r="P12" s="281"/>
      <c r="Q12" s="281"/>
      <c r="R12" s="281" t="s">
        <v>164</v>
      </c>
      <c r="S12" s="281" t="s">
        <v>165</v>
      </c>
      <c r="T12" s="281" t="s">
        <v>166</v>
      </c>
      <c r="U12" s="281" t="s">
        <v>164</v>
      </c>
      <c r="V12" s="281" t="s">
        <v>165</v>
      </c>
      <c r="W12" s="281" t="s">
        <v>166</v>
      </c>
      <c r="X12" s="281" t="s">
        <v>164</v>
      </c>
      <c r="Y12" s="281" t="s">
        <v>165</v>
      </c>
      <c r="Z12" s="281" t="s">
        <v>166</v>
      </c>
      <c r="AA12" s="281" t="s">
        <v>164</v>
      </c>
      <c r="AB12" s="281" t="s">
        <v>165</v>
      </c>
      <c r="AC12" s="281" t="s">
        <v>166</v>
      </c>
      <c r="AD12" s="281" t="s">
        <v>164</v>
      </c>
      <c r="AE12" s="281" t="s">
        <v>165</v>
      </c>
      <c r="AF12" s="281" t="s">
        <v>166</v>
      </c>
      <c r="AG12" s="281" t="s">
        <v>164</v>
      </c>
      <c r="AH12" s="281" t="s">
        <v>165</v>
      </c>
      <c r="AI12" s="281" t="s">
        <v>166</v>
      </c>
      <c r="AJ12" s="281" t="s">
        <v>164</v>
      </c>
      <c r="AK12" s="281" t="s">
        <v>165</v>
      </c>
      <c r="AL12" s="281" t="s">
        <v>166</v>
      </c>
      <c r="AM12" s="281" t="s">
        <v>164</v>
      </c>
      <c r="AN12" s="281" t="s">
        <v>165</v>
      </c>
      <c r="AO12" s="281" t="s">
        <v>166</v>
      </c>
      <c r="AP12" s="281" t="s">
        <v>164</v>
      </c>
      <c r="AQ12" s="281" t="s">
        <v>165</v>
      </c>
      <c r="AR12" s="281" t="s">
        <v>166</v>
      </c>
      <c r="AS12" s="281" t="s">
        <v>164</v>
      </c>
      <c r="AT12" s="281" t="s">
        <v>165</v>
      </c>
      <c r="AU12" s="281" t="s">
        <v>166</v>
      </c>
      <c r="AV12" s="281" t="s">
        <v>164</v>
      </c>
      <c r="AW12" s="281" t="s">
        <v>165</v>
      </c>
      <c r="AX12" s="281" t="s">
        <v>166</v>
      </c>
      <c r="AY12" s="281" t="s">
        <v>164</v>
      </c>
      <c r="AZ12" s="281" t="s">
        <v>165</v>
      </c>
      <c r="BA12" s="281" t="s">
        <v>166</v>
      </c>
      <c r="BB12" s="281" t="s">
        <v>164</v>
      </c>
      <c r="BC12" s="281" t="s">
        <v>165</v>
      </c>
      <c r="BD12" s="281" t="s">
        <v>166</v>
      </c>
      <c r="BE12" s="281" t="s">
        <v>164</v>
      </c>
      <c r="BF12" s="281" t="s">
        <v>165</v>
      </c>
      <c r="BG12" s="281" t="s">
        <v>166</v>
      </c>
      <c r="BH12" s="281"/>
      <c r="BI12" s="281"/>
      <c r="BJ12" s="281"/>
      <c r="BK12" s="281" t="s">
        <v>167</v>
      </c>
      <c r="BL12" s="281" t="s">
        <v>165</v>
      </c>
      <c r="BM12" s="281" t="s">
        <v>166</v>
      </c>
      <c r="BN12" s="281" t="s">
        <v>164</v>
      </c>
      <c r="BO12" s="281" t="s">
        <v>165</v>
      </c>
      <c r="BP12" s="281" t="s">
        <v>166</v>
      </c>
      <c r="BQ12" s="281" t="s">
        <v>164</v>
      </c>
      <c r="BR12" s="281" t="s">
        <v>165</v>
      </c>
      <c r="BS12" s="281" t="s">
        <v>166</v>
      </c>
      <c r="BT12" s="281" t="s">
        <v>167</v>
      </c>
      <c r="BU12" s="281" t="s">
        <v>165</v>
      </c>
      <c r="BV12" s="281" t="s">
        <v>166</v>
      </c>
      <c r="BW12" s="281" t="s">
        <v>167</v>
      </c>
      <c r="BX12" s="281" t="s">
        <v>165</v>
      </c>
      <c r="BY12" s="281" t="s">
        <v>166</v>
      </c>
      <c r="BZ12" s="281" t="s">
        <v>167</v>
      </c>
      <c r="CA12" s="281" t="s">
        <v>165</v>
      </c>
      <c r="CB12" s="281" t="s">
        <v>166</v>
      </c>
      <c r="CC12" s="281" t="s">
        <v>167</v>
      </c>
      <c r="CD12" s="281" t="s">
        <v>165</v>
      </c>
      <c r="CE12" s="281" t="s">
        <v>166</v>
      </c>
      <c r="CF12" s="281" t="s">
        <v>164</v>
      </c>
      <c r="CG12" s="281" t="s">
        <v>165</v>
      </c>
      <c r="CH12" s="281" t="s">
        <v>166</v>
      </c>
      <c r="CI12" s="281" t="s">
        <v>164</v>
      </c>
      <c r="CJ12" s="281" t="s">
        <v>165</v>
      </c>
      <c r="CK12" s="281" t="s">
        <v>166</v>
      </c>
      <c r="CL12" s="281" t="s">
        <v>164</v>
      </c>
      <c r="CM12" s="281" t="s">
        <v>165</v>
      </c>
      <c r="CN12" s="281" t="s">
        <v>166</v>
      </c>
      <c r="CO12" s="281" t="s">
        <v>164</v>
      </c>
      <c r="CP12" s="281" t="s">
        <v>165</v>
      </c>
      <c r="CQ12" s="281" t="s">
        <v>166</v>
      </c>
      <c r="CR12" s="281" t="s">
        <v>164</v>
      </c>
      <c r="CS12" s="281" t="s">
        <v>165</v>
      </c>
      <c r="CT12" s="281" t="s">
        <v>166</v>
      </c>
      <c r="CU12" s="281" t="s">
        <v>164</v>
      </c>
      <c r="CV12" s="281" t="s">
        <v>165</v>
      </c>
      <c r="CW12" s="281" t="s">
        <v>166</v>
      </c>
      <c r="CX12" s="281" t="s">
        <v>164</v>
      </c>
      <c r="CY12" s="281" t="s">
        <v>165</v>
      </c>
      <c r="CZ12" s="281" t="s">
        <v>166</v>
      </c>
      <c r="DA12" s="281" t="s">
        <v>164</v>
      </c>
      <c r="DB12" s="281" t="s">
        <v>165</v>
      </c>
      <c r="DC12" s="281" t="s">
        <v>166</v>
      </c>
      <c r="DD12" s="281" t="s">
        <v>164</v>
      </c>
      <c r="DE12" s="281" t="s">
        <v>165</v>
      </c>
      <c r="DF12" s="281" t="s">
        <v>166</v>
      </c>
      <c r="DG12" s="281" t="s">
        <v>164</v>
      </c>
      <c r="DH12" s="281" t="s">
        <v>165</v>
      </c>
      <c r="DI12" s="281" t="s">
        <v>166</v>
      </c>
      <c r="DJ12" s="281" t="s">
        <v>164</v>
      </c>
      <c r="DK12" s="281" t="s">
        <v>165</v>
      </c>
      <c r="DL12" s="281" t="s">
        <v>166</v>
      </c>
      <c r="DM12" s="281" t="s">
        <v>164</v>
      </c>
      <c r="DN12" s="281" t="s">
        <v>165</v>
      </c>
      <c r="DO12" s="281" t="s">
        <v>166</v>
      </c>
      <c r="DP12" s="281" t="s">
        <v>164</v>
      </c>
      <c r="DQ12" s="281" t="s">
        <v>165</v>
      </c>
      <c r="DR12" s="281" t="s">
        <v>166</v>
      </c>
      <c r="DS12" s="281" t="s">
        <v>164</v>
      </c>
      <c r="DT12" s="281" t="s">
        <v>165</v>
      </c>
      <c r="DU12" s="281" t="s">
        <v>166</v>
      </c>
      <c r="DV12" s="281" t="s">
        <v>164</v>
      </c>
      <c r="DW12" s="281" t="s">
        <v>165</v>
      </c>
      <c r="DX12" s="281" t="s">
        <v>166</v>
      </c>
      <c r="DY12" s="281" t="s">
        <v>164</v>
      </c>
      <c r="DZ12" s="281" t="s">
        <v>165</v>
      </c>
      <c r="EA12" s="281" t="s">
        <v>166</v>
      </c>
      <c r="EB12" s="281" t="s">
        <v>164</v>
      </c>
      <c r="EC12" s="281" t="s">
        <v>165</v>
      </c>
      <c r="ED12" s="281" t="s">
        <v>166</v>
      </c>
      <c r="EE12" s="281" t="s">
        <v>164</v>
      </c>
      <c r="EF12" s="281" t="s">
        <v>165</v>
      </c>
      <c r="EG12" s="281" t="s">
        <v>166</v>
      </c>
      <c r="EH12" s="281" t="s">
        <v>164</v>
      </c>
      <c r="EI12" s="281" t="s">
        <v>165</v>
      </c>
      <c r="EJ12" s="281" t="s">
        <v>166</v>
      </c>
      <c r="EK12" s="281" t="s">
        <v>164</v>
      </c>
      <c r="EL12" s="281" t="s">
        <v>165</v>
      </c>
      <c r="EM12" s="281" t="s">
        <v>166</v>
      </c>
      <c r="EN12" s="281" t="s">
        <v>164</v>
      </c>
      <c r="EO12" s="281" t="s">
        <v>165</v>
      </c>
      <c r="EP12" s="281" t="s">
        <v>166</v>
      </c>
      <c r="EQ12" s="281" t="s">
        <v>164</v>
      </c>
      <c r="ER12" s="281" t="s">
        <v>165</v>
      </c>
      <c r="ES12" s="281" t="s">
        <v>166</v>
      </c>
      <c r="ET12" s="281" t="s">
        <v>164</v>
      </c>
      <c r="EU12" s="281" t="s">
        <v>165</v>
      </c>
      <c r="EV12" s="281" t="s">
        <v>166</v>
      </c>
      <c r="EW12" s="281" t="s">
        <v>164</v>
      </c>
      <c r="EX12" s="281" t="s">
        <v>165</v>
      </c>
      <c r="EY12" s="281" t="s">
        <v>166</v>
      </c>
      <c r="EZ12" s="281" t="s">
        <v>164</v>
      </c>
      <c r="FA12" s="281" t="s">
        <v>165</v>
      </c>
      <c r="FB12" s="281" t="s">
        <v>166</v>
      </c>
      <c r="FC12" s="281" t="s">
        <v>164</v>
      </c>
      <c r="FD12" s="281" t="s">
        <v>165</v>
      </c>
      <c r="FE12" s="281" t="s">
        <v>166</v>
      </c>
      <c r="FG12" s="157"/>
      <c r="FH12" s="157"/>
      <c r="FI12" s="157"/>
    </row>
    <row r="13" spans="1:165" s="156" customFormat="1" ht="24" customHeight="1">
      <c r="A13" s="283">
        <v>1</v>
      </c>
      <c r="B13" s="281">
        <v>2</v>
      </c>
      <c r="C13" s="283">
        <v>3</v>
      </c>
      <c r="D13" s="282">
        <v>4</v>
      </c>
      <c r="E13" s="283">
        <v>5</v>
      </c>
      <c r="F13" s="281">
        <v>6</v>
      </c>
      <c r="G13" s="283">
        <v>7</v>
      </c>
      <c r="H13" s="281">
        <v>8</v>
      </c>
      <c r="I13" s="281"/>
      <c r="J13" s="281"/>
      <c r="K13" s="281"/>
      <c r="L13" s="283">
        <v>9</v>
      </c>
      <c r="M13" s="281">
        <v>10</v>
      </c>
      <c r="N13" s="283">
        <v>11</v>
      </c>
      <c r="O13" s="390"/>
      <c r="P13" s="390"/>
      <c r="Q13" s="390"/>
      <c r="R13" s="283">
        <v>12</v>
      </c>
      <c r="S13" s="283">
        <v>13</v>
      </c>
      <c r="T13" s="283">
        <v>14</v>
      </c>
      <c r="U13" s="283">
        <v>15</v>
      </c>
      <c r="V13" s="283">
        <v>16</v>
      </c>
      <c r="W13" s="283">
        <v>17</v>
      </c>
      <c r="X13" s="283">
        <v>18</v>
      </c>
      <c r="Y13" s="283">
        <v>19</v>
      </c>
      <c r="Z13" s="283">
        <v>20</v>
      </c>
      <c r="AA13" s="283">
        <v>21</v>
      </c>
      <c r="AB13" s="283">
        <v>22</v>
      </c>
      <c r="AC13" s="283">
        <v>23</v>
      </c>
      <c r="AD13" s="281">
        <v>24</v>
      </c>
      <c r="AE13" s="283">
        <v>25</v>
      </c>
      <c r="AF13" s="281">
        <v>26</v>
      </c>
      <c r="AG13" s="283">
        <v>27</v>
      </c>
      <c r="AH13" s="281">
        <v>28</v>
      </c>
      <c r="AI13" s="283">
        <v>29</v>
      </c>
      <c r="AJ13" s="281">
        <v>30</v>
      </c>
      <c r="AK13" s="283">
        <v>31</v>
      </c>
      <c r="AL13" s="281">
        <v>32</v>
      </c>
      <c r="AM13" s="283">
        <v>33</v>
      </c>
      <c r="AN13" s="281">
        <v>34</v>
      </c>
      <c r="AO13" s="283">
        <v>35</v>
      </c>
      <c r="AP13" s="283">
        <v>36</v>
      </c>
      <c r="AQ13" s="283">
        <v>37</v>
      </c>
      <c r="AR13" s="283">
        <v>38</v>
      </c>
      <c r="AS13" s="281">
        <v>39</v>
      </c>
      <c r="AT13" s="283">
        <v>40</v>
      </c>
      <c r="AU13" s="281">
        <v>41</v>
      </c>
      <c r="AV13" s="283">
        <v>42</v>
      </c>
      <c r="AW13" s="281">
        <v>43</v>
      </c>
      <c r="AX13" s="283">
        <v>44</v>
      </c>
      <c r="AY13" s="283">
        <v>45</v>
      </c>
      <c r="AZ13" s="281">
        <v>46</v>
      </c>
      <c r="BA13" s="283">
        <v>47</v>
      </c>
      <c r="BB13" s="283">
        <v>48</v>
      </c>
      <c r="BC13" s="281">
        <v>49</v>
      </c>
      <c r="BD13" s="283">
        <v>50</v>
      </c>
      <c r="BE13" s="283">
        <v>48</v>
      </c>
      <c r="BF13" s="281">
        <v>49</v>
      </c>
      <c r="BG13" s="283">
        <v>50</v>
      </c>
      <c r="BH13" s="283">
        <v>51</v>
      </c>
      <c r="BI13" s="283">
        <v>52</v>
      </c>
      <c r="BJ13" s="283">
        <v>56</v>
      </c>
      <c r="BK13" s="281">
        <v>51</v>
      </c>
      <c r="BL13" s="283">
        <v>52</v>
      </c>
      <c r="BM13" s="281">
        <v>53</v>
      </c>
      <c r="BN13" s="283">
        <v>60</v>
      </c>
      <c r="BO13" s="284">
        <v>61</v>
      </c>
      <c r="BP13" s="285">
        <v>62</v>
      </c>
      <c r="BQ13" s="283">
        <v>63</v>
      </c>
      <c r="BR13" s="283">
        <v>64</v>
      </c>
      <c r="BS13" s="283">
        <v>65</v>
      </c>
      <c r="BT13" s="283">
        <v>66</v>
      </c>
      <c r="BU13" s="283">
        <v>67</v>
      </c>
      <c r="BV13" s="283">
        <v>68</v>
      </c>
      <c r="BW13" s="281">
        <v>54</v>
      </c>
      <c r="BX13" s="283">
        <v>55</v>
      </c>
      <c r="BY13" s="281">
        <v>56</v>
      </c>
      <c r="BZ13" s="283">
        <v>72</v>
      </c>
      <c r="CA13" s="281">
        <v>73</v>
      </c>
      <c r="CB13" s="283">
        <v>74</v>
      </c>
      <c r="CC13" s="281">
        <v>75</v>
      </c>
      <c r="CD13" s="283">
        <v>76</v>
      </c>
      <c r="CE13" s="281">
        <v>77</v>
      </c>
      <c r="CF13" s="283">
        <v>57</v>
      </c>
      <c r="CG13" s="281">
        <v>58</v>
      </c>
      <c r="CH13" s="283">
        <v>59</v>
      </c>
      <c r="CI13" s="281">
        <v>60</v>
      </c>
      <c r="CJ13" s="283">
        <v>61</v>
      </c>
      <c r="CK13" s="281">
        <v>62</v>
      </c>
      <c r="CL13" s="283">
        <v>63</v>
      </c>
      <c r="CM13" s="281">
        <v>64</v>
      </c>
      <c r="CN13" s="283">
        <v>65</v>
      </c>
      <c r="CO13" s="281">
        <v>66</v>
      </c>
      <c r="CP13" s="283">
        <v>67</v>
      </c>
      <c r="CQ13" s="281">
        <v>68</v>
      </c>
      <c r="CR13" s="283">
        <v>69</v>
      </c>
      <c r="CS13" s="281">
        <v>70</v>
      </c>
      <c r="CT13" s="283">
        <v>71</v>
      </c>
      <c r="CU13" s="283">
        <v>72</v>
      </c>
      <c r="CV13" s="283">
        <v>73</v>
      </c>
      <c r="CW13" s="283">
        <v>74</v>
      </c>
      <c r="CX13" s="283">
        <v>75</v>
      </c>
      <c r="CY13" s="283">
        <v>76</v>
      </c>
      <c r="CZ13" s="283">
        <v>77</v>
      </c>
      <c r="DA13" s="283">
        <v>78</v>
      </c>
      <c r="DB13" s="283">
        <v>79</v>
      </c>
      <c r="DC13" s="283">
        <v>80</v>
      </c>
      <c r="DD13" s="281">
        <v>96</v>
      </c>
      <c r="DE13" s="283">
        <v>97</v>
      </c>
      <c r="DF13" s="281">
        <v>98</v>
      </c>
      <c r="DG13" s="281">
        <v>99</v>
      </c>
      <c r="DH13" s="281">
        <v>100</v>
      </c>
      <c r="DI13" s="281">
        <v>101</v>
      </c>
      <c r="DJ13" s="281">
        <v>102</v>
      </c>
      <c r="DK13" s="281">
        <v>103</v>
      </c>
      <c r="DL13" s="281">
        <v>104</v>
      </c>
      <c r="DM13" s="283">
        <v>81</v>
      </c>
      <c r="DN13" s="281">
        <v>82</v>
      </c>
      <c r="DO13" s="283">
        <v>83</v>
      </c>
      <c r="DP13" s="281">
        <v>84</v>
      </c>
      <c r="DQ13" s="283">
        <v>85</v>
      </c>
      <c r="DR13" s="281">
        <v>86</v>
      </c>
      <c r="DS13" s="283">
        <v>87</v>
      </c>
      <c r="DT13" s="281">
        <v>88</v>
      </c>
      <c r="DU13" s="283">
        <v>89</v>
      </c>
      <c r="DV13" s="281">
        <v>90</v>
      </c>
      <c r="DW13" s="283">
        <v>91</v>
      </c>
      <c r="DX13" s="281">
        <v>92</v>
      </c>
      <c r="DY13" s="283">
        <v>93</v>
      </c>
      <c r="DZ13" s="281">
        <v>94</v>
      </c>
      <c r="EA13" s="283">
        <v>95</v>
      </c>
      <c r="EB13" s="281">
        <v>96</v>
      </c>
      <c r="EC13" s="281">
        <v>97</v>
      </c>
      <c r="ED13" s="281">
        <v>98</v>
      </c>
      <c r="EE13" s="283">
        <v>99</v>
      </c>
      <c r="EF13" s="281">
        <v>100</v>
      </c>
      <c r="EG13" s="283">
        <v>101</v>
      </c>
      <c r="EH13" s="281">
        <v>102</v>
      </c>
      <c r="EI13" s="283">
        <v>103</v>
      </c>
      <c r="EJ13" s="281">
        <v>104</v>
      </c>
      <c r="EK13" s="283">
        <v>105</v>
      </c>
      <c r="EL13" s="281">
        <v>106</v>
      </c>
      <c r="EM13" s="283">
        <v>107</v>
      </c>
      <c r="EN13" s="281">
        <v>108</v>
      </c>
      <c r="EO13" s="283">
        <v>109</v>
      </c>
      <c r="EP13" s="281">
        <v>110</v>
      </c>
      <c r="EQ13" s="283">
        <v>111</v>
      </c>
      <c r="ER13" s="281">
        <v>112</v>
      </c>
      <c r="ES13" s="283">
        <v>113</v>
      </c>
      <c r="ET13" s="281">
        <v>114</v>
      </c>
      <c r="EU13" s="283">
        <v>115</v>
      </c>
      <c r="EV13" s="281">
        <v>116</v>
      </c>
      <c r="EW13" s="283">
        <v>117</v>
      </c>
      <c r="EX13" s="281">
        <v>118</v>
      </c>
      <c r="EY13" s="283">
        <v>119</v>
      </c>
      <c r="EZ13" s="281">
        <v>120</v>
      </c>
      <c r="FA13" s="283">
        <v>121</v>
      </c>
      <c r="FB13" s="281">
        <v>122</v>
      </c>
      <c r="FC13" s="283">
        <v>123</v>
      </c>
      <c r="FD13" s="281">
        <v>124</v>
      </c>
      <c r="FE13" s="283">
        <v>125</v>
      </c>
    </row>
    <row r="14" spans="1:165" s="156" customFormat="1" ht="25.5" customHeight="1">
      <c r="A14" s="328">
        <v>1</v>
      </c>
      <c r="B14" s="329" t="s">
        <v>278</v>
      </c>
      <c r="C14" s="286">
        <f>F14+CF14</f>
        <v>7133.6502700000001</v>
      </c>
      <c r="D14" s="287">
        <f t="shared" ref="D14:D29" si="0">G14+CG14+DE14</f>
        <v>7163.87752</v>
      </c>
      <c r="E14" s="288">
        <f t="shared" ref="E14:E29" si="1">D14/C14*100</f>
        <v>100.42372766894836</v>
      </c>
      <c r="F14" s="289">
        <f t="shared" ref="F14" si="2">L14+AD14+AG14+AJ14+AM14+AS14+AY14+BK14+BW14+BT14+AP14+BE14+R14+X14+U14+AA14+AV14</f>
        <v>1098.6209999999999</v>
      </c>
      <c r="G14" s="289">
        <f t="shared" ref="G14:G29" si="3">M14+AE14+AH14+AK14+AN14+AT14+AZ14+BL14+AQ14+BX14+BU14+BF14+S14+Y14+V14+AB14+AW14</f>
        <v>1128.84825</v>
      </c>
      <c r="H14" s="288">
        <f>G14/F14*100</f>
        <v>102.75138104951573</v>
      </c>
      <c r="I14" s="288">
        <f>L14+R14+U14+X14+AA14+AD14+AG14+AJ14+AM14</f>
        <v>613.77</v>
      </c>
      <c r="J14" s="288"/>
      <c r="K14" s="288"/>
      <c r="L14" s="290">
        <f>Але!C6</f>
        <v>81</v>
      </c>
      <c r="M14" s="357">
        <f>Але!D6</f>
        <v>81.830629999999999</v>
      </c>
      <c r="N14" s="288">
        <f>M14/L14*100</f>
        <v>101.02546913580245</v>
      </c>
      <c r="O14" s="288">
        <f t="shared" ref="O14:O29" si="4">R14+U14+X14+AA14</f>
        <v>286.77</v>
      </c>
      <c r="P14" s="288">
        <f t="shared" ref="P14:P29" si="5">S14+V14+Y14+AB14</f>
        <v>339.03285</v>
      </c>
      <c r="Q14" s="288"/>
      <c r="R14" s="288">
        <f>Але!C8</f>
        <v>106.965</v>
      </c>
      <c r="S14" s="288">
        <f>Але!D8</f>
        <v>169.95956000000001</v>
      </c>
      <c r="T14" s="288">
        <f>S14/R14*100</f>
        <v>158.8926845229748</v>
      </c>
      <c r="U14" s="288">
        <f>Але!C9</f>
        <v>1.147</v>
      </c>
      <c r="V14" s="288">
        <f>Але!D9</f>
        <v>0.91805000000000003</v>
      </c>
      <c r="W14" s="288">
        <f>V14/U14*100</f>
        <v>80.039232781168266</v>
      </c>
      <c r="X14" s="288">
        <f>Але!C10</f>
        <v>178.65799999999999</v>
      </c>
      <c r="Y14" s="288">
        <f>Але!D10</f>
        <v>187.65454</v>
      </c>
      <c r="Z14" s="288">
        <f>Y14/X14*100</f>
        <v>105.03562113087577</v>
      </c>
      <c r="AA14" s="288">
        <f>Але!C11</f>
        <v>0</v>
      </c>
      <c r="AB14" s="292">
        <f>Але!D11</f>
        <v>-19.499300000000002</v>
      </c>
      <c r="AC14" s="288" t="e">
        <f>AB14/AA14*100</f>
        <v>#DIV/0!</v>
      </c>
      <c r="AD14" s="293">
        <f>Але!C13</f>
        <v>10</v>
      </c>
      <c r="AE14" s="356">
        <f>Але!D13</f>
        <v>0</v>
      </c>
      <c r="AF14" s="288">
        <f>AE14/AD14*100</f>
        <v>0</v>
      </c>
      <c r="AG14" s="293">
        <f>Але!C15</f>
        <v>86</v>
      </c>
      <c r="AH14" s="294">
        <f>Але!D15</f>
        <v>68.343940000000003</v>
      </c>
      <c r="AI14" s="288">
        <f>AH14/AG14*100</f>
        <v>79.469697674418597</v>
      </c>
      <c r="AJ14" s="293">
        <f>Але!C16</f>
        <v>147</v>
      </c>
      <c r="AK14" s="293">
        <f>Але!D16</f>
        <v>142.96259000000001</v>
      </c>
      <c r="AL14" s="288">
        <f t="shared" ref="AL14:AL29" si="6">AK14/AJ14*100</f>
        <v>97.253462585034029</v>
      </c>
      <c r="AM14" s="288">
        <f>Але!C18</f>
        <v>3</v>
      </c>
      <c r="AN14" s="288">
        <f>Але!D18</f>
        <v>1.1000000000000001</v>
      </c>
      <c r="AO14" s="288">
        <f>AN14/AM14*100</f>
        <v>36.666666666666671</v>
      </c>
      <c r="AP14" s="288"/>
      <c r="AQ14" s="288"/>
      <c r="AR14" s="295" t="e">
        <f t="shared" ref="AR14:AR23" si="7">AQ14/AP14*100</f>
        <v>#DIV/0!</v>
      </c>
      <c r="AS14" s="293">
        <v>0</v>
      </c>
      <c r="AT14" s="293">
        <v>0</v>
      </c>
      <c r="AU14" s="295" t="e">
        <f t="shared" ref="AU14:AU29" si="8">AT14/AS14*100</f>
        <v>#DIV/0!</v>
      </c>
      <c r="AV14" s="293">
        <f>Але!C27</f>
        <v>50</v>
      </c>
      <c r="AW14" s="296">
        <f>Але!D27</f>
        <v>54.284680000000002</v>
      </c>
      <c r="AX14" s="288">
        <f>AW14/AV14*100</f>
        <v>108.56935999999999</v>
      </c>
      <c r="AY14" s="297">
        <f>Але!C28</f>
        <v>0</v>
      </c>
      <c r="AZ14" s="296">
        <f>Але!D28</f>
        <v>0</v>
      </c>
      <c r="BA14" s="288" t="e">
        <f>AZ14/AY14*100</f>
        <v>#DIV/0!</v>
      </c>
      <c r="BB14" s="293"/>
      <c r="BC14" s="293"/>
      <c r="BD14" s="288" t="e">
        <f>BC14/BB14*100</f>
        <v>#DIV/0!</v>
      </c>
      <c r="BE14" s="288">
        <f>Але!C29</f>
        <v>0</v>
      </c>
      <c r="BF14" s="298">
        <f>Але!D29</f>
        <v>0.35255999999999998</v>
      </c>
      <c r="BG14" s="288" t="e">
        <f>BF14/BE14*100</f>
        <v>#DIV/0!</v>
      </c>
      <c r="BH14" s="288">
        <f>Але!C30</f>
        <v>0</v>
      </c>
      <c r="BI14" s="288">
        <f>Але!D30</f>
        <v>0.35255999999999998</v>
      </c>
      <c r="BJ14" s="288" t="e">
        <f>BI14/BH14*100</f>
        <v>#DIV/0!</v>
      </c>
      <c r="BK14" s="288">
        <f>Але!C32</f>
        <v>0</v>
      </c>
      <c r="BL14" s="288">
        <f>Але!D31</f>
        <v>0</v>
      </c>
      <c r="BM14" s="288" t="e">
        <f>BL14/BK14*100</f>
        <v>#DIV/0!</v>
      </c>
      <c r="BN14" s="288"/>
      <c r="BO14" s="288"/>
      <c r="BP14" s="288" t="e">
        <f>BO14/BN14*100</f>
        <v>#DIV/0!</v>
      </c>
      <c r="BQ14" s="288"/>
      <c r="BR14" s="288"/>
      <c r="BS14" s="288"/>
      <c r="BT14" s="288"/>
      <c r="BU14" s="299"/>
      <c r="BV14" s="288" t="e">
        <f>BU14/BT14*100</f>
        <v>#DIV/0!</v>
      </c>
      <c r="BW14" s="288">
        <f>Але!C34</f>
        <v>434.851</v>
      </c>
      <c r="BX14" s="288">
        <f>Але!D36</f>
        <v>440.94099999999997</v>
      </c>
      <c r="BY14" s="288">
        <f>BX14/BW14*100</f>
        <v>101.40047970454246</v>
      </c>
      <c r="BZ14" s="288"/>
      <c r="CA14" s="288"/>
      <c r="CB14" s="300" t="e">
        <f>BZ14/CA14*100</f>
        <v>#DIV/0!</v>
      </c>
      <c r="CC14" s="300"/>
      <c r="CD14" s="300"/>
      <c r="CE14" s="300" t="e">
        <f>CC14/CD14*100</f>
        <v>#DIV/0!</v>
      </c>
      <c r="CF14" s="293">
        <f>CI14+CL14+CO14+CR14+CX14+CU14</f>
        <v>6035.02927</v>
      </c>
      <c r="CG14" s="293">
        <f>CJ14+CM14+CP14+CS14+CY14+CV14+DB14</f>
        <v>6035.02927</v>
      </c>
      <c r="CH14" s="288">
        <f>CG14/CF14*100</f>
        <v>100</v>
      </c>
      <c r="CI14" s="295">
        <f>Але!C39</f>
        <v>1839.6</v>
      </c>
      <c r="CJ14" s="295">
        <f>Але!D39</f>
        <v>1839.6</v>
      </c>
      <c r="CK14" s="288">
        <f>CJ14/CI14*100</f>
        <v>100</v>
      </c>
      <c r="CL14" s="288">
        <f>Але!C40</f>
        <v>0</v>
      </c>
      <c r="CM14" s="363">
        <f>Але!D40</f>
        <v>0</v>
      </c>
      <c r="CN14" s="288" t="e">
        <f>CM14/CL14*100</f>
        <v>#DIV/0!</v>
      </c>
      <c r="CO14" s="288">
        <f>Але!C41</f>
        <v>2800.9644899999998</v>
      </c>
      <c r="CP14" s="288">
        <f>Але!D41</f>
        <v>2800.9644899999998</v>
      </c>
      <c r="CQ14" s="288">
        <f t="shared" ref="CQ14:CQ29" si="9">CP14/CO14*100</f>
        <v>100</v>
      </c>
      <c r="CR14" s="288">
        <f>Але!C42</f>
        <v>108.54452999999999</v>
      </c>
      <c r="CS14" s="288">
        <f>Але!D42</f>
        <v>108.54452999999999</v>
      </c>
      <c r="CT14" s="288">
        <f t="shared" ref="CT14:CT31" si="10">CS14/CR14*100</f>
        <v>100</v>
      </c>
      <c r="CU14" s="288">
        <f>Але!C44</f>
        <v>1285.9202499999999</v>
      </c>
      <c r="CV14" s="288">
        <f>Але!D44</f>
        <v>1285.9202499999999</v>
      </c>
      <c r="CW14" s="288">
        <f>CV14/CU14*100</f>
        <v>100</v>
      </c>
      <c r="CX14" s="292">
        <f>Але!C43</f>
        <v>0</v>
      </c>
      <c r="CY14" s="288">
        <f>Але!D43</f>
        <v>0</v>
      </c>
      <c r="CZ14" s="288" t="e">
        <f t="shared" ref="CZ14:CZ31" si="11">CY14/CX14*100</f>
        <v>#DIV/0!</v>
      </c>
      <c r="DA14" s="288"/>
      <c r="DB14" s="288">
        <f>Але!D45</f>
        <v>0</v>
      </c>
      <c r="DC14" s="288" t="e">
        <f>DB13:DB14/DA14*100</f>
        <v>#DIV/0!</v>
      </c>
      <c r="DD14" s="293"/>
      <c r="DE14" s="293"/>
      <c r="DF14" s="288" t="e">
        <f>DE14/DD14*100</f>
        <v>#DIV/0!</v>
      </c>
      <c r="DG14" s="288"/>
      <c r="DH14" s="288"/>
      <c r="DI14" s="288"/>
      <c r="DJ14" s="288"/>
      <c r="DK14" s="288"/>
      <c r="DL14" s="288"/>
      <c r="DM14" s="297">
        <f>DP14+EE14+EH14+EK14+EN14+EQ14+ET14+EW14+EZ14</f>
        <v>7895.2142299999996</v>
      </c>
      <c r="DN14" s="297">
        <f>DQ14+EF14+EI14+EL14+EO14+ER14+EU14+EX14+FA14</f>
        <v>7712.6722000000009</v>
      </c>
      <c r="DO14" s="288">
        <f>DN14/DM14*100</f>
        <v>97.687940761551715</v>
      </c>
      <c r="DP14" s="293">
        <f>DS14+DV14+DY14+EB14</f>
        <v>1412.83718</v>
      </c>
      <c r="DQ14" s="293">
        <f>DT14+DW14+DZ14+EC14</f>
        <v>1397.4266400000001</v>
      </c>
      <c r="DR14" s="288">
        <f>DQ14/DP14*100</f>
        <v>98.909248693469422</v>
      </c>
      <c r="DS14" s="288">
        <f>Але!C54</f>
        <v>1409.1871799999999</v>
      </c>
      <c r="DT14" s="288">
        <f>Але!D54</f>
        <v>1394.77664</v>
      </c>
      <c r="DU14" s="288">
        <f>DT14/DS14*100</f>
        <v>98.977386382410899</v>
      </c>
      <c r="DV14" s="288">
        <f>Але!C57</f>
        <v>0</v>
      </c>
      <c r="DW14" s="288">
        <f>Але!D57</f>
        <v>0</v>
      </c>
      <c r="DX14" s="288" t="e">
        <f>DW14/DV14*100</f>
        <v>#DIV/0!</v>
      </c>
      <c r="DY14" s="288">
        <f>Але!C58</f>
        <v>1</v>
      </c>
      <c r="DZ14" s="288">
        <f>Але!D58</f>
        <v>0</v>
      </c>
      <c r="EA14" s="288">
        <f>DZ14/DY14*100</f>
        <v>0</v>
      </c>
      <c r="EB14" s="288">
        <f>Але!C59</f>
        <v>2.65</v>
      </c>
      <c r="EC14" s="288">
        <f>Але!D59</f>
        <v>2.65</v>
      </c>
      <c r="ED14" s="288">
        <f>EC14/EB14*100</f>
        <v>100</v>
      </c>
      <c r="EE14" s="288">
        <f>Але!C61</f>
        <v>108.54452999999999</v>
      </c>
      <c r="EF14" s="288">
        <f>Але!D61</f>
        <v>108.54452999999999</v>
      </c>
      <c r="EG14" s="288">
        <f>EF14/EE14*100</f>
        <v>100</v>
      </c>
      <c r="EH14" s="288">
        <f>Але!C62</f>
        <v>18</v>
      </c>
      <c r="EI14" s="288">
        <f>Але!D62</f>
        <v>17.321960000000001</v>
      </c>
      <c r="EJ14" s="288">
        <f>EI14/EH14*100</f>
        <v>96.233111111111114</v>
      </c>
      <c r="EK14" s="293">
        <f>Але!C68</f>
        <v>851.65995999999996</v>
      </c>
      <c r="EL14" s="293">
        <f>Але!D68</f>
        <v>760.86120000000005</v>
      </c>
      <c r="EM14" s="288">
        <f>EL14/EK14*100</f>
        <v>89.338613500157976</v>
      </c>
      <c r="EN14" s="293">
        <f>Але!C73</f>
        <v>5212.0375599999998</v>
      </c>
      <c r="EO14" s="293">
        <f>Але!D73</f>
        <v>5136.3828700000004</v>
      </c>
      <c r="EP14" s="288">
        <f>EO14/EN14*100</f>
        <v>98.548462302332311</v>
      </c>
      <c r="EQ14" s="293">
        <f>Але!C77</f>
        <v>286.60000000000002</v>
      </c>
      <c r="ER14" s="301">
        <f>Але!D77</f>
        <v>286.60000000000002</v>
      </c>
      <c r="ES14" s="288">
        <f t="shared" ref="ES14:ES29" si="12">ER14/EQ14*100</f>
        <v>100</v>
      </c>
      <c r="ET14" s="288">
        <f>Але!C79</f>
        <v>0</v>
      </c>
      <c r="EU14" s="288">
        <f>Але!D79</f>
        <v>0</v>
      </c>
      <c r="EV14" s="288" t="e">
        <f t="shared" ref="EV14:EV29" si="13">EU14/ET14*100</f>
        <v>#DIV/0!</v>
      </c>
      <c r="EW14" s="289">
        <f>Але!C84</f>
        <v>5.5350000000000001</v>
      </c>
      <c r="EX14" s="289">
        <f>Але!D84</f>
        <v>5.5350000000000001</v>
      </c>
      <c r="EY14" s="288">
        <f>EX14/EW14*100</f>
        <v>100</v>
      </c>
      <c r="EZ14" s="288">
        <f>Але!C90</f>
        <v>0</v>
      </c>
      <c r="FA14" s="288">
        <f>Але!D90</f>
        <v>0</v>
      </c>
      <c r="FB14" s="288" t="e">
        <f>FA14/EZ14*100</f>
        <v>#DIV/0!</v>
      </c>
      <c r="FC14" s="393">
        <f t="shared" ref="FC14:FC29" si="14">SUM(C14-DM14)</f>
        <v>-761.5639599999995</v>
      </c>
      <c r="FD14" s="393">
        <f t="shared" ref="FD14:FD29" si="15">SUM(D14-DN14)</f>
        <v>-548.79468000000088</v>
      </c>
      <c r="FE14" s="288">
        <f>FD14/FC14*100%</f>
        <v>0.72061535054784009</v>
      </c>
      <c r="FF14" s="158"/>
      <c r="FG14" s="159"/>
      <c r="FI14" s="159"/>
    </row>
    <row r="15" spans="1:165" s="160" customFormat="1" ht="22.5" customHeight="1">
      <c r="A15" s="328">
        <v>2</v>
      </c>
      <c r="B15" s="330" t="s">
        <v>279</v>
      </c>
      <c r="C15" s="286">
        <f t="shared" ref="C15:C29" si="16">F15+CF15</f>
        <v>59182.848760000001</v>
      </c>
      <c r="D15" s="287">
        <f>G15+CG15+DE15</f>
        <v>39002.106550000004</v>
      </c>
      <c r="E15" s="295">
        <f t="shared" si="1"/>
        <v>65.901029381269694</v>
      </c>
      <c r="F15" s="289">
        <f t="shared" ref="F15:F29" si="17">L15+AD15+AG15+AJ15+AM15+AS15+AY15+BK15+BW15+BT15+AP15+BE15+R15+X15+U15+AA15+AV15</f>
        <v>3972.4</v>
      </c>
      <c r="G15" s="289">
        <f>M15+AE15+AH15+AK15+AN15+AT15+AZ15+BL15+AQ15+BX15+BU15+BF15+S15+Y15+V15+AB15+AW15</f>
        <v>6686.2258999999995</v>
      </c>
      <c r="H15" s="295">
        <f t="shared" ref="H15:H29" si="18">G15/F15*100</f>
        <v>168.31703504178833</v>
      </c>
      <c r="I15" s="288">
        <f t="shared" ref="I15:I29" si="19">L15+R15+U15+X15+AA15+AD15+AG15+AJ15+AM15</f>
        <v>3692.3999999999996</v>
      </c>
      <c r="J15" s="295"/>
      <c r="K15" s="295"/>
      <c r="L15" s="302">
        <f>Сун!C6</f>
        <v>396</v>
      </c>
      <c r="M15" s="358">
        <f>Сун!D6</f>
        <v>1142.71928</v>
      </c>
      <c r="N15" s="295">
        <f t="shared" ref="N15:N29" si="20">M15/L15*100</f>
        <v>288.56547474747475</v>
      </c>
      <c r="O15" s="288">
        <f t="shared" si="4"/>
        <v>823.39999999999986</v>
      </c>
      <c r="P15" s="288">
        <f t="shared" si="5"/>
        <v>973.46062999999992</v>
      </c>
      <c r="Q15" s="295"/>
      <c r="R15" s="295">
        <f>Сун!C8</f>
        <v>307.12799999999999</v>
      </c>
      <c r="S15" s="295">
        <f>Сун!D8</f>
        <v>488.0027</v>
      </c>
      <c r="T15" s="288">
        <f t="shared" ref="T15:T29" si="21">S15/R15*100</f>
        <v>158.89228595243679</v>
      </c>
      <c r="U15" s="288">
        <f>Сун!C9</f>
        <v>3.294</v>
      </c>
      <c r="V15" s="288">
        <f>Сун!D9</f>
        <v>2.63592</v>
      </c>
      <c r="W15" s="288">
        <f t="shared" ref="W15:W29" si="22">V15/U15*100</f>
        <v>80.021857923497265</v>
      </c>
      <c r="X15" s="288">
        <f>Сун!C10</f>
        <v>512.97799999999995</v>
      </c>
      <c r="Y15" s="288">
        <f>Сун!D10</f>
        <v>538.81007999999997</v>
      </c>
      <c r="Z15" s="288">
        <f t="shared" ref="Z15:Z29" si="23">Y15/X15*100</f>
        <v>105.03570913372504</v>
      </c>
      <c r="AA15" s="288">
        <f>Сун!C11</f>
        <v>0</v>
      </c>
      <c r="AB15" s="292">
        <f>Сун!D11</f>
        <v>-55.98807</v>
      </c>
      <c r="AC15" s="288" t="e">
        <f t="shared" ref="AC15:AC29" si="24">AB15/AA15*100</f>
        <v>#DIV/0!</v>
      </c>
      <c r="AD15" s="302">
        <f>Сун!C13</f>
        <v>45</v>
      </c>
      <c r="AE15" s="302">
        <f>Сун!D13</f>
        <v>42.506970000000003</v>
      </c>
      <c r="AF15" s="295">
        <f t="shared" ref="AF15:AF29" si="25">AE15/AD15*100</f>
        <v>94.459933333333339</v>
      </c>
      <c r="AG15" s="302">
        <f>Сун!C15</f>
        <v>1023</v>
      </c>
      <c r="AH15" s="294">
        <f>Сун!D15</f>
        <v>1140.8601699999999</v>
      </c>
      <c r="AI15" s="295">
        <f t="shared" ref="AI15:AI29" si="26">AH15/AG15*100</f>
        <v>111.52103323558163</v>
      </c>
      <c r="AJ15" s="302">
        <f>Сун!C16</f>
        <v>1395</v>
      </c>
      <c r="AK15" s="302">
        <f>Сун!D16</f>
        <v>1677.9716900000001</v>
      </c>
      <c r="AL15" s="295">
        <f t="shared" si="6"/>
        <v>120.28470896057348</v>
      </c>
      <c r="AM15" s="295">
        <f>Сун!C18</f>
        <v>10</v>
      </c>
      <c r="AN15" s="295">
        <f>Сун!D18</f>
        <v>8.17</v>
      </c>
      <c r="AO15" s="295">
        <f t="shared" ref="AO15:AO31" si="27">AN15/AM15*100</f>
        <v>81.699999999999989</v>
      </c>
      <c r="AP15" s="295"/>
      <c r="AQ15" s="295"/>
      <c r="AR15" s="295" t="e">
        <f t="shared" si="7"/>
        <v>#DIV/0!</v>
      </c>
      <c r="AS15" s="302">
        <f>Сун!C27</f>
        <v>0</v>
      </c>
      <c r="AT15" s="302">
        <f>Сун!D27</f>
        <v>0</v>
      </c>
      <c r="AU15" s="295" t="e">
        <f t="shared" si="8"/>
        <v>#DIV/0!</v>
      </c>
      <c r="AV15" s="302">
        <f>Сун!C28</f>
        <v>200</v>
      </c>
      <c r="AW15" s="303">
        <f>Сун!D28</f>
        <v>221</v>
      </c>
      <c r="AX15" s="295">
        <f t="shared" ref="AX15:AX29" si="28">AW15/AV15*100</f>
        <v>110.5</v>
      </c>
      <c r="AY15" s="297">
        <f>Сун!C29</f>
        <v>50</v>
      </c>
      <c r="AZ15" s="303">
        <f>Сун!D29</f>
        <v>37.503</v>
      </c>
      <c r="BA15" s="295">
        <f t="shared" ref="BA15:BA29" si="29">AZ15/AY15*100</f>
        <v>75.006</v>
      </c>
      <c r="BB15" s="302"/>
      <c r="BC15" s="302"/>
      <c r="BD15" s="295" t="e">
        <f t="shared" ref="BD15:BD29" si="30">BC15/BB15*100</f>
        <v>#DIV/0!</v>
      </c>
      <c r="BE15" s="295">
        <f>Сун!C31</f>
        <v>30</v>
      </c>
      <c r="BF15" s="298">
        <f>SUM(Сун!D30)</f>
        <v>165.45399</v>
      </c>
      <c r="BG15" s="295">
        <f t="shared" ref="BG15:BG31" si="31">BF15/BE15*100</f>
        <v>551.51330000000007</v>
      </c>
      <c r="BH15" s="295"/>
      <c r="BI15" s="295"/>
      <c r="BJ15" s="295"/>
      <c r="BK15" s="295">
        <f>Сун!C33</f>
        <v>0</v>
      </c>
      <c r="BL15" s="295">
        <f>Сун!D33</f>
        <v>1132.1469999999999</v>
      </c>
      <c r="BM15" s="295" t="e">
        <f t="shared" ref="BM15:BM31" si="32">BL15/BK15*100</f>
        <v>#DIV/0!</v>
      </c>
      <c r="BN15" s="295"/>
      <c r="BO15" s="295"/>
      <c r="BP15" s="295" t="e">
        <f t="shared" ref="BP15:BP29" si="33">BO15/BN15*100</f>
        <v>#DIV/0!</v>
      </c>
      <c r="BQ15" s="295">
        <f>Сун!C36</f>
        <v>0</v>
      </c>
      <c r="BR15" s="295">
        <f>Сун!D36</f>
        <v>144.43316999999999</v>
      </c>
      <c r="BS15" s="295"/>
      <c r="BT15" s="295">
        <f>Сун!C36</f>
        <v>0</v>
      </c>
      <c r="BU15" s="295">
        <f>Сун!D36</f>
        <v>144.43316999999999</v>
      </c>
      <c r="BV15" s="288" t="e">
        <f t="shared" ref="BV15:BV29" si="34">BU15/BT15*100</f>
        <v>#DIV/0!</v>
      </c>
      <c r="BW15" s="295">
        <f>Сун!C38</f>
        <v>0</v>
      </c>
      <c r="BX15" s="295">
        <f>Сун!D38</f>
        <v>0</v>
      </c>
      <c r="BY15" s="295" t="e">
        <f t="shared" ref="BY15:BY29" si="35">BX15/BW15*100</f>
        <v>#DIV/0!</v>
      </c>
      <c r="BZ15" s="295"/>
      <c r="CA15" s="295"/>
      <c r="CB15" s="304" t="e">
        <f t="shared" ref="CB15:CB29" si="36">BZ15/CA15*100</f>
        <v>#DIV/0!</v>
      </c>
      <c r="CC15" s="304"/>
      <c r="CD15" s="304"/>
      <c r="CE15" s="304" t="e">
        <f t="shared" ref="CE15:CE29" si="37">CC15/CD15*100</f>
        <v>#DIV/0!</v>
      </c>
      <c r="CF15" s="293">
        <f t="shared" ref="CF15:CF29" si="38">CI15+CL15+CO15+CR15+CX15+CU15</f>
        <v>55210.448759999999</v>
      </c>
      <c r="CG15" s="293">
        <f t="shared" ref="CG15:CG29" si="39">CJ15+CM15+CP15+CS15+CY15+CV15+DB15</f>
        <v>32315.880650000003</v>
      </c>
      <c r="CH15" s="295">
        <f>CG15/CF15*100</f>
        <v>58.532182541165788</v>
      </c>
      <c r="CI15" s="295">
        <f>Сун!C43</f>
        <v>5604.2</v>
      </c>
      <c r="CJ15" s="295">
        <f>Сун!D43</f>
        <v>5604.2</v>
      </c>
      <c r="CK15" s="295">
        <f t="shared" ref="CK15:CK29" si="40">CJ15/CI15*100</f>
        <v>100</v>
      </c>
      <c r="CL15" s="295">
        <f>Сун!C44</f>
        <v>0</v>
      </c>
      <c r="CM15" s="364">
        <f>Сун!D44</f>
        <v>0</v>
      </c>
      <c r="CN15" s="295" t="e">
        <f t="shared" ref="CN15:CN29" si="41">CM15/CL15*100</f>
        <v>#DIV/0!</v>
      </c>
      <c r="CO15" s="305">
        <f>Сун!C45</f>
        <v>47116.958250000003</v>
      </c>
      <c r="CP15" s="295">
        <f>Сун!D45</f>
        <v>25825.013040000002</v>
      </c>
      <c r="CQ15" s="295">
        <f t="shared" si="9"/>
        <v>54.810441928305075</v>
      </c>
      <c r="CR15" s="295">
        <f>Сун!C47</f>
        <v>309.01751000000002</v>
      </c>
      <c r="CS15" s="295">
        <f>Сун!D47</f>
        <v>309.01751000000002</v>
      </c>
      <c r="CT15" s="295">
        <f t="shared" si="10"/>
        <v>100</v>
      </c>
      <c r="CU15" s="295">
        <f>Сун!C48</f>
        <v>2180.2730000000001</v>
      </c>
      <c r="CV15" s="295">
        <f>Сун!D48</f>
        <v>577.65009999999995</v>
      </c>
      <c r="CW15" s="288">
        <f t="shared" ref="CW15:CW29" si="42">CV15/CU15*100</f>
        <v>26.49439313333697</v>
      </c>
      <c r="CX15" s="306">
        <f>Сун!C49</f>
        <v>0</v>
      </c>
      <c r="CY15" s="295">
        <f>Сун!D49</f>
        <v>0</v>
      </c>
      <c r="CZ15" s="295" t="e">
        <f t="shared" si="11"/>
        <v>#DIV/0!</v>
      </c>
      <c r="DA15" s="295"/>
      <c r="DB15" s="295"/>
      <c r="DC15" s="295"/>
      <c r="DD15" s="302"/>
      <c r="DE15" s="302"/>
      <c r="DF15" s="295" t="e">
        <f t="shared" ref="DF15:DF29" si="43">DE15/DD15*100</f>
        <v>#DIV/0!</v>
      </c>
      <c r="DG15" s="295"/>
      <c r="DH15" s="295"/>
      <c r="DI15" s="295"/>
      <c r="DJ15" s="295"/>
      <c r="DK15" s="295"/>
      <c r="DL15" s="295"/>
      <c r="DM15" s="297">
        <f>DP15+EE15+EH15+EK15+EN15+EQ15+ET15+EW15+EZ15</f>
        <v>60977.588550000008</v>
      </c>
      <c r="DN15" s="297">
        <f t="shared" ref="DM15:DN29" si="44">DQ15+EF15+EI15+EL15+EO15+ER15+EU15+EX15+FA15</f>
        <v>37072.41648</v>
      </c>
      <c r="DO15" s="295">
        <f t="shared" ref="DO15:DO29" si="45">DN15/DM15*100</f>
        <v>60.796790036394434</v>
      </c>
      <c r="DP15" s="302">
        <f>DS15+DV15+DY15+EB15</f>
        <v>2166.48621</v>
      </c>
      <c r="DQ15" s="302">
        <f t="shared" ref="DP15:DQ29" si="46">DT15+DW15+DZ15+EC15</f>
        <v>1969.2427499999999</v>
      </c>
      <c r="DR15" s="295">
        <f t="shared" ref="DR15:DR29" si="47">DQ15/DP15*100</f>
        <v>90.895697415955397</v>
      </c>
      <c r="DS15" s="295">
        <f>Сун!C60</f>
        <v>2123.1742100000001</v>
      </c>
      <c r="DT15" s="295">
        <f>Сун!D60</f>
        <v>1956.93075</v>
      </c>
      <c r="DU15" s="295">
        <f t="shared" ref="DU15:DU29" si="48">DT15/DS15*100</f>
        <v>92.170050897519147</v>
      </c>
      <c r="DV15" s="295">
        <f>Сун!C63</f>
        <v>0</v>
      </c>
      <c r="DW15" s="295">
        <f>Сун!D63</f>
        <v>0</v>
      </c>
      <c r="DX15" s="295" t="e">
        <f t="shared" ref="DX15:DX29" si="49">DW15/DV15*100</f>
        <v>#DIV/0!</v>
      </c>
      <c r="DY15" s="295">
        <f>Сун!C64</f>
        <v>1</v>
      </c>
      <c r="DZ15" s="295">
        <f>Сун!D64</f>
        <v>0</v>
      </c>
      <c r="EA15" s="295">
        <f t="shared" ref="EA15:EA29" si="50">DZ15/DY15*100</f>
        <v>0</v>
      </c>
      <c r="EB15" s="295">
        <f>Сун!C65</f>
        <v>42.311999999999998</v>
      </c>
      <c r="EC15" s="295">
        <f>Сун!D65</f>
        <v>12.311999999999999</v>
      </c>
      <c r="ED15" s="295">
        <f t="shared" ref="ED15:ED29" si="51">EC15/EB15*100</f>
        <v>29.098128190584234</v>
      </c>
      <c r="EE15" s="295">
        <f>Сун!C67</f>
        <v>273.28600999999998</v>
      </c>
      <c r="EF15" s="295">
        <f>Сун!D67</f>
        <v>273.28600999999998</v>
      </c>
      <c r="EG15" s="295">
        <f t="shared" ref="EG15:EG31" si="52">EF15/EE15*100</f>
        <v>100</v>
      </c>
      <c r="EH15" s="295">
        <f>Сун!C68</f>
        <v>16.631340000000002</v>
      </c>
      <c r="EI15" s="295">
        <f>Сун!D68</f>
        <v>16.631340000000002</v>
      </c>
      <c r="EJ15" s="295">
        <f t="shared" ref="EJ15:EJ31" si="53">EI15/EH15*100</f>
        <v>100</v>
      </c>
      <c r="EK15" s="302">
        <f>Сун!C74</f>
        <v>2844.9801499999999</v>
      </c>
      <c r="EL15" s="302">
        <f>Сун!D74</f>
        <v>2513.65515</v>
      </c>
      <c r="EM15" s="295">
        <f t="shared" ref="EM15:EM29" si="54">EL15/EK15*100</f>
        <v>88.354048797141886</v>
      </c>
      <c r="EN15" s="302">
        <f>Сун!C79</f>
        <v>52464.654540000003</v>
      </c>
      <c r="EO15" s="302">
        <f>Сун!D79</f>
        <v>29146.558089999999</v>
      </c>
      <c r="EP15" s="295">
        <f t="shared" ref="EP15:EP29" si="55">EO15/EN15*100</f>
        <v>55.554655501978253</v>
      </c>
      <c r="EQ15" s="302">
        <f>Сун!C84</f>
        <v>3211.5502999999999</v>
      </c>
      <c r="ER15" s="307">
        <f>Сун!D84</f>
        <v>3153.0431400000002</v>
      </c>
      <c r="ES15" s="295">
        <f t="shared" si="12"/>
        <v>98.178226883134926</v>
      </c>
      <c r="ET15" s="295">
        <f>Сун!C87</f>
        <v>0</v>
      </c>
      <c r="EU15" s="295">
        <f>Сун!D87</f>
        <v>0</v>
      </c>
      <c r="EV15" s="295" t="e">
        <f t="shared" si="13"/>
        <v>#DIV/0!</v>
      </c>
      <c r="EW15" s="308">
        <f>Сун!C92</f>
        <v>0</v>
      </c>
      <c r="EX15" s="308">
        <f>Сун!D92</f>
        <v>0</v>
      </c>
      <c r="EY15" s="295" t="e">
        <f t="shared" ref="EY15:EY29" si="56">EX15/EW15*100</f>
        <v>#DIV/0!</v>
      </c>
      <c r="EZ15" s="295">
        <f>Сун!C98</f>
        <v>0</v>
      </c>
      <c r="FA15" s="295">
        <f>Сун!D98</f>
        <v>0</v>
      </c>
      <c r="FB15" s="288" t="e">
        <f>FA15/EZ15*100</f>
        <v>#DIV/0!</v>
      </c>
      <c r="FC15" s="393">
        <f t="shared" si="14"/>
        <v>-1794.7397900000069</v>
      </c>
      <c r="FD15" s="393">
        <f t="shared" si="15"/>
        <v>1929.6900700000042</v>
      </c>
      <c r="FE15" s="288">
        <f>FD15/FC15*100%</f>
        <v>-1.0751921146184633</v>
      </c>
      <c r="FF15" s="158"/>
      <c r="FG15" s="159"/>
      <c r="FI15" s="159"/>
    </row>
    <row r="16" spans="1:165" s="156" customFormat="1" ht="25.5" customHeight="1">
      <c r="A16" s="328">
        <v>3</v>
      </c>
      <c r="B16" s="330" t="s">
        <v>280</v>
      </c>
      <c r="C16" s="309">
        <f t="shared" si="16"/>
        <v>18638.026560000002</v>
      </c>
      <c r="D16" s="287">
        <f t="shared" si="0"/>
        <v>17278.989310000001</v>
      </c>
      <c r="E16" s="295">
        <f t="shared" si="1"/>
        <v>92.7082556427047</v>
      </c>
      <c r="F16" s="289">
        <f t="shared" si="17"/>
        <v>3627.0881400000003</v>
      </c>
      <c r="G16" s="289">
        <f t="shared" si="3"/>
        <v>3559.9952499999999</v>
      </c>
      <c r="H16" s="295">
        <f t="shared" si="18"/>
        <v>98.150227195747149</v>
      </c>
      <c r="I16" s="288">
        <f t="shared" si="19"/>
        <v>2207.9700000000003</v>
      </c>
      <c r="J16" s="295"/>
      <c r="K16" s="295"/>
      <c r="L16" s="310">
        <f>Иль!C6</f>
        <v>120</v>
      </c>
      <c r="M16" s="357">
        <f>Иль!D6</f>
        <v>65.119870000000006</v>
      </c>
      <c r="N16" s="295">
        <f t="shared" si="20"/>
        <v>54.266558333333336</v>
      </c>
      <c r="O16" s="288">
        <f t="shared" si="4"/>
        <v>777.97</v>
      </c>
      <c r="P16" s="288">
        <f t="shared" si="5"/>
        <v>919.75250999999992</v>
      </c>
      <c r="Q16" s="295"/>
      <c r="R16" s="295">
        <f>Иль!C8</f>
        <v>290.18299999999999</v>
      </c>
      <c r="S16" s="295">
        <f>Иль!D8</f>
        <v>461.07841000000002</v>
      </c>
      <c r="T16" s="288">
        <f t="shared" si="21"/>
        <v>158.89228865922541</v>
      </c>
      <c r="U16" s="288">
        <f>Иль!C9</f>
        <v>3.1120000000000001</v>
      </c>
      <c r="V16" s="288">
        <f>Иль!D9</f>
        <v>2.4905499999999998</v>
      </c>
      <c r="W16" s="288">
        <f t="shared" si="22"/>
        <v>80.030526992287903</v>
      </c>
      <c r="X16" s="288">
        <f>Иль!C10</f>
        <v>484.67500000000001</v>
      </c>
      <c r="Y16" s="288">
        <f>Иль!D10</f>
        <v>509.08262999999999</v>
      </c>
      <c r="Z16" s="288">
        <f t="shared" si="23"/>
        <v>105.03587558673337</v>
      </c>
      <c r="AA16" s="288">
        <f>Иль!C11</f>
        <v>0</v>
      </c>
      <c r="AB16" s="292">
        <f>Иль!D11</f>
        <v>-52.899079999999998</v>
      </c>
      <c r="AC16" s="288" t="e">
        <f t="shared" si="24"/>
        <v>#DIV/0!</v>
      </c>
      <c r="AD16" s="302">
        <f>Иль!C13</f>
        <v>10</v>
      </c>
      <c r="AE16" s="302">
        <f>Иль!D13</f>
        <v>2.7930000000000001</v>
      </c>
      <c r="AF16" s="295">
        <f t="shared" si="25"/>
        <v>27.93</v>
      </c>
      <c r="AG16" s="302">
        <f>Иль!C15</f>
        <v>406</v>
      </c>
      <c r="AH16" s="294">
        <f>Иль!D15</f>
        <v>463.41651000000002</v>
      </c>
      <c r="AI16" s="295">
        <f t="shared" si="26"/>
        <v>114.14199753694582</v>
      </c>
      <c r="AJ16" s="302">
        <f>Иль!C16</f>
        <v>890</v>
      </c>
      <c r="AK16" s="302">
        <f>Иль!D16</f>
        <v>831.42898000000002</v>
      </c>
      <c r="AL16" s="295">
        <f t="shared" si="6"/>
        <v>93.418986516853934</v>
      </c>
      <c r="AM16" s="295">
        <f>Иль!C18</f>
        <v>4</v>
      </c>
      <c r="AN16" s="295">
        <f>Иль!D18</f>
        <v>3.05</v>
      </c>
      <c r="AO16" s="295">
        <f t="shared" si="27"/>
        <v>76.25</v>
      </c>
      <c r="AP16" s="295"/>
      <c r="AQ16" s="295"/>
      <c r="AR16" s="295" t="e">
        <f t="shared" si="7"/>
        <v>#DIV/0!</v>
      </c>
      <c r="AS16" s="302">
        <f>Иль!C27</f>
        <v>0</v>
      </c>
      <c r="AT16" s="302">
        <f>Иль!D27</f>
        <v>0</v>
      </c>
      <c r="AU16" s="295" t="e">
        <f t="shared" si="8"/>
        <v>#DIV/0!</v>
      </c>
      <c r="AV16" s="302">
        <f>Иль!C28</f>
        <v>250</v>
      </c>
      <c r="AW16" s="303">
        <f>Иль!D28</f>
        <v>284.21055999999999</v>
      </c>
      <c r="AX16" s="295">
        <f t="shared" si="28"/>
        <v>113.684224</v>
      </c>
      <c r="AY16" s="297">
        <f>Иль!C29</f>
        <v>20</v>
      </c>
      <c r="AZ16" s="303">
        <f>Иль!D29</f>
        <v>46.207650000000001</v>
      </c>
      <c r="BA16" s="295">
        <f t="shared" si="29"/>
        <v>231.03825000000003</v>
      </c>
      <c r="BB16" s="302"/>
      <c r="BC16" s="302"/>
      <c r="BD16" s="295" t="e">
        <f t="shared" si="30"/>
        <v>#DIV/0!</v>
      </c>
      <c r="BE16" s="295">
        <f>Иль!C30</f>
        <v>30</v>
      </c>
      <c r="BF16" s="298">
        <f>Иль!D30</f>
        <v>85.460000000000008</v>
      </c>
      <c r="BG16" s="295">
        <f t="shared" si="31"/>
        <v>284.86666666666667</v>
      </c>
      <c r="BH16" s="295"/>
      <c r="BI16" s="295"/>
      <c r="BJ16" s="295"/>
      <c r="BK16" s="295">
        <f>Иль!C35</f>
        <v>0</v>
      </c>
      <c r="BL16" s="295">
        <f>SUM(Иль!D33)</f>
        <v>0</v>
      </c>
      <c r="BM16" s="295" t="e">
        <f t="shared" si="32"/>
        <v>#DIV/0!</v>
      </c>
      <c r="BN16" s="295"/>
      <c r="BO16" s="295"/>
      <c r="BP16" s="295" t="e">
        <f t="shared" si="33"/>
        <v>#DIV/0!</v>
      </c>
      <c r="BQ16" s="295"/>
      <c r="BR16" s="295"/>
      <c r="BS16" s="295"/>
      <c r="BT16" s="295">
        <f>Иль!C36</f>
        <v>82.901759999999996</v>
      </c>
      <c r="BU16" s="295">
        <f>Иль!D36</f>
        <v>85.202449999999999</v>
      </c>
      <c r="BV16" s="288">
        <f t="shared" si="34"/>
        <v>102.77520043000294</v>
      </c>
      <c r="BW16" s="295">
        <f>SUM(Иль!C39)</f>
        <v>1036.2163800000001</v>
      </c>
      <c r="BX16" s="295">
        <f>Иль!D39</f>
        <v>773.35371999999995</v>
      </c>
      <c r="BY16" s="295">
        <f t="shared" si="35"/>
        <v>74.632454661641219</v>
      </c>
      <c r="BZ16" s="295"/>
      <c r="CA16" s="295"/>
      <c r="CB16" s="304" t="e">
        <f t="shared" si="36"/>
        <v>#DIV/0!</v>
      </c>
      <c r="CC16" s="304"/>
      <c r="CD16" s="304"/>
      <c r="CE16" s="304" t="e">
        <f t="shared" si="37"/>
        <v>#DIV/0!</v>
      </c>
      <c r="CF16" s="293">
        <f>CI16+CL16+CO16+CR16+CX16+CU16</f>
        <v>15010.93842</v>
      </c>
      <c r="CG16" s="293">
        <f t="shared" si="39"/>
        <v>13718.994060000001</v>
      </c>
      <c r="CH16" s="295">
        <f>CG16/CF16*100</f>
        <v>91.393313836537615</v>
      </c>
      <c r="CI16" s="295">
        <f>Иль!C43</f>
        <v>2693</v>
      </c>
      <c r="CJ16" s="295">
        <f>Иль!D43</f>
        <v>2693</v>
      </c>
      <c r="CK16" s="295">
        <f t="shared" si="40"/>
        <v>100</v>
      </c>
      <c r="CL16" s="295">
        <f>Иль!C44</f>
        <v>0</v>
      </c>
      <c r="CM16" s="364">
        <f>Иль!D44</f>
        <v>0</v>
      </c>
      <c r="CN16" s="295" t="e">
        <f t="shared" si="41"/>
        <v>#DIV/0!</v>
      </c>
      <c r="CO16" s="288">
        <f>Иль!C45</f>
        <v>10312.837320000001</v>
      </c>
      <c r="CP16" s="295">
        <f>Иль!D45</f>
        <v>9111.3296599999994</v>
      </c>
      <c r="CQ16" s="295">
        <f t="shared" si="9"/>
        <v>88.349397719385323</v>
      </c>
      <c r="CR16" s="295">
        <f>Иль!C47</f>
        <v>126.63952</v>
      </c>
      <c r="CS16" s="295">
        <f>Иль!D47</f>
        <v>126.63952</v>
      </c>
      <c r="CT16" s="295">
        <f t="shared" si="10"/>
        <v>100</v>
      </c>
      <c r="CU16" s="295">
        <f>Иль!C48</f>
        <v>1878.4615799999999</v>
      </c>
      <c r="CV16" s="295">
        <f>Иль!D48</f>
        <v>1788.0248799999999</v>
      </c>
      <c r="CW16" s="288">
        <f t="shared" si="42"/>
        <v>95.185597567558446</v>
      </c>
      <c r="CX16" s="306">
        <f>Иль!C49</f>
        <v>0</v>
      </c>
      <c r="CY16" s="295">
        <f>Иль!D49</f>
        <v>0</v>
      </c>
      <c r="CZ16" s="295" t="e">
        <f t="shared" si="11"/>
        <v>#DIV/0!</v>
      </c>
      <c r="DA16" s="295"/>
      <c r="DB16" s="295"/>
      <c r="DC16" s="295"/>
      <c r="DD16" s="302"/>
      <c r="DE16" s="302"/>
      <c r="DF16" s="295" t="e">
        <f t="shared" si="43"/>
        <v>#DIV/0!</v>
      </c>
      <c r="DG16" s="295"/>
      <c r="DH16" s="295"/>
      <c r="DI16" s="295"/>
      <c r="DJ16" s="295"/>
      <c r="DK16" s="295"/>
      <c r="DL16" s="295">
        <v>0</v>
      </c>
      <c r="DM16" s="297">
        <f t="shared" si="44"/>
        <v>19744.993429999999</v>
      </c>
      <c r="DN16" s="297">
        <f t="shared" si="44"/>
        <v>17806.486950000002</v>
      </c>
      <c r="DO16" s="295">
        <f t="shared" si="45"/>
        <v>90.182288553944602</v>
      </c>
      <c r="DP16" s="302">
        <f t="shared" si="46"/>
        <v>1513.7356600000001</v>
      </c>
      <c r="DQ16" s="302">
        <f t="shared" si="46"/>
        <v>1451.2435</v>
      </c>
      <c r="DR16" s="295">
        <f t="shared" si="47"/>
        <v>95.871659652914559</v>
      </c>
      <c r="DS16" s="295">
        <f>Иль!C58</f>
        <v>1501.3076599999999</v>
      </c>
      <c r="DT16" s="295">
        <f>Иль!D58</f>
        <v>1439.8154999999999</v>
      </c>
      <c r="DU16" s="295">
        <f t="shared" si="48"/>
        <v>95.904093368843533</v>
      </c>
      <c r="DV16" s="295">
        <f>Иль!C61</f>
        <v>0</v>
      </c>
      <c r="DW16" s="295">
        <f>Иль!D61</f>
        <v>0</v>
      </c>
      <c r="DX16" s="295" t="e">
        <f t="shared" si="49"/>
        <v>#DIV/0!</v>
      </c>
      <c r="DY16" s="295">
        <f>Иль!C62</f>
        <v>1</v>
      </c>
      <c r="DZ16" s="295">
        <f>Иль!D62</f>
        <v>0</v>
      </c>
      <c r="EA16" s="295">
        <f t="shared" si="50"/>
        <v>0</v>
      </c>
      <c r="EB16" s="295">
        <f>Иль!C63</f>
        <v>11.428000000000001</v>
      </c>
      <c r="EC16" s="295">
        <f>Иль!D63</f>
        <v>11.428000000000001</v>
      </c>
      <c r="ED16" s="295">
        <f t="shared" si="51"/>
        <v>100</v>
      </c>
      <c r="EE16" s="295">
        <f>Иль!C65</f>
        <v>112.34692</v>
      </c>
      <c r="EF16" s="295">
        <f>Иль!D65</f>
        <v>112.34692</v>
      </c>
      <c r="EG16" s="295">
        <f t="shared" si="52"/>
        <v>100</v>
      </c>
      <c r="EH16" s="295">
        <f>Иль!C66</f>
        <v>27.511340000000001</v>
      </c>
      <c r="EI16" s="295">
        <f>Иль!D66</f>
        <v>27.511340000000001</v>
      </c>
      <c r="EJ16" s="295">
        <f t="shared" si="53"/>
        <v>100</v>
      </c>
      <c r="EK16" s="302">
        <f>Иль!C72</f>
        <v>10038.50814</v>
      </c>
      <c r="EL16" s="302">
        <f>Иль!D72</f>
        <v>9454.438180000001</v>
      </c>
      <c r="EM16" s="295">
        <f t="shared" si="54"/>
        <v>94.181705569648528</v>
      </c>
      <c r="EN16" s="302">
        <f>Иль!C79</f>
        <v>5947.4370499999995</v>
      </c>
      <c r="EO16" s="302">
        <f>Иль!D79</f>
        <v>4655.49269</v>
      </c>
      <c r="EP16" s="295">
        <f t="shared" si="55"/>
        <v>78.277292401102429</v>
      </c>
      <c r="EQ16" s="302">
        <f>Иль!C83</f>
        <v>2099.4523199999999</v>
      </c>
      <c r="ER16" s="307">
        <f>Иль!D83</f>
        <v>2099.4523199999999</v>
      </c>
      <c r="ES16" s="295">
        <f t="shared" si="12"/>
        <v>100</v>
      </c>
      <c r="ET16" s="295">
        <f>Иль!C85</f>
        <v>0</v>
      </c>
      <c r="EU16" s="295">
        <f>Иль!D85</f>
        <v>0</v>
      </c>
      <c r="EV16" s="295" t="e">
        <f t="shared" si="13"/>
        <v>#DIV/0!</v>
      </c>
      <c r="EW16" s="308">
        <f>Иль!C90</f>
        <v>6.0019999999999998</v>
      </c>
      <c r="EX16" s="308">
        <f>Иль!D90</f>
        <v>6.0019999999999998</v>
      </c>
      <c r="EY16" s="295">
        <f t="shared" si="56"/>
        <v>100</v>
      </c>
      <c r="EZ16" s="295">
        <f>Иль!C96</f>
        <v>0</v>
      </c>
      <c r="FA16" s="295">
        <f>Иль!D96</f>
        <v>0</v>
      </c>
      <c r="FB16" s="288" t="e">
        <f t="shared" ref="FB16:FB29" si="57">FA16/EZ16*100</f>
        <v>#DIV/0!</v>
      </c>
      <c r="FC16" s="393">
        <f t="shared" si="14"/>
        <v>-1106.9668699999966</v>
      </c>
      <c r="FD16" s="393">
        <f t="shared" si="15"/>
        <v>-527.49764000000141</v>
      </c>
      <c r="FE16" s="288">
        <f>FD16/FC16*100</f>
        <v>47.652522789593789</v>
      </c>
      <c r="FF16" s="158"/>
      <c r="FG16" s="159"/>
      <c r="FI16" s="159"/>
    </row>
    <row r="17" spans="1:176" s="156" customFormat="1" ht="22.5" customHeight="1">
      <c r="A17" s="328">
        <v>4</v>
      </c>
      <c r="B17" s="330" t="s">
        <v>281</v>
      </c>
      <c r="C17" s="309">
        <f t="shared" si="16"/>
        <v>12995.164870000001</v>
      </c>
      <c r="D17" s="287">
        <f t="shared" si="0"/>
        <v>14657.815819999998</v>
      </c>
      <c r="E17" s="295">
        <f t="shared" si="1"/>
        <v>112.79438134592898</v>
      </c>
      <c r="F17" s="289">
        <f t="shared" si="17"/>
        <v>6189.3122600000006</v>
      </c>
      <c r="G17" s="289">
        <f t="shared" si="3"/>
        <v>7851.963209999999</v>
      </c>
      <c r="H17" s="295">
        <f t="shared" si="18"/>
        <v>126.86325847130546</v>
      </c>
      <c r="I17" s="288">
        <f t="shared" si="19"/>
        <v>5123.3099999999995</v>
      </c>
      <c r="J17" s="295"/>
      <c r="K17" s="295"/>
      <c r="L17" s="302">
        <f>Кад!C6</f>
        <v>594</v>
      </c>
      <c r="M17" s="358">
        <f>Кад!D6</f>
        <v>769.03701000000001</v>
      </c>
      <c r="N17" s="295">
        <f t="shared" si="20"/>
        <v>129.46751010101011</v>
      </c>
      <c r="O17" s="288">
        <f t="shared" si="4"/>
        <v>971.31</v>
      </c>
      <c r="P17" s="288">
        <f t="shared" si="5"/>
        <v>1094.3040700000001</v>
      </c>
      <c r="Q17" s="295"/>
      <c r="R17" s="295">
        <f>Кад!C8</f>
        <v>390.95299999999997</v>
      </c>
      <c r="S17" s="295">
        <f>Кад!D8</f>
        <v>548.58234000000004</v>
      </c>
      <c r="T17" s="288">
        <f t="shared" si="21"/>
        <v>140.31925576731732</v>
      </c>
      <c r="U17" s="288">
        <f>Кад!C9</f>
        <v>3.702</v>
      </c>
      <c r="V17" s="288">
        <f>Кад!D9</f>
        <v>2.9632000000000001</v>
      </c>
      <c r="W17" s="288">
        <f t="shared" si="22"/>
        <v>80.043219881145333</v>
      </c>
      <c r="X17" s="288">
        <f>Кад!C10</f>
        <v>576.65499999999997</v>
      </c>
      <c r="Y17" s="288">
        <f>Кад!D10</f>
        <v>605.69683999999995</v>
      </c>
      <c r="Z17" s="288">
        <f t="shared" si="23"/>
        <v>105.0362591150688</v>
      </c>
      <c r="AA17" s="288">
        <f>Кад!C11</f>
        <v>0</v>
      </c>
      <c r="AB17" s="292">
        <f>Кад!D11</f>
        <v>-62.938310000000001</v>
      </c>
      <c r="AC17" s="288" t="e">
        <f t="shared" si="24"/>
        <v>#DIV/0!</v>
      </c>
      <c r="AD17" s="302">
        <f>Кад!C13</f>
        <v>75</v>
      </c>
      <c r="AE17" s="302">
        <f>Кад!D13</f>
        <v>139.50817000000001</v>
      </c>
      <c r="AF17" s="295">
        <f t="shared" si="25"/>
        <v>186.01089333333334</v>
      </c>
      <c r="AG17" s="302">
        <f>Кад!C15</f>
        <v>473</v>
      </c>
      <c r="AH17" s="294">
        <f>Кад!D15</f>
        <v>558.89953000000003</v>
      </c>
      <c r="AI17" s="295">
        <f t="shared" si="26"/>
        <v>118.16057716701904</v>
      </c>
      <c r="AJ17" s="302">
        <f>Кад!C16</f>
        <v>3000</v>
      </c>
      <c r="AK17" s="302">
        <f>Кад!D16</f>
        <v>3263.7216800000001</v>
      </c>
      <c r="AL17" s="295">
        <f t="shared" si="6"/>
        <v>108.79072266666667</v>
      </c>
      <c r="AM17" s="295">
        <f>Кад!C18</f>
        <v>10</v>
      </c>
      <c r="AN17" s="295">
        <f>Кад!D18</f>
        <v>7.4</v>
      </c>
      <c r="AO17" s="295">
        <f t="shared" si="27"/>
        <v>74</v>
      </c>
      <c r="AP17" s="295"/>
      <c r="AQ17" s="295"/>
      <c r="AR17" s="295" t="e">
        <f t="shared" si="7"/>
        <v>#DIV/0!</v>
      </c>
      <c r="AS17" s="302">
        <v>0</v>
      </c>
      <c r="AT17" s="302">
        <v>0</v>
      </c>
      <c r="AU17" s="295" t="e">
        <f t="shared" si="8"/>
        <v>#DIV/0!</v>
      </c>
      <c r="AV17" s="302">
        <f>Кад!C27</f>
        <v>200</v>
      </c>
      <c r="AW17" s="303">
        <f>Кад!D27</f>
        <v>247.834</v>
      </c>
      <c r="AX17" s="295">
        <f t="shared" si="28"/>
        <v>123.91700000000002</v>
      </c>
      <c r="AY17" s="297">
        <f>Кад!C28</f>
        <v>12</v>
      </c>
      <c r="AZ17" s="303">
        <f>Кад!D28</f>
        <v>18</v>
      </c>
      <c r="BA17" s="295">
        <f t="shared" si="29"/>
        <v>150</v>
      </c>
      <c r="BB17" s="302"/>
      <c r="BC17" s="302"/>
      <c r="BD17" s="295" t="e">
        <f t="shared" si="30"/>
        <v>#DIV/0!</v>
      </c>
      <c r="BE17" s="295">
        <f>Кад!C30</f>
        <v>30</v>
      </c>
      <c r="BF17" s="298">
        <f>Кад!D30</f>
        <v>80.341700000000003</v>
      </c>
      <c r="BG17" s="295">
        <f t="shared" si="31"/>
        <v>267.8056666666667</v>
      </c>
      <c r="BH17" s="295"/>
      <c r="BI17" s="295"/>
      <c r="BJ17" s="295"/>
      <c r="BK17" s="295">
        <f>Кад!C33</f>
        <v>0</v>
      </c>
      <c r="BL17" s="295">
        <f>Кад!D33</f>
        <v>0</v>
      </c>
      <c r="BM17" s="295" t="e">
        <f t="shared" si="32"/>
        <v>#DIV/0!</v>
      </c>
      <c r="BN17" s="295"/>
      <c r="BO17" s="295"/>
      <c r="BP17" s="295" t="e">
        <f t="shared" si="33"/>
        <v>#DIV/0!</v>
      </c>
      <c r="BQ17" s="295"/>
      <c r="BR17" s="295"/>
      <c r="BS17" s="295"/>
      <c r="BT17" s="295">
        <f>Кад!C34</f>
        <v>0</v>
      </c>
      <c r="BU17" s="295">
        <f>Кад!D34</f>
        <v>15.28323</v>
      </c>
      <c r="BV17" s="288" t="e">
        <f t="shared" si="34"/>
        <v>#DIV/0!</v>
      </c>
      <c r="BW17" s="295">
        <f>Кад!C36</f>
        <v>824.00225999999998</v>
      </c>
      <c r="BX17" s="295">
        <f>Кад!D36</f>
        <v>1657.63382</v>
      </c>
      <c r="BY17" s="295">
        <f t="shared" si="35"/>
        <v>201.16860116378808</v>
      </c>
      <c r="BZ17" s="295"/>
      <c r="CA17" s="295"/>
      <c r="CB17" s="304" t="e">
        <f t="shared" si="36"/>
        <v>#DIV/0!</v>
      </c>
      <c r="CC17" s="304"/>
      <c r="CD17" s="304"/>
      <c r="CE17" s="304" t="e">
        <f t="shared" si="37"/>
        <v>#DIV/0!</v>
      </c>
      <c r="CF17" s="293">
        <f t="shared" si="38"/>
        <v>6805.852609999999</v>
      </c>
      <c r="CG17" s="293">
        <f>CJ17+CM17+CP17+CS17+CY17+CV17+DB17</f>
        <v>6805.852609999999</v>
      </c>
      <c r="CH17" s="295">
        <f>CG17/CF17*100</f>
        <v>100</v>
      </c>
      <c r="CI17" s="295">
        <f>Кад!C41</f>
        <v>2418.1</v>
      </c>
      <c r="CJ17" s="295">
        <f>Кад!D41</f>
        <v>2418.1</v>
      </c>
      <c r="CK17" s="295">
        <f t="shared" si="40"/>
        <v>100</v>
      </c>
      <c r="CL17" s="295">
        <f>Кад!C42</f>
        <v>0</v>
      </c>
      <c r="CM17" s="364">
        <f>Кад!D42</f>
        <v>0</v>
      </c>
      <c r="CN17" s="295" t="e">
        <f t="shared" si="41"/>
        <v>#DIV/0!</v>
      </c>
      <c r="CO17" s="288">
        <f>Кад!C43</f>
        <v>3774.8609999999999</v>
      </c>
      <c r="CP17" s="295">
        <f>Кад!D43</f>
        <v>3774.8609999999999</v>
      </c>
      <c r="CQ17" s="295">
        <f t="shared" si="9"/>
        <v>100</v>
      </c>
      <c r="CR17" s="295">
        <f>Кад!C45</f>
        <v>280.75860999999998</v>
      </c>
      <c r="CS17" s="295">
        <f>Кад!D45</f>
        <v>280.75860999999998</v>
      </c>
      <c r="CT17" s="295">
        <f t="shared" si="10"/>
        <v>100</v>
      </c>
      <c r="CU17" s="295">
        <f>Кад!C46</f>
        <v>332.13299999999998</v>
      </c>
      <c r="CV17" s="295">
        <f>Кад!D46</f>
        <v>332.13299999999998</v>
      </c>
      <c r="CW17" s="288">
        <f t="shared" si="42"/>
        <v>100</v>
      </c>
      <c r="CX17" s="306">
        <f>Кад!C47</f>
        <v>0</v>
      </c>
      <c r="CY17" s="295">
        <f>Кад!D47</f>
        <v>0</v>
      </c>
      <c r="CZ17" s="295" t="e">
        <f t="shared" si="11"/>
        <v>#DIV/0!</v>
      </c>
      <c r="DA17" s="295"/>
      <c r="DB17" s="295"/>
      <c r="DC17" s="295"/>
      <c r="DD17" s="302"/>
      <c r="DE17" s="302"/>
      <c r="DF17" s="295" t="e">
        <f t="shared" si="43"/>
        <v>#DIV/0!</v>
      </c>
      <c r="DG17" s="295"/>
      <c r="DH17" s="295"/>
      <c r="DI17" s="295"/>
      <c r="DJ17" s="295"/>
      <c r="DK17" s="295"/>
      <c r="DL17" s="295"/>
      <c r="DM17" s="297">
        <f t="shared" si="44"/>
        <v>15075.563150000002</v>
      </c>
      <c r="DN17" s="297">
        <f t="shared" si="44"/>
        <v>14810.0149</v>
      </c>
      <c r="DO17" s="295">
        <f t="shared" si="45"/>
        <v>98.238551705446568</v>
      </c>
      <c r="DP17" s="302">
        <f t="shared" si="46"/>
        <v>2356.4079999999999</v>
      </c>
      <c r="DQ17" s="302">
        <f t="shared" si="46"/>
        <v>2283.46083</v>
      </c>
      <c r="DR17" s="295">
        <f t="shared" si="47"/>
        <v>96.904306469847342</v>
      </c>
      <c r="DS17" s="295">
        <f>Кад!C57</f>
        <v>2223.308</v>
      </c>
      <c r="DT17" s="295">
        <f>Кад!D57</f>
        <v>2161.1443300000001</v>
      </c>
      <c r="DU17" s="295">
        <f t="shared" si="48"/>
        <v>97.204000975123563</v>
      </c>
      <c r="DV17" s="295">
        <f>Кад!C60</f>
        <v>0</v>
      </c>
      <c r="DW17" s="295">
        <f>Кад!D60</f>
        <v>0</v>
      </c>
      <c r="DX17" s="295" t="e">
        <f t="shared" si="49"/>
        <v>#DIV/0!</v>
      </c>
      <c r="DY17" s="295">
        <f>Кад!C61</f>
        <v>10</v>
      </c>
      <c r="DZ17" s="295">
        <f>Кад!D61</f>
        <v>0</v>
      </c>
      <c r="EA17" s="295">
        <f t="shared" si="50"/>
        <v>0</v>
      </c>
      <c r="EB17" s="295">
        <f>Кад!C62</f>
        <v>123.1</v>
      </c>
      <c r="EC17" s="295">
        <f>Кад!D62</f>
        <v>122.3165</v>
      </c>
      <c r="ED17" s="295">
        <f t="shared" si="51"/>
        <v>99.363525588952086</v>
      </c>
      <c r="EE17" s="295">
        <f>Кад!C64</f>
        <v>280.75860999999998</v>
      </c>
      <c r="EF17" s="295">
        <f>Кад!D64</f>
        <v>280.75860999999998</v>
      </c>
      <c r="EG17" s="295">
        <f t="shared" si="52"/>
        <v>100</v>
      </c>
      <c r="EH17" s="295">
        <f>Кад!C65</f>
        <v>7.8</v>
      </c>
      <c r="EI17" s="295">
        <f>Кад!D65</f>
        <v>7.6313399999999998</v>
      </c>
      <c r="EJ17" s="295">
        <f t="shared" si="53"/>
        <v>97.837692307692308</v>
      </c>
      <c r="EK17" s="302">
        <f>Кад!C71</f>
        <v>5183.3580400000001</v>
      </c>
      <c r="EL17" s="302">
        <f>Кад!D71</f>
        <v>5128.8054899999997</v>
      </c>
      <c r="EM17" s="295">
        <f t="shared" si="54"/>
        <v>98.947544244888775</v>
      </c>
      <c r="EN17" s="302">
        <f>Кад!C76</f>
        <v>4934.9865</v>
      </c>
      <c r="EO17" s="302">
        <f>Кад!D76</f>
        <v>4797.1322</v>
      </c>
      <c r="EP17" s="295">
        <f t="shared" si="55"/>
        <v>97.206592155824552</v>
      </c>
      <c r="EQ17" s="302">
        <f>Кад!C80</f>
        <v>2312.252</v>
      </c>
      <c r="ER17" s="307">
        <f>Кад!D80</f>
        <v>2312.2264300000002</v>
      </c>
      <c r="ES17" s="295">
        <f t="shared" si="12"/>
        <v>99.998894151675515</v>
      </c>
      <c r="ET17" s="295">
        <f>Кад!C82</f>
        <v>0</v>
      </c>
      <c r="EU17" s="295">
        <f>Кад!D82</f>
        <v>0</v>
      </c>
      <c r="EV17" s="295" t="e">
        <f t="shared" si="13"/>
        <v>#DIV/0!</v>
      </c>
      <c r="EW17" s="308">
        <f>Кад!C87</f>
        <v>0</v>
      </c>
      <c r="EX17" s="308">
        <f>Кад!D87</f>
        <v>0</v>
      </c>
      <c r="EY17" s="295" t="e">
        <f t="shared" si="56"/>
        <v>#DIV/0!</v>
      </c>
      <c r="EZ17" s="295">
        <f>Кад!C93</f>
        <v>0</v>
      </c>
      <c r="FA17" s="295">
        <f>Кад!D93</f>
        <v>0</v>
      </c>
      <c r="FB17" s="288" t="e">
        <f t="shared" si="57"/>
        <v>#DIV/0!</v>
      </c>
      <c r="FC17" s="393">
        <f t="shared" si="14"/>
        <v>-2080.3982800000013</v>
      </c>
      <c r="FD17" s="393">
        <f t="shared" si="15"/>
        <v>-152.19908000000214</v>
      </c>
      <c r="FE17" s="288">
        <f>FD17/FC17*100</f>
        <v>7.3158626145375427</v>
      </c>
      <c r="FF17" s="158"/>
      <c r="FG17" s="159"/>
      <c r="FI17" s="159"/>
    </row>
    <row r="18" spans="1:176" s="168" customFormat="1" ht="20.25" customHeight="1">
      <c r="A18" s="331">
        <v>5</v>
      </c>
      <c r="B18" s="332" t="s">
        <v>282</v>
      </c>
      <c r="C18" s="311">
        <f t="shared" si="16"/>
        <v>29606.026700000006</v>
      </c>
      <c r="D18" s="312">
        <f t="shared" si="0"/>
        <v>17652.122979999996</v>
      </c>
      <c r="E18" s="298">
        <f t="shared" si="1"/>
        <v>59.623410999625939</v>
      </c>
      <c r="F18" s="289">
        <f t="shared" si="17"/>
        <v>5994.76811</v>
      </c>
      <c r="G18" s="313">
        <f t="shared" si="3"/>
        <v>6126.543639999999</v>
      </c>
      <c r="H18" s="298">
        <f t="shared" si="18"/>
        <v>102.19817560215851</v>
      </c>
      <c r="I18" s="288">
        <f t="shared" si="19"/>
        <v>5784.1004000000003</v>
      </c>
      <c r="J18" s="298"/>
      <c r="K18" s="298"/>
      <c r="L18" s="291">
        <f>Мор!C6</f>
        <v>2181</v>
      </c>
      <c r="M18" s="357">
        <f>Мор!D6</f>
        <v>2334.3494999999998</v>
      </c>
      <c r="N18" s="298">
        <f t="shared" si="20"/>
        <v>107.03115543328747</v>
      </c>
      <c r="O18" s="288">
        <f t="shared" si="4"/>
        <v>557.10040000000004</v>
      </c>
      <c r="P18" s="288">
        <f t="shared" si="5"/>
        <v>540.43851999999993</v>
      </c>
      <c r="Q18" s="298"/>
      <c r="R18" s="298">
        <f>Мор!C8</f>
        <v>270.49939999999998</v>
      </c>
      <c r="S18" s="298">
        <f>Мор!D8</f>
        <v>270.92563000000001</v>
      </c>
      <c r="T18" s="298">
        <f t="shared" si="21"/>
        <v>100.15757151402185</v>
      </c>
      <c r="U18" s="298">
        <f>Мор!C9</f>
        <v>1.8280000000000001</v>
      </c>
      <c r="V18" s="298">
        <f>Мор!D9</f>
        <v>1.4634100000000001</v>
      </c>
      <c r="W18" s="298">
        <f t="shared" si="22"/>
        <v>80.055251641137858</v>
      </c>
      <c r="X18" s="298">
        <f>Мор!C10</f>
        <v>284.77300000000002</v>
      </c>
      <c r="Y18" s="298">
        <f>Мор!D10</f>
        <v>299.13249999999999</v>
      </c>
      <c r="Z18" s="298">
        <f t="shared" si="23"/>
        <v>105.04243730971685</v>
      </c>
      <c r="AA18" s="298">
        <f>Мор!C11</f>
        <v>0</v>
      </c>
      <c r="AB18" s="314">
        <f>Мор!D11</f>
        <v>-31.083020000000001</v>
      </c>
      <c r="AC18" s="298" t="e">
        <f t="shared" si="24"/>
        <v>#DIV/0!</v>
      </c>
      <c r="AD18" s="297">
        <f>Мор!C13</f>
        <v>80</v>
      </c>
      <c r="AE18" s="297">
        <f>Мор!D13</f>
        <v>53.986499999999999</v>
      </c>
      <c r="AF18" s="298">
        <f t="shared" si="25"/>
        <v>67.483125000000001</v>
      </c>
      <c r="AG18" s="297">
        <f>Мор!C15</f>
        <v>1266</v>
      </c>
      <c r="AH18" s="294">
        <f>Мор!D15</f>
        <v>1456.0142499999999</v>
      </c>
      <c r="AI18" s="298">
        <f t="shared" si="26"/>
        <v>115.00902448657186</v>
      </c>
      <c r="AJ18" s="297">
        <f>Мор!C16</f>
        <v>1700</v>
      </c>
      <c r="AK18" s="297">
        <f>Мор!D16</f>
        <v>981.05989</v>
      </c>
      <c r="AL18" s="298">
        <f t="shared" si="6"/>
        <v>57.709405294117644</v>
      </c>
      <c r="AM18" s="298">
        <f>Мор!C18</f>
        <v>0</v>
      </c>
      <c r="AN18" s="298">
        <f>Мор!D18</f>
        <v>0</v>
      </c>
      <c r="AO18" s="298" t="e">
        <f t="shared" si="27"/>
        <v>#DIV/0!</v>
      </c>
      <c r="AP18" s="298">
        <f>Мор!C22</f>
        <v>0</v>
      </c>
      <c r="AQ18" s="298">
        <f>Мор!D22</f>
        <v>0</v>
      </c>
      <c r="AR18" s="298" t="e">
        <f t="shared" si="7"/>
        <v>#DIV/0!</v>
      </c>
      <c r="AS18" s="297">
        <v>0</v>
      </c>
      <c r="AT18" s="297"/>
      <c r="AU18" s="298" t="e">
        <f t="shared" si="8"/>
        <v>#DIV/0!</v>
      </c>
      <c r="AV18" s="297">
        <f>Мор!C27</f>
        <v>0</v>
      </c>
      <c r="AW18" s="303">
        <f>Мор!D27</f>
        <v>0</v>
      </c>
      <c r="AX18" s="298" t="e">
        <f t="shared" si="28"/>
        <v>#DIV/0!</v>
      </c>
      <c r="AY18" s="297">
        <f>Мор!C28</f>
        <v>0</v>
      </c>
      <c r="AZ18" s="294">
        <f>Мор!D28</f>
        <v>0</v>
      </c>
      <c r="BA18" s="298" t="e">
        <f t="shared" si="29"/>
        <v>#DIV/0!</v>
      </c>
      <c r="BB18" s="297"/>
      <c r="BC18" s="297"/>
      <c r="BD18" s="298" t="e">
        <f t="shared" si="30"/>
        <v>#DIV/0!</v>
      </c>
      <c r="BE18" s="298">
        <f>Мор!C29</f>
        <v>0</v>
      </c>
      <c r="BF18" s="298">
        <f>Мор!D29</f>
        <v>70</v>
      </c>
      <c r="BG18" s="298" t="e">
        <f t="shared" si="31"/>
        <v>#DIV/0!</v>
      </c>
      <c r="BH18" s="298"/>
      <c r="BI18" s="298"/>
      <c r="BJ18" s="298"/>
      <c r="BK18" s="298">
        <f>Мор!C33</f>
        <v>0</v>
      </c>
      <c r="BL18" s="298">
        <f>SUM(Мор!D31)</f>
        <v>15.811</v>
      </c>
      <c r="BM18" s="298" t="e">
        <f>Мор!E33</f>
        <v>#DIV/0!</v>
      </c>
      <c r="BN18" s="298">
        <f>Мор!F33</f>
        <v>0</v>
      </c>
      <c r="BO18" s="298">
        <f>Мор!G33</f>
        <v>0</v>
      </c>
      <c r="BP18" s="298">
        <f>Мор!H33</f>
        <v>0</v>
      </c>
      <c r="BQ18" s="298">
        <f>Мор!I33</f>
        <v>0</v>
      </c>
      <c r="BR18" s="298">
        <f>Мор!J33</f>
        <v>0</v>
      </c>
      <c r="BS18" s="298">
        <f>Мор!K33</f>
        <v>0</v>
      </c>
      <c r="BT18" s="298">
        <f>Мор!C34</f>
        <v>0</v>
      </c>
      <c r="BU18" s="298">
        <f>Мор!D34</f>
        <v>0</v>
      </c>
      <c r="BV18" s="288" t="e">
        <f t="shared" si="34"/>
        <v>#DIV/0!</v>
      </c>
      <c r="BW18" s="298">
        <f>Мор!C36</f>
        <v>210.66771</v>
      </c>
      <c r="BX18" s="298">
        <f>Мор!D36</f>
        <v>674.88397999999995</v>
      </c>
      <c r="BY18" s="298">
        <f t="shared" si="35"/>
        <v>320.35473305329987</v>
      </c>
      <c r="BZ18" s="298"/>
      <c r="CA18" s="298"/>
      <c r="CB18" s="315" t="e">
        <f t="shared" si="36"/>
        <v>#DIV/0!</v>
      </c>
      <c r="CC18" s="315"/>
      <c r="CD18" s="315"/>
      <c r="CE18" s="315" t="e">
        <f t="shared" si="37"/>
        <v>#DIV/0!</v>
      </c>
      <c r="CF18" s="297">
        <f t="shared" si="38"/>
        <v>23611.258590000005</v>
      </c>
      <c r="CG18" s="293">
        <f t="shared" si="39"/>
        <v>11525.579339999998</v>
      </c>
      <c r="CH18" s="298">
        <f t="shared" ref="CH18:CH31" si="58">CG18/CF18*100</f>
        <v>48.813913481432905</v>
      </c>
      <c r="CI18" s="298">
        <f>Мор!C41</f>
        <v>8286.2999999999993</v>
      </c>
      <c r="CJ18" s="298">
        <f>Мор!D41</f>
        <v>8286.2999999999993</v>
      </c>
      <c r="CK18" s="298">
        <f t="shared" si="40"/>
        <v>100</v>
      </c>
      <c r="CL18" s="298">
        <f>Мор!C42</f>
        <v>0</v>
      </c>
      <c r="CM18" s="365">
        <f>Мор!D42</f>
        <v>0</v>
      </c>
      <c r="CN18" s="298" t="e">
        <f t="shared" si="41"/>
        <v>#DIV/0!</v>
      </c>
      <c r="CO18" s="298">
        <f>Мор!C43</f>
        <v>12879.85619</v>
      </c>
      <c r="CP18" s="298">
        <f>Мор!D43</f>
        <v>1640.2046399999999</v>
      </c>
      <c r="CQ18" s="298">
        <f t="shared" si="9"/>
        <v>12.734650261650165</v>
      </c>
      <c r="CR18" s="298">
        <f>Мор!C45</f>
        <v>64.344399999999993</v>
      </c>
      <c r="CS18" s="298">
        <f>Мор!D45</f>
        <v>64.316699999999997</v>
      </c>
      <c r="CT18" s="298">
        <f t="shared" si="10"/>
        <v>99.956950410602957</v>
      </c>
      <c r="CU18" s="298">
        <f>Мор!C46</f>
        <v>2380.7579999999998</v>
      </c>
      <c r="CV18" s="298">
        <f>Мор!D46</f>
        <v>1534.758</v>
      </c>
      <c r="CW18" s="288">
        <f t="shared" si="42"/>
        <v>64.465098930676717</v>
      </c>
      <c r="CX18" s="314">
        <f>Мор!C48</f>
        <v>0</v>
      </c>
      <c r="CY18" s="298">
        <f>Мор!D48</f>
        <v>0</v>
      </c>
      <c r="CZ18" s="298" t="e">
        <f t="shared" si="11"/>
        <v>#DIV/0!</v>
      </c>
      <c r="DA18" s="298"/>
      <c r="DB18" s="298">
        <f>SUM(Мор!D49)</f>
        <v>0</v>
      </c>
      <c r="DC18" s="298"/>
      <c r="DD18" s="297"/>
      <c r="DE18" s="297"/>
      <c r="DF18" s="298" t="e">
        <f t="shared" si="43"/>
        <v>#DIV/0!</v>
      </c>
      <c r="DG18" s="298"/>
      <c r="DH18" s="298"/>
      <c r="DI18" s="298"/>
      <c r="DJ18" s="298"/>
      <c r="DK18" s="298"/>
      <c r="DL18" s="298"/>
      <c r="DM18" s="297">
        <f t="shared" si="44"/>
        <v>31911.257020000001</v>
      </c>
      <c r="DN18" s="297">
        <f t="shared" si="44"/>
        <v>18988.433000000001</v>
      </c>
      <c r="DO18" s="298">
        <f t="shared" si="45"/>
        <v>59.503870336725463</v>
      </c>
      <c r="DP18" s="297">
        <f t="shared" si="46"/>
        <v>2428.6605100000002</v>
      </c>
      <c r="DQ18" s="297">
        <f t="shared" si="46"/>
        <v>2288.1988799999999</v>
      </c>
      <c r="DR18" s="298">
        <f t="shared" si="47"/>
        <v>94.216497965786075</v>
      </c>
      <c r="DS18" s="298">
        <f>Мор!C58</f>
        <v>2389.4525100000001</v>
      </c>
      <c r="DT18" s="298">
        <f>Мор!D58</f>
        <v>2268.9908799999998</v>
      </c>
      <c r="DU18" s="298">
        <f t="shared" si="48"/>
        <v>94.958609577053267</v>
      </c>
      <c r="DV18" s="298">
        <f>Мор!C61</f>
        <v>0</v>
      </c>
      <c r="DW18" s="298">
        <f>Мор!D61</f>
        <v>0</v>
      </c>
      <c r="DX18" s="298" t="e">
        <f t="shared" si="49"/>
        <v>#DIV/0!</v>
      </c>
      <c r="DY18" s="298">
        <f>Мор!C62</f>
        <v>10</v>
      </c>
      <c r="DZ18" s="298">
        <f>Мор!D62</f>
        <v>0</v>
      </c>
      <c r="EA18" s="298">
        <f t="shared" si="50"/>
        <v>0</v>
      </c>
      <c r="EB18" s="298">
        <f>Мор!C63</f>
        <v>29.207999999999998</v>
      </c>
      <c r="EC18" s="298">
        <f>Мор!D63</f>
        <v>19.207999999999998</v>
      </c>
      <c r="ED18" s="298">
        <f t="shared" si="51"/>
        <v>65.762804711038072</v>
      </c>
      <c r="EE18" s="298">
        <f>Мор!C64</f>
        <v>0</v>
      </c>
      <c r="EF18" s="298">
        <f>Мор!D64</f>
        <v>0</v>
      </c>
      <c r="EG18" s="298" t="e">
        <f t="shared" si="52"/>
        <v>#DIV/0!</v>
      </c>
      <c r="EH18" s="298">
        <f>Мор!C66</f>
        <v>15</v>
      </c>
      <c r="EI18" s="298">
        <f>Мор!D66</f>
        <v>9.9</v>
      </c>
      <c r="EJ18" s="298">
        <f t="shared" si="53"/>
        <v>66</v>
      </c>
      <c r="EK18" s="297">
        <f>Мор!C72</f>
        <v>3588.0214699999997</v>
      </c>
      <c r="EL18" s="297">
        <f>Мор!D72</f>
        <v>3506.3091199999999</v>
      </c>
      <c r="EM18" s="298">
        <f t="shared" si="54"/>
        <v>97.722634864835413</v>
      </c>
      <c r="EN18" s="297">
        <f>Мор!C77</f>
        <v>19062.27504</v>
      </c>
      <c r="EO18" s="297">
        <f>Мор!D77</f>
        <v>6375.7250000000004</v>
      </c>
      <c r="EP18" s="298">
        <f t="shared" si="55"/>
        <v>33.446820941473518</v>
      </c>
      <c r="EQ18" s="297">
        <f>Мор!C81</f>
        <v>6815.3</v>
      </c>
      <c r="ER18" s="316">
        <f>Мор!D81</f>
        <v>6808.3</v>
      </c>
      <c r="ES18" s="298">
        <f t="shared" si="12"/>
        <v>99.897289921206706</v>
      </c>
      <c r="ET18" s="298">
        <f>Мор!C84</f>
        <v>0</v>
      </c>
      <c r="EU18" s="298">
        <f>Мор!D84</f>
        <v>0</v>
      </c>
      <c r="EV18" s="298" t="e">
        <f t="shared" si="13"/>
        <v>#DIV/0!</v>
      </c>
      <c r="EW18" s="313">
        <f>Мор!C89</f>
        <v>2</v>
      </c>
      <c r="EX18" s="313">
        <f>Мор!D89</f>
        <v>0</v>
      </c>
      <c r="EY18" s="298">
        <f t="shared" si="56"/>
        <v>0</v>
      </c>
      <c r="EZ18" s="298">
        <f>Мор!C95</f>
        <v>0</v>
      </c>
      <c r="FA18" s="298">
        <f>Мор!D95</f>
        <v>0</v>
      </c>
      <c r="FB18" s="298" t="e">
        <f t="shared" si="57"/>
        <v>#DIV/0!</v>
      </c>
      <c r="FC18" s="394">
        <f t="shared" si="14"/>
        <v>-2305.2303199999951</v>
      </c>
      <c r="FD18" s="394">
        <f t="shared" si="15"/>
        <v>-1336.3100200000044</v>
      </c>
      <c r="FE18" s="298">
        <f t="shared" ref="FE18:FE29" si="59">FD18/FC18*100</f>
        <v>57.968612004027754</v>
      </c>
      <c r="FF18" s="166"/>
      <c r="FG18" s="167"/>
      <c r="FI18" s="167"/>
    </row>
    <row r="19" spans="1:176" s="247" customFormat="1" ht="27.75" customHeight="1">
      <c r="A19" s="333">
        <v>6</v>
      </c>
      <c r="B19" s="330" t="s">
        <v>283</v>
      </c>
      <c r="C19" s="309">
        <f t="shared" si="16"/>
        <v>22750.406780000001</v>
      </c>
      <c r="D19" s="287">
        <f t="shared" si="0"/>
        <v>22342.56235</v>
      </c>
      <c r="E19" s="295">
        <f t="shared" si="1"/>
        <v>98.207309284867208</v>
      </c>
      <c r="F19" s="289">
        <f t="shared" si="17"/>
        <v>7887.6425799999997</v>
      </c>
      <c r="G19" s="308">
        <f t="shared" si="3"/>
        <v>7596.2189599999992</v>
      </c>
      <c r="H19" s="295">
        <f t="shared" si="18"/>
        <v>96.305314077758325</v>
      </c>
      <c r="I19" s="288">
        <f t="shared" si="19"/>
        <v>5621.4025799999999</v>
      </c>
      <c r="J19" s="295"/>
      <c r="K19" s="295"/>
      <c r="L19" s="302">
        <f>Мос!C6</f>
        <v>1704</v>
      </c>
      <c r="M19" s="358">
        <f>Мос!D6</f>
        <v>1630.09545</v>
      </c>
      <c r="N19" s="295">
        <f t="shared" si="20"/>
        <v>95.662878521126757</v>
      </c>
      <c r="O19" s="288">
        <f t="shared" si="4"/>
        <v>960.31</v>
      </c>
      <c r="P19" s="288">
        <f t="shared" si="5"/>
        <v>1017.0985900000002</v>
      </c>
      <c r="Q19" s="295"/>
      <c r="R19" s="295">
        <f>Мос!C8</f>
        <v>420.89600000000002</v>
      </c>
      <c r="S19" s="295">
        <f>Мос!D8</f>
        <v>509.87867</v>
      </c>
      <c r="T19" s="295">
        <f t="shared" si="21"/>
        <v>121.14124866950505</v>
      </c>
      <c r="U19" s="295">
        <f>Мос!C9</f>
        <v>3.4409999999999998</v>
      </c>
      <c r="V19" s="295">
        <f>Мос!D9</f>
        <v>2.7541500000000001</v>
      </c>
      <c r="W19" s="295">
        <f t="shared" si="22"/>
        <v>80.039232781168266</v>
      </c>
      <c r="X19" s="295">
        <f>Мос!C10</f>
        <v>535.97299999999996</v>
      </c>
      <c r="Y19" s="295">
        <f>Мос!D10</f>
        <v>562.96364000000005</v>
      </c>
      <c r="Z19" s="295">
        <f t="shared" si="23"/>
        <v>105.03582083425846</v>
      </c>
      <c r="AA19" s="295">
        <f>Мос!C11</f>
        <v>0</v>
      </c>
      <c r="AB19" s="306">
        <f>Мос!D11</f>
        <v>-58.497869999999999</v>
      </c>
      <c r="AC19" s="295" t="e">
        <f t="shared" si="24"/>
        <v>#DIV/0!</v>
      </c>
      <c r="AD19" s="302">
        <f>Мос!C13</f>
        <v>60</v>
      </c>
      <c r="AE19" s="302">
        <f>Мос!D13</f>
        <v>58.41</v>
      </c>
      <c r="AF19" s="295">
        <f t="shared" si="25"/>
        <v>97.35</v>
      </c>
      <c r="AG19" s="302">
        <f>Мос!C15</f>
        <v>999</v>
      </c>
      <c r="AH19" s="294">
        <f>Мос!D15</f>
        <v>581.25049000000001</v>
      </c>
      <c r="AI19" s="295">
        <f t="shared" si="26"/>
        <v>58.183232232232228</v>
      </c>
      <c r="AJ19" s="302">
        <f>Мос!C16</f>
        <v>1890.09258</v>
      </c>
      <c r="AK19" s="302">
        <f>Мос!D16</f>
        <v>1943.6411900000001</v>
      </c>
      <c r="AL19" s="295">
        <f t="shared" si="6"/>
        <v>102.83312101040045</v>
      </c>
      <c r="AM19" s="295">
        <f>Мос!C18</f>
        <v>8</v>
      </c>
      <c r="AN19" s="295">
        <f>Мос!D18</f>
        <v>3.7</v>
      </c>
      <c r="AO19" s="295">
        <f t="shared" si="27"/>
        <v>46.25</v>
      </c>
      <c r="AP19" s="295"/>
      <c r="AQ19" s="295"/>
      <c r="AR19" s="295" t="e">
        <f t="shared" si="7"/>
        <v>#DIV/0!</v>
      </c>
      <c r="AS19" s="302">
        <f>Мос!C27</f>
        <v>0</v>
      </c>
      <c r="AT19" s="302">
        <v>0</v>
      </c>
      <c r="AU19" s="295" t="e">
        <f t="shared" si="8"/>
        <v>#DIV/0!</v>
      </c>
      <c r="AV19" s="302">
        <v>0</v>
      </c>
      <c r="AW19" s="303">
        <f>Мос!D27</f>
        <v>27.3</v>
      </c>
      <c r="AX19" s="295" t="e">
        <f t="shared" si="28"/>
        <v>#DIV/0!</v>
      </c>
      <c r="AY19" s="302">
        <f>Мос!C26</f>
        <v>0</v>
      </c>
      <c r="AZ19" s="303">
        <f>Мос!D28</f>
        <v>0</v>
      </c>
      <c r="BA19" s="295" t="e">
        <f t="shared" si="29"/>
        <v>#DIV/0!</v>
      </c>
      <c r="BB19" s="302"/>
      <c r="BC19" s="302"/>
      <c r="BD19" s="295" t="e">
        <f t="shared" si="30"/>
        <v>#DIV/0!</v>
      </c>
      <c r="BE19" s="295">
        <f>Мос!C30</f>
        <v>0</v>
      </c>
      <c r="BF19" s="298">
        <f>Мос!D30</f>
        <v>0.39237</v>
      </c>
      <c r="BG19" s="295" t="e">
        <f t="shared" si="31"/>
        <v>#DIV/0!</v>
      </c>
      <c r="BH19" s="295"/>
      <c r="BI19" s="295"/>
      <c r="BJ19" s="295"/>
      <c r="BK19" s="295">
        <f>SUM(Мос!C31)</f>
        <v>1366.24</v>
      </c>
      <c r="BL19" s="295">
        <f>Мос!D31</f>
        <v>1366.24</v>
      </c>
      <c r="BM19" s="295">
        <f t="shared" si="32"/>
        <v>100</v>
      </c>
      <c r="BN19" s="295"/>
      <c r="BO19" s="295"/>
      <c r="BP19" s="295" t="e">
        <f t="shared" si="33"/>
        <v>#DIV/0!</v>
      </c>
      <c r="BQ19" s="295"/>
      <c r="BR19" s="295"/>
      <c r="BS19" s="295"/>
      <c r="BT19" s="295">
        <f>Мос!C34</f>
        <v>0</v>
      </c>
      <c r="BU19" s="295">
        <f>Мос!D35</f>
        <v>10.480639999999999</v>
      </c>
      <c r="BV19" s="288" t="e">
        <f t="shared" si="34"/>
        <v>#DIV/0!</v>
      </c>
      <c r="BW19" s="295">
        <f>Мос!C36</f>
        <v>900</v>
      </c>
      <c r="BX19" s="295">
        <f>Мос!D36</f>
        <v>957.61023</v>
      </c>
      <c r="BY19" s="295">
        <f t="shared" si="35"/>
        <v>106.40113666666666</v>
      </c>
      <c r="BZ19" s="295"/>
      <c r="CA19" s="295"/>
      <c r="CB19" s="304" t="e">
        <f t="shared" si="36"/>
        <v>#DIV/0!</v>
      </c>
      <c r="CC19" s="304"/>
      <c r="CD19" s="304"/>
      <c r="CE19" s="304" t="e">
        <f t="shared" si="37"/>
        <v>#DIV/0!</v>
      </c>
      <c r="CF19" s="302">
        <f t="shared" si="38"/>
        <v>14862.764200000001</v>
      </c>
      <c r="CG19" s="302">
        <f t="shared" si="39"/>
        <v>14746.343390000002</v>
      </c>
      <c r="CH19" s="295">
        <f t="shared" si="58"/>
        <v>99.216694765298115</v>
      </c>
      <c r="CI19" s="295">
        <f>SUM(Мос!C41)</f>
        <v>1479.2</v>
      </c>
      <c r="CJ19" s="295">
        <f>SUM(Мос!D41)</f>
        <v>1479.2</v>
      </c>
      <c r="CK19" s="295">
        <f>CJ19/CI19*100</f>
        <v>100</v>
      </c>
      <c r="CL19" s="295">
        <f>Мос!C42</f>
        <v>0</v>
      </c>
      <c r="CM19" s="364">
        <f>Мос!D42</f>
        <v>0</v>
      </c>
      <c r="CN19" s="295" t="e">
        <f t="shared" si="41"/>
        <v>#DIV/0!</v>
      </c>
      <c r="CO19" s="295">
        <f>Мос!C43</f>
        <v>9585.9362700000001</v>
      </c>
      <c r="CP19" s="295">
        <f>Мос!D43</f>
        <v>9480.7693099999997</v>
      </c>
      <c r="CQ19" s="295">
        <f t="shared" si="9"/>
        <v>98.902903617989523</v>
      </c>
      <c r="CR19" s="295">
        <f>Мос!C45</f>
        <v>100.99429000000001</v>
      </c>
      <c r="CS19" s="295">
        <f>Мос!D45</f>
        <v>100.99429000000001</v>
      </c>
      <c r="CT19" s="295">
        <f t="shared" si="10"/>
        <v>100</v>
      </c>
      <c r="CU19" s="295">
        <f>Мос!C46</f>
        <v>3696.63364</v>
      </c>
      <c r="CV19" s="295">
        <f>Мос!D46</f>
        <v>3685.37979</v>
      </c>
      <c r="CW19" s="288">
        <f t="shared" si="42"/>
        <v>99.695564908617769</v>
      </c>
      <c r="CX19" s="306">
        <f>Мос!C51</f>
        <v>0</v>
      </c>
      <c r="CY19" s="295">
        <f>Мос!D51</f>
        <v>0</v>
      </c>
      <c r="CZ19" s="295" t="e">
        <f t="shared" si="11"/>
        <v>#DIV/0!</v>
      </c>
      <c r="DA19" s="295"/>
      <c r="DB19" s="295"/>
      <c r="DC19" s="295"/>
      <c r="DD19" s="302"/>
      <c r="DE19" s="302"/>
      <c r="DF19" s="295" t="e">
        <f t="shared" si="43"/>
        <v>#DIV/0!</v>
      </c>
      <c r="DG19" s="295"/>
      <c r="DH19" s="295"/>
      <c r="DI19" s="295"/>
      <c r="DJ19" s="295"/>
      <c r="DK19" s="295"/>
      <c r="DL19" s="295"/>
      <c r="DM19" s="297">
        <f t="shared" si="44"/>
        <v>23503.717489999999</v>
      </c>
      <c r="DN19" s="297">
        <f t="shared" si="44"/>
        <v>22321.863880000001</v>
      </c>
      <c r="DO19" s="295">
        <f t="shared" si="45"/>
        <v>94.971631145146134</v>
      </c>
      <c r="DP19" s="302">
        <f t="shared" si="46"/>
        <v>2831.9647500000001</v>
      </c>
      <c r="DQ19" s="302">
        <f t="shared" si="46"/>
        <v>2787.7168799999999</v>
      </c>
      <c r="DR19" s="295">
        <f t="shared" si="47"/>
        <v>98.437555764068037</v>
      </c>
      <c r="DS19" s="295">
        <f>Мос!C59</f>
        <v>2660.6980800000001</v>
      </c>
      <c r="DT19" s="295">
        <f>Мос!D59</f>
        <v>2617.45021</v>
      </c>
      <c r="DU19" s="295">
        <f t="shared" si="48"/>
        <v>98.374566797898382</v>
      </c>
      <c r="DV19" s="295">
        <f>Мос!C62</f>
        <v>0</v>
      </c>
      <c r="DW19" s="295">
        <f>Мос!D62</f>
        <v>0</v>
      </c>
      <c r="DX19" s="295" t="e">
        <f t="shared" si="49"/>
        <v>#DIV/0!</v>
      </c>
      <c r="DY19" s="295">
        <f>Мос!C63</f>
        <v>1</v>
      </c>
      <c r="DZ19" s="295">
        <f>Мос!D63</f>
        <v>0</v>
      </c>
      <c r="EA19" s="295">
        <f t="shared" si="50"/>
        <v>0</v>
      </c>
      <c r="EB19" s="295">
        <f>Мос!C64</f>
        <v>170.26667</v>
      </c>
      <c r="EC19" s="295">
        <f>Мос!D64</f>
        <v>170.26667</v>
      </c>
      <c r="ED19" s="295">
        <f t="shared" si="51"/>
        <v>100</v>
      </c>
      <c r="EE19" s="295">
        <f>Мос!C66</f>
        <v>100.99429000000001</v>
      </c>
      <c r="EF19" s="295">
        <f>Мос!D66</f>
        <v>100.99429000000001</v>
      </c>
      <c r="EG19" s="295">
        <f t="shared" si="52"/>
        <v>100</v>
      </c>
      <c r="EH19" s="295">
        <f>Мос!C67</f>
        <v>10.5</v>
      </c>
      <c r="EI19" s="295">
        <f>Мос!D67</f>
        <v>8</v>
      </c>
      <c r="EJ19" s="295">
        <f t="shared" si="53"/>
        <v>76.19047619047619</v>
      </c>
      <c r="EK19" s="302">
        <f>Мос!C73</f>
        <v>4577.6575700000003</v>
      </c>
      <c r="EL19" s="302">
        <f>Мос!D73</f>
        <v>4574.0727299999999</v>
      </c>
      <c r="EM19" s="295">
        <f t="shared" si="54"/>
        <v>99.92168833196493</v>
      </c>
      <c r="EN19" s="302">
        <f>Мос!C78</f>
        <v>14680.54888</v>
      </c>
      <c r="EO19" s="302">
        <f>Мос!D78</f>
        <v>14467.794980000001</v>
      </c>
      <c r="EP19" s="295">
        <f t="shared" si="55"/>
        <v>98.550776937980544</v>
      </c>
      <c r="EQ19" s="302">
        <f>Мос!C83</f>
        <v>1263.0519999999999</v>
      </c>
      <c r="ER19" s="307">
        <f>Мос!D83</f>
        <v>344.28500000000003</v>
      </c>
      <c r="ES19" s="295">
        <f t="shared" si="12"/>
        <v>27.258180977505287</v>
      </c>
      <c r="ET19" s="295">
        <f>Мос!C88</f>
        <v>4</v>
      </c>
      <c r="EU19" s="295">
        <f>Мос!D88</f>
        <v>4</v>
      </c>
      <c r="EV19" s="295">
        <f t="shared" si="13"/>
        <v>100</v>
      </c>
      <c r="EW19" s="308">
        <f>Мос!C93</f>
        <v>35</v>
      </c>
      <c r="EX19" s="308">
        <f>Мос!D93</f>
        <v>35</v>
      </c>
      <c r="EY19" s="295">
        <f t="shared" si="56"/>
        <v>100</v>
      </c>
      <c r="EZ19" s="295">
        <f>Мос!C99</f>
        <v>0</v>
      </c>
      <c r="FA19" s="295">
        <f>Мос!D99</f>
        <v>0</v>
      </c>
      <c r="FB19" s="295" t="e">
        <f t="shared" si="57"/>
        <v>#DIV/0!</v>
      </c>
      <c r="FC19" s="394">
        <f t="shared" si="14"/>
        <v>-753.31070999999793</v>
      </c>
      <c r="FD19" s="395">
        <f t="shared" si="15"/>
        <v>20.698469999999361</v>
      </c>
      <c r="FE19" s="295">
        <f t="shared" si="59"/>
        <v>-2.7476670283898419</v>
      </c>
      <c r="FF19" s="245"/>
      <c r="FG19" s="246"/>
      <c r="FI19" s="246"/>
    </row>
    <row r="20" spans="1:176" s="156" customFormat="1" ht="24.75" customHeight="1">
      <c r="A20" s="328">
        <v>7</v>
      </c>
      <c r="B20" s="330" t="s">
        <v>284</v>
      </c>
      <c r="C20" s="286">
        <f t="shared" si="16"/>
        <v>14425.71789</v>
      </c>
      <c r="D20" s="287">
        <f t="shared" si="0"/>
        <v>15213.79538</v>
      </c>
      <c r="E20" s="295">
        <f t="shared" si="1"/>
        <v>105.46300361624499</v>
      </c>
      <c r="F20" s="289">
        <f t="shared" si="17"/>
        <v>3258.4828500000003</v>
      </c>
      <c r="G20" s="289">
        <f t="shared" si="3"/>
        <v>4301.8335399999996</v>
      </c>
      <c r="H20" s="295">
        <f t="shared" si="18"/>
        <v>132.01952374860585</v>
      </c>
      <c r="I20" s="288">
        <f t="shared" si="19"/>
        <v>2301.8199999999997</v>
      </c>
      <c r="J20" s="295"/>
      <c r="K20" s="295"/>
      <c r="L20" s="310">
        <f>Ори!C6</f>
        <v>273</v>
      </c>
      <c r="M20" s="357">
        <f>Ори!D6</f>
        <v>323.16827000000001</v>
      </c>
      <c r="N20" s="295">
        <f t="shared" si="20"/>
        <v>118.37665567765568</v>
      </c>
      <c r="O20" s="288">
        <f t="shared" si="4"/>
        <v>550.81999999999994</v>
      </c>
      <c r="P20" s="288">
        <f t="shared" si="5"/>
        <v>651.2116299999999</v>
      </c>
      <c r="Q20" s="295"/>
      <c r="R20" s="295">
        <f>Ори!C8</f>
        <v>205.45599999999999</v>
      </c>
      <c r="S20" s="295">
        <f>Ори!D8</f>
        <v>326.45697999999999</v>
      </c>
      <c r="T20" s="288">
        <f t="shared" si="21"/>
        <v>158.89386535316567</v>
      </c>
      <c r="U20" s="288">
        <f>Ори!C9</f>
        <v>2.2029999999999998</v>
      </c>
      <c r="V20" s="288">
        <f>Ори!D9</f>
        <v>1.7633799999999999</v>
      </c>
      <c r="W20" s="288">
        <f t="shared" si="22"/>
        <v>80.044484793463468</v>
      </c>
      <c r="X20" s="288">
        <f>Ори!C10</f>
        <v>343.161</v>
      </c>
      <c r="Y20" s="288">
        <f>Ори!D10</f>
        <v>360.44537000000003</v>
      </c>
      <c r="Z20" s="288">
        <f t="shared" si="23"/>
        <v>105.03681070984175</v>
      </c>
      <c r="AA20" s="288">
        <f>Ори!C11</f>
        <v>0</v>
      </c>
      <c r="AB20" s="292">
        <f>Ори!D11</f>
        <v>-37.454099999999997</v>
      </c>
      <c r="AC20" s="288" t="e">
        <f t="shared" si="24"/>
        <v>#DIV/0!</v>
      </c>
      <c r="AD20" s="302">
        <f>Ори!C13</f>
        <v>10</v>
      </c>
      <c r="AE20" s="302">
        <f>Ори!D13</f>
        <v>3.70086</v>
      </c>
      <c r="AF20" s="295">
        <f t="shared" si="25"/>
        <v>37.008600000000001</v>
      </c>
      <c r="AG20" s="302">
        <f>Ори!C15</f>
        <v>360</v>
      </c>
      <c r="AH20" s="294">
        <f>Ори!D15</f>
        <v>371.22931</v>
      </c>
      <c r="AI20" s="295">
        <f t="shared" si="26"/>
        <v>103.11925277777777</v>
      </c>
      <c r="AJ20" s="302">
        <f>Ори!C16</f>
        <v>1100</v>
      </c>
      <c r="AK20" s="302">
        <f>Ори!D16</f>
        <v>1216.38869</v>
      </c>
      <c r="AL20" s="295">
        <f t="shared" si="6"/>
        <v>110.58079000000001</v>
      </c>
      <c r="AM20" s="295">
        <f>Ори!C18</f>
        <v>8</v>
      </c>
      <c r="AN20" s="295">
        <f>Ори!D18</f>
        <v>4.84</v>
      </c>
      <c r="AO20" s="295">
        <f t="shared" si="27"/>
        <v>60.5</v>
      </c>
      <c r="AP20" s="295"/>
      <c r="AQ20" s="295"/>
      <c r="AR20" s="295" t="e">
        <f t="shared" si="7"/>
        <v>#DIV/0!</v>
      </c>
      <c r="AS20" s="302">
        <v>0</v>
      </c>
      <c r="AT20" s="302">
        <v>0</v>
      </c>
      <c r="AU20" s="295" t="e">
        <f t="shared" si="8"/>
        <v>#DIV/0!</v>
      </c>
      <c r="AV20" s="302">
        <f>Ори!C27</f>
        <v>100</v>
      </c>
      <c r="AW20" s="303">
        <f>Ори!D27</f>
        <v>149.25879</v>
      </c>
      <c r="AX20" s="295">
        <f t="shared" si="28"/>
        <v>149.25879</v>
      </c>
      <c r="AY20" s="297">
        <f>Ори!C28</f>
        <v>30</v>
      </c>
      <c r="AZ20" s="303">
        <f>Ори!D28</f>
        <v>54.000749999999996</v>
      </c>
      <c r="BA20" s="295">
        <f t="shared" si="29"/>
        <v>180.0025</v>
      </c>
      <c r="BB20" s="302"/>
      <c r="BC20" s="302"/>
      <c r="BD20" s="295" t="e">
        <f t="shared" si="30"/>
        <v>#DIV/0!</v>
      </c>
      <c r="BE20" s="295">
        <f>Ори!C31</f>
        <v>50</v>
      </c>
      <c r="BF20" s="298">
        <f>Ори!D31</f>
        <v>63.020650000000003</v>
      </c>
      <c r="BG20" s="295">
        <f t="shared" si="31"/>
        <v>126.04130000000001</v>
      </c>
      <c r="BH20" s="295"/>
      <c r="BI20" s="295"/>
      <c r="BJ20" s="295"/>
      <c r="BK20" s="295">
        <f>Ори!C34</f>
        <v>0</v>
      </c>
      <c r="BL20" s="295">
        <f>SUM(Ори!D32)</f>
        <v>97.840500000000006</v>
      </c>
      <c r="BM20" s="295" t="e">
        <f t="shared" si="32"/>
        <v>#DIV/0!</v>
      </c>
      <c r="BN20" s="295"/>
      <c r="BO20" s="295"/>
      <c r="BP20" s="295" t="e">
        <f t="shared" si="33"/>
        <v>#DIV/0!</v>
      </c>
      <c r="BQ20" s="295"/>
      <c r="BR20" s="295"/>
      <c r="BS20" s="295"/>
      <c r="BT20" s="295">
        <f>Ори!C36</f>
        <v>0</v>
      </c>
      <c r="BU20" s="295">
        <f>Ори!D35</f>
        <v>218.01411999999999</v>
      </c>
      <c r="BV20" s="288" t="e">
        <f t="shared" si="34"/>
        <v>#DIV/0!</v>
      </c>
      <c r="BW20" s="295">
        <f>Ори!C37</f>
        <v>776.66285000000005</v>
      </c>
      <c r="BX20" s="295">
        <f>Ори!D37</f>
        <v>1149.1599699999999</v>
      </c>
      <c r="BY20" s="295">
        <f t="shared" si="35"/>
        <v>147.9612382644541</v>
      </c>
      <c r="BZ20" s="295"/>
      <c r="CA20" s="295"/>
      <c r="CB20" s="304" t="e">
        <f t="shared" si="36"/>
        <v>#DIV/0!</v>
      </c>
      <c r="CC20" s="304"/>
      <c r="CD20" s="304"/>
      <c r="CE20" s="304" t="e">
        <f t="shared" si="37"/>
        <v>#DIV/0!</v>
      </c>
      <c r="CF20" s="293">
        <f t="shared" si="38"/>
        <v>11167.23504</v>
      </c>
      <c r="CG20" s="293">
        <f t="shared" si="39"/>
        <v>10911.96184</v>
      </c>
      <c r="CH20" s="295">
        <f t="shared" si="58"/>
        <v>97.714087694172875</v>
      </c>
      <c r="CI20" s="295">
        <f>Ори!C42</f>
        <v>3478.3</v>
      </c>
      <c r="CJ20" s="295">
        <f>Ори!D42</f>
        <v>3478.3</v>
      </c>
      <c r="CK20" s="295">
        <f t="shared" si="40"/>
        <v>100</v>
      </c>
      <c r="CL20" s="295">
        <f>Ори!C43</f>
        <v>0</v>
      </c>
      <c r="CM20" s="364">
        <f>Ори!D43</f>
        <v>0</v>
      </c>
      <c r="CN20" s="295" t="e">
        <f t="shared" si="41"/>
        <v>#DIV/0!</v>
      </c>
      <c r="CO20" s="295">
        <f>Ори!C44</f>
        <v>5605.0820800000001</v>
      </c>
      <c r="CP20" s="295">
        <f>Ори!D44</f>
        <v>5434.8999400000002</v>
      </c>
      <c r="CQ20" s="295">
        <f t="shared" si="9"/>
        <v>96.963788619487985</v>
      </c>
      <c r="CR20" s="295">
        <f>Ори!C46</f>
        <v>278.29858999999999</v>
      </c>
      <c r="CS20" s="295">
        <f>Ори!D46</f>
        <v>278.29858999999999</v>
      </c>
      <c r="CT20" s="295">
        <f t="shared" si="10"/>
        <v>100</v>
      </c>
      <c r="CU20" s="295">
        <f>Ори!C47</f>
        <v>1805.5543700000001</v>
      </c>
      <c r="CV20" s="295">
        <f>Ори!D47</f>
        <v>1720.4633100000001</v>
      </c>
      <c r="CW20" s="288">
        <f t="shared" si="42"/>
        <v>95.287261274774011</v>
      </c>
      <c r="CX20" s="306">
        <f>Ори!C48</f>
        <v>0</v>
      </c>
      <c r="CY20" s="295">
        <f>Ори!D48</f>
        <v>0</v>
      </c>
      <c r="CZ20" s="295" t="e">
        <f t="shared" si="11"/>
        <v>#DIV/0!</v>
      </c>
      <c r="DA20" s="295"/>
      <c r="DB20" s="295"/>
      <c r="DC20" s="295"/>
      <c r="DD20" s="302"/>
      <c r="DE20" s="302"/>
      <c r="DF20" s="295" t="e">
        <f t="shared" si="43"/>
        <v>#DIV/0!</v>
      </c>
      <c r="DG20" s="295"/>
      <c r="DH20" s="295"/>
      <c r="DI20" s="295"/>
      <c r="DJ20" s="295"/>
      <c r="DK20" s="295"/>
      <c r="DL20" s="295"/>
      <c r="DM20" s="297">
        <f t="shared" si="44"/>
        <v>14735.899149999999</v>
      </c>
      <c r="DN20" s="297">
        <f t="shared" si="44"/>
        <v>13577.253279999999</v>
      </c>
      <c r="DO20" s="295">
        <f t="shared" si="45"/>
        <v>92.137257060421717</v>
      </c>
      <c r="DP20" s="302">
        <f t="shared" si="46"/>
        <v>1880.068</v>
      </c>
      <c r="DQ20" s="302">
        <f t="shared" si="46"/>
        <v>1734.7407799999999</v>
      </c>
      <c r="DR20" s="295">
        <f t="shared" si="47"/>
        <v>92.270108315231141</v>
      </c>
      <c r="DS20" s="295">
        <f>Ори!C59</f>
        <v>1853.566</v>
      </c>
      <c r="DT20" s="295">
        <f>Ори!D59</f>
        <v>1718.2387799999999</v>
      </c>
      <c r="DU20" s="295">
        <f t="shared" si="48"/>
        <v>92.699088136057725</v>
      </c>
      <c r="DV20" s="295">
        <f>Ори!C62</f>
        <v>0</v>
      </c>
      <c r="DW20" s="295">
        <f>Ори!D62</f>
        <v>0</v>
      </c>
      <c r="DX20" s="295" t="e">
        <f t="shared" si="49"/>
        <v>#DIV/0!</v>
      </c>
      <c r="DY20" s="295">
        <f>Ори!C63</f>
        <v>10</v>
      </c>
      <c r="DZ20" s="295">
        <f>Ори!D63</f>
        <v>0</v>
      </c>
      <c r="EA20" s="295">
        <f t="shared" si="50"/>
        <v>0</v>
      </c>
      <c r="EB20" s="295">
        <f>Ори!C64</f>
        <v>16.501999999999999</v>
      </c>
      <c r="EC20" s="295">
        <f>Ори!D64</f>
        <v>16.501999999999999</v>
      </c>
      <c r="ED20" s="295">
        <f t="shared" si="51"/>
        <v>100</v>
      </c>
      <c r="EE20" s="295">
        <f>Ори!C66</f>
        <v>264.00599</v>
      </c>
      <c r="EF20" s="295">
        <f>Ори!D66</f>
        <v>264.00599</v>
      </c>
      <c r="EG20" s="295">
        <f t="shared" si="52"/>
        <v>100</v>
      </c>
      <c r="EH20" s="295">
        <f>Ори!C67</f>
        <v>18.5</v>
      </c>
      <c r="EI20" s="295">
        <f>Ори!D67</f>
        <v>11.561340000000001</v>
      </c>
      <c r="EJ20" s="295">
        <f t="shared" si="53"/>
        <v>62.493729729729743</v>
      </c>
      <c r="EK20" s="302">
        <f>Ори!C73</f>
        <v>7933.1311699999997</v>
      </c>
      <c r="EL20" s="302">
        <f>Ори!D73</f>
        <v>7505.4548999999997</v>
      </c>
      <c r="EM20" s="295">
        <f t="shared" si="54"/>
        <v>94.608985269053605</v>
      </c>
      <c r="EN20" s="302">
        <f>Ори!C78</f>
        <v>2777.0939900000003</v>
      </c>
      <c r="EO20" s="302">
        <f>Ори!D78</f>
        <v>2203.6188700000002</v>
      </c>
      <c r="EP20" s="295">
        <f t="shared" si="55"/>
        <v>79.349812355468757</v>
      </c>
      <c r="EQ20" s="302">
        <f>Ори!C83</f>
        <v>1819.1</v>
      </c>
      <c r="ER20" s="307">
        <f>Ори!D83</f>
        <v>1813.8714</v>
      </c>
      <c r="ES20" s="295">
        <f t="shared" si="12"/>
        <v>99.712572151063711</v>
      </c>
      <c r="ET20" s="295">
        <f>Ори!C85</f>
        <v>0</v>
      </c>
      <c r="EU20" s="295">
        <f>Ори!D85</f>
        <v>0</v>
      </c>
      <c r="EV20" s="295" t="e">
        <f t="shared" si="13"/>
        <v>#DIV/0!</v>
      </c>
      <c r="EW20" s="308">
        <f>Ори!C90</f>
        <v>44</v>
      </c>
      <c r="EX20" s="308">
        <f>Ори!D90</f>
        <v>44</v>
      </c>
      <c r="EY20" s="295">
        <f t="shared" si="56"/>
        <v>100</v>
      </c>
      <c r="EZ20" s="295">
        <f>Ори!C96</f>
        <v>0</v>
      </c>
      <c r="FA20" s="295">
        <f>Ори!D96</f>
        <v>0</v>
      </c>
      <c r="FB20" s="288" t="e">
        <f t="shared" si="57"/>
        <v>#DIV/0!</v>
      </c>
      <c r="FC20" s="393">
        <f t="shared" si="14"/>
        <v>-310.18125999999938</v>
      </c>
      <c r="FD20" s="393">
        <f t="shared" si="15"/>
        <v>1636.5421000000006</v>
      </c>
      <c r="FE20" s="288">
        <f t="shared" si="59"/>
        <v>-527.60830876759087</v>
      </c>
      <c r="FF20" s="158"/>
      <c r="FG20" s="159"/>
      <c r="FI20" s="159"/>
      <c r="FL20" s="161"/>
      <c r="FM20" s="161"/>
      <c r="FN20" s="161"/>
      <c r="FO20" s="161"/>
      <c r="FP20" s="161"/>
      <c r="FQ20" s="161"/>
      <c r="FR20" s="161"/>
      <c r="FS20" s="161"/>
      <c r="FT20" s="161"/>
    </row>
    <row r="21" spans="1:176" s="156" customFormat="1" ht="24.75" customHeight="1">
      <c r="A21" s="328">
        <v>8</v>
      </c>
      <c r="B21" s="330" t="s">
        <v>285</v>
      </c>
      <c r="C21" s="286">
        <f t="shared" si="16"/>
        <v>19228.123610000002</v>
      </c>
      <c r="D21" s="287">
        <f t="shared" si="0"/>
        <v>19214.441229999997</v>
      </c>
      <c r="E21" s="295">
        <f t="shared" si="1"/>
        <v>99.928841834608917</v>
      </c>
      <c r="F21" s="289">
        <f t="shared" si="17"/>
        <v>2608.9771700000001</v>
      </c>
      <c r="G21" s="289">
        <f t="shared" si="3"/>
        <v>2622.1947899999996</v>
      </c>
      <c r="H21" s="295">
        <f t="shared" si="18"/>
        <v>100.50662076126942</v>
      </c>
      <c r="I21" s="288">
        <f t="shared" si="19"/>
        <v>1933.92697</v>
      </c>
      <c r="J21" s="295"/>
      <c r="K21" s="295"/>
      <c r="L21" s="302">
        <f>Сят!C6</f>
        <v>162</v>
      </c>
      <c r="M21" s="358">
        <f>Сят!D6</f>
        <v>190.92481000000001</v>
      </c>
      <c r="N21" s="295">
        <f t="shared" si="20"/>
        <v>117.85482098765432</v>
      </c>
      <c r="O21" s="288">
        <f t="shared" si="4"/>
        <v>779.92696999999998</v>
      </c>
      <c r="P21" s="288">
        <f t="shared" si="5"/>
        <v>808.97937999999999</v>
      </c>
      <c r="Q21" s="295"/>
      <c r="R21" s="295">
        <f>Сят!C8</f>
        <v>350.88997000000001</v>
      </c>
      <c r="S21" s="295">
        <f>Сят!D8</f>
        <v>405.54705999999999</v>
      </c>
      <c r="T21" s="288">
        <f t="shared" si="21"/>
        <v>115.57670343213286</v>
      </c>
      <c r="U21" s="288">
        <f>Сят!C9</f>
        <v>2.7370000000000001</v>
      </c>
      <c r="V21" s="288">
        <f>Сят!D9</f>
        <v>2.1905800000000002</v>
      </c>
      <c r="W21" s="288">
        <f t="shared" si="22"/>
        <v>80.03580562659846</v>
      </c>
      <c r="X21" s="288">
        <f>Сят!C10</f>
        <v>426.3</v>
      </c>
      <c r="Y21" s="288">
        <f>Сят!D10</f>
        <v>447.76974999999999</v>
      </c>
      <c r="Z21" s="288">
        <f t="shared" si="23"/>
        <v>105.03630072718741</v>
      </c>
      <c r="AA21" s="288">
        <f>Сят!C11</f>
        <v>0</v>
      </c>
      <c r="AB21" s="292">
        <f>Сят!D11</f>
        <v>-46.528010000000002</v>
      </c>
      <c r="AC21" s="288" t="e">
        <f t="shared" si="24"/>
        <v>#DIV/0!</v>
      </c>
      <c r="AD21" s="302">
        <f>Сят!C13</f>
        <v>30</v>
      </c>
      <c r="AE21" s="302">
        <f>Сят!D13</f>
        <v>2.0487000000000002</v>
      </c>
      <c r="AF21" s="295">
        <f t="shared" si="25"/>
        <v>6.8290000000000006</v>
      </c>
      <c r="AG21" s="302">
        <f>Сят!C15</f>
        <v>198</v>
      </c>
      <c r="AH21" s="294">
        <f>Сят!D15</f>
        <v>199.17413999999999</v>
      </c>
      <c r="AI21" s="295">
        <f t="shared" si="26"/>
        <v>100.593</v>
      </c>
      <c r="AJ21" s="302">
        <f>Сят!C16</f>
        <v>760</v>
      </c>
      <c r="AK21" s="302">
        <f>Сят!D16</f>
        <v>715.00540000000001</v>
      </c>
      <c r="AL21" s="295">
        <f t="shared" si="6"/>
        <v>94.07965789473684</v>
      </c>
      <c r="AM21" s="295">
        <f>Сят!C18</f>
        <v>4</v>
      </c>
      <c r="AN21" s="295">
        <f>Сят!D18</f>
        <v>7.3</v>
      </c>
      <c r="AO21" s="295">
        <f t="shared" si="27"/>
        <v>182.5</v>
      </c>
      <c r="AP21" s="295">
        <f>Сят!C22</f>
        <v>0</v>
      </c>
      <c r="AQ21" s="295">
        <f>Сят!D20</f>
        <v>0</v>
      </c>
      <c r="AR21" s="295" t="e">
        <f t="shared" si="7"/>
        <v>#DIV/0!</v>
      </c>
      <c r="AS21" s="302">
        <v>0</v>
      </c>
      <c r="AT21" s="302">
        <v>0</v>
      </c>
      <c r="AU21" s="295" t="e">
        <f t="shared" si="8"/>
        <v>#DIV/0!</v>
      </c>
      <c r="AV21" s="302">
        <f>Сят!C27</f>
        <v>207.87064000000001</v>
      </c>
      <c r="AW21" s="303">
        <f>Сят!D27</f>
        <v>204.54</v>
      </c>
      <c r="AX21" s="295">
        <f t="shared" si="28"/>
        <v>98.397734283206134</v>
      </c>
      <c r="AY21" s="297">
        <f>Сят!C28</f>
        <v>6</v>
      </c>
      <c r="AZ21" s="303">
        <f>Сят!D28</f>
        <v>6.7737600000000002</v>
      </c>
      <c r="BA21" s="295">
        <f t="shared" si="29"/>
        <v>112.896</v>
      </c>
      <c r="BB21" s="302"/>
      <c r="BC21" s="302"/>
      <c r="BD21" s="295" t="e">
        <f t="shared" si="30"/>
        <v>#DIV/0!</v>
      </c>
      <c r="BE21" s="295">
        <f>Сят!C30</f>
        <v>10</v>
      </c>
      <c r="BF21" s="298">
        <f>Сят!D30</f>
        <v>7.5</v>
      </c>
      <c r="BG21" s="295">
        <f t="shared" si="31"/>
        <v>75</v>
      </c>
      <c r="BH21" s="295"/>
      <c r="BI21" s="295"/>
      <c r="BJ21" s="295"/>
      <c r="BK21" s="295">
        <f>Сят!C31</f>
        <v>13.4</v>
      </c>
      <c r="BL21" s="295">
        <f>SUM(Сят!D31)</f>
        <v>64.994699999999995</v>
      </c>
      <c r="BM21" s="295">
        <f t="shared" si="32"/>
        <v>485.03507462686565</v>
      </c>
      <c r="BN21" s="295"/>
      <c r="BO21" s="295"/>
      <c r="BP21" s="295" t="e">
        <f t="shared" si="33"/>
        <v>#DIV/0!</v>
      </c>
      <c r="BQ21" s="295"/>
      <c r="BR21" s="295"/>
      <c r="BS21" s="295"/>
      <c r="BT21" s="295">
        <f>Сят!C34</f>
        <v>0</v>
      </c>
      <c r="BU21" s="295">
        <f>Сят!D34</f>
        <v>0</v>
      </c>
      <c r="BV21" s="288" t="e">
        <f t="shared" si="34"/>
        <v>#DIV/0!</v>
      </c>
      <c r="BW21" s="295">
        <f>Сят!C36</f>
        <v>437.77956</v>
      </c>
      <c r="BX21" s="295">
        <f>Сят!D36</f>
        <v>414.95389999999998</v>
      </c>
      <c r="BY21" s="295">
        <f t="shared" si="35"/>
        <v>94.786037977652498</v>
      </c>
      <c r="BZ21" s="295"/>
      <c r="CA21" s="295"/>
      <c r="CB21" s="304" t="e">
        <f t="shared" si="36"/>
        <v>#DIV/0!</v>
      </c>
      <c r="CC21" s="304"/>
      <c r="CD21" s="304"/>
      <c r="CE21" s="304" t="e">
        <f t="shared" si="37"/>
        <v>#DIV/0!</v>
      </c>
      <c r="CF21" s="293">
        <f t="shared" si="38"/>
        <v>16619.14644</v>
      </c>
      <c r="CG21" s="293">
        <f t="shared" si="39"/>
        <v>16592.246439999999</v>
      </c>
      <c r="CH21" s="295">
        <f t="shared" si="58"/>
        <v>99.838138498284991</v>
      </c>
      <c r="CI21" s="295">
        <f>Сят!C41</f>
        <v>4849.2</v>
      </c>
      <c r="CJ21" s="295">
        <f>Сят!D41</f>
        <v>4849.2</v>
      </c>
      <c r="CK21" s="295">
        <f t="shared" si="40"/>
        <v>100</v>
      </c>
      <c r="CL21" s="295">
        <f>Сят!C42</f>
        <v>0</v>
      </c>
      <c r="CM21" s="364">
        <f>Сят!D42</f>
        <v>0</v>
      </c>
      <c r="CN21" s="295" t="e">
        <f t="shared" si="41"/>
        <v>#DIV/0!</v>
      </c>
      <c r="CO21" s="295">
        <f>Сят!C43</f>
        <v>10736.637360000001</v>
      </c>
      <c r="CP21" s="295">
        <f>Сят!D43</f>
        <v>10709.737359999999</v>
      </c>
      <c r="CQ21" s="295">
        <f t="shared" si="9"/>
        <v>99.749456006587138</v>
      </c>
      <c r="CR21" s="295">
        <f>Сят!C44</f>
        <v>266.97908999999999</v>
      </c>
      <c r="CS21" s="295">
        <f>Сят!D44</f>
        <v>266.97908999999999</v>
      </c>
      <c r="CT21" s="295">
        <f t="shared" si="10"/>
        <v>100</v>
      </c>
      <c r="CU21" s="295">
        <f>Сят!C48</f>
        <v>766.32998999999995</v>
      </c>
      <c r="CV21" s="295">
        <f>Сят!D48</f>
        <v>766.32998999999995</v>
      </c>
      <c r="CW21" s="288">
        <f t="shared" si="42"/>
        <v>100</v>
      </c>
      <c r="CX21" s="306">
        <f>Сят!C49</f>
        <v>0</v>
      </c>
      <c r="CY21" s="295">
        <f>Сят!D49</f>
        <v>0</v>
      </c>
      <c r="CZ21" s="295" t="e">
        <f t="shared" si="11"/>
        <v>#DIV/0!</v>
      </c>
      <c r="DA21" s="295"/>
      <c r="DB21" s="295">
        <f>Сят!D50</f>
        <v>0</v>
      </c>
      <c r="DC21" s="295"/>
      <c r="DD21" s="302"/>
      <c r="DE21" s="302"/>
      <c r="DF21" s="295" t="e">
        <f t="shared" si="43"/>
        <v>#DIV/0!</v>
      </c>
      <c r="DG21" s="295"/>
      <c r="DH21" s="295"/>
      <c r="DI21" s="295"/>
      <c r="DJ21" s="295"/>
      <c r="DK21" s="295"/>
      <c r="DL21" s="295"/>
      <c r="DM21" s="297">
        <f t="shared" si="44"/>
        <v>19887.452969999998</v>
      </c>
      <c r="DN21" s="297">
        <f t="shared" si="44"/>
        <v>19383.764020000002</v>
      </c>
      <c r="DO21" s="295">
        <f t="shared" si="45"/>
        <v>97.467302873023485</v>
      </c>
      <c r="DP21" s="302">
        <f t="shared" si="46"/>
        <v>1924.64084</v>
      </c>
      <c r="DQ21" s="302">
        <f>Сят!D56</f>
        <v>1770.5265400000001</v>
      </c>
      <c r="DR21" s="295">
        <f t="shared" si="47"/>
        <v>91.992568338100938</v>
      </c>
      <c r="DS21" s="295">
        <f>Сят!C58</f>
        <v>1830.51</v>
      </c>
      <c r="DT21" s="295">
        <f>Сят!D58</f>
        <v>1756.3957</v>
      </c>
      <c r="DU21" s="295">
        <f t="shared" si="48"/>
        <v>95.951166614768567</v>
      </c>
      <c r="DV21" s="295">
        <f>Сят!C61</f>
        <v>0</v>
      </c>
      <c r="DW21" s="295">
        <f>Сят!D61</f>
        <v>0</v>
      </c>
      <c r="DX21" s="295" t="e">
        <f t="shared" si="49"/>
        <v>#DIV/0!</v>
      </c>
      <c r="DY21" s="295">
        <f>Сят!C62</f>
        <v>10</v>
      </c>
      <c r="DZ21" s="295">
        <f>Сят!D62</f>
        <v>0</v>
      </c>
      <c r="EA21" s="295">
        <f t="shared" si="50"/>
        <v>0</v>
      </c>
      <c r="EB21" s="295">
        <f>Сят!C63</f>
        <v>84.130840000000006</v>
      </c>
      <c r="EC21" s="295">
        <f>Сят!D63</f>
        <v>14.130839999999999</v>
      </c>
      <c r="ED21" s="295">
        <f t="shared" si="51"/>
        <v>16.796266386975333</v>
      </c>
      <c r="EE21" s="295">
        <f>Сят!C65</f>
        <v>266.97908999999999</v>
      </c>
      <c r="EF21" s="295">
        <f>Сят!D65</f>
        <v>266.97908999999999</v>
      </c>
      <c r="EG21" s="295">
        <f t="shared" si="52"/>
        <v>100</v>
      </c>
      <c r="EH21" s="295">
        <f>Сят!C66</f>
        <v>12.5</v>
      </c>
      <c r="EI21" s="295">
        <f>Сят!D66</f>
        <v>11.87134</v>
      </c>
      <c r="EJ21" s="295">
        <f t="shared" si="53"/>
        <v>94.97072</v>
      </c>
      <c r="EK21" s="302">
        <f>Сят!C72</f>
        <v>6575.8638799999999</v>
      </c>
      <c r="EL21" s="302">
        <f>Сят!D72</f>
        <v>6540.8638700000001</v>
      </c>
      <c r="EM21" s="295">
        <f t="shared" si="54"/>
        <v>99.46775038780153</v>
      </c>
      <c r="EN21" s="302">
        <f>Сят!C77</f>
        <v>1271.33916</v>
      </c>
      <c r="EO21" s="302">
        <f>Сят!D77</f>
        <v>1020.83318</v>
      </c>
      <c r="EP21" s="295">
        <f t="shared" si="55"/>
        <v>80.295896808527473</v>
      </c>
      <c r="EQ21" s="302">
        <f>Сят!C81</f>
        <v>9821.1299999999992</v>
      </c>
      <c r="ER21" s="307">
        <f>Сят!D81</f>
        <v>9760.19</v>
      </c>
      <c r="ES21" s="295">
        <f t="shared" si="12"/>
        <v>99.379501136834563</v>
      </c>
      <c r="ET21" s="295">
        <f>Сят!C83</f>
        <v>0</v>
      </c>
      <c r="EU21" s="295">
        <f>Сят!D83</f>
        <v>0</v>
      </c>
      <c r="EV21" s="295" t="e">
        <f t="shared" si="13"/>
        <v>#DIV/0!</v>
      </c>
      <c r="EW21" s="308">
        <f>Сят!C88</f>
        <v>15</v>
      </c>
      <c r="EX21" s="308">
        <f>Сят!D88</f>
        <v>12.5</v>
      </c>
      <c r="EY21" s="295">
        <f t="shared" si="56"/>
        <v>83.333333333333343</v>
      </c>
      <c r="EZ21" s="295">
        <f>Сят!C94</f>
        <v>0</v>
      </c>
      <c r="FA21" s="295">
        <f>Сят!D94</f>
        <v>0</v>
      </c>
      <c r="FB21" s="288" t="e">
        <f t="shared" si="57"/>
        <v>#DIV/0!</v>
      </c>
      <c r="FC21" s="393">
        <f t="shared" si="14"/>
        <v>-659.32935999999609</v>
      </c>
      <c r="FD21" s="393">
        <f t="shared" si="15"/>
        <v>-169.32279000000563</v>
      </c>
      <c r="FE21" s="288">
        <f t="shared" si="59"/>
        <v>25.681063254942359</v>
      </c>
      <c r="FF21" s="158"/>
      <c r="FG21" s="159"/>
      <c r="FH21" s="161"/>
      <c r="FI21" s="159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</row>
    <row r="22" spans="1:176" s="168" customFormat="1" ht="22.5" customHeight="1">
      <c r="A22" s="331">
        <v>9</v>
      </c>
      <c r="B22" s="332" t="s">
        <v>286</v>
      </c>
      <c r="C22" s="311">
        <f>F22+CF22</f>
        <v>11326.064779999999</v>
      </c>
      <c r="D22" s="312">
        <f t="shared" si="0"/>
        <v>12009.552879999999</v>
      </c>
      <c r="E22" s="298">
        <f t="shared" si="1"/>
        <v>106.0346476316022</v>
      </c>
      <c r="F22" s="289">
        <f t="shared" si="17"/>
        <v>2874.0152000000003</v>
      </c>
      <c r="G22" s="313">
        <f t="shared" si="3"/>
        <v>3557.53586</v>
      </c>
      <c r="H22" s="298">
        <f t="shared" si="18"/>
        <v>123.78277818433247</v>
      </c>
      <c r="I22" s="288">
        <f t="shared" si="19"/>
        <v>1837.2266399999999</v>
      </c>
      <c r="J22" s="298"/>
      <c r="K22" s="298"/>
      <c r="L22" s="297">
        <f>Тор!C6</f>
        <v>159</v>
      </c>
      <c r="M22" s="358">
        <f>Тор!D6</f>
        <v>173.74345</v>
      </c>
      <c r="N22" s="298">
        <f t="shared" si="20"/>
        <v>109.27261006289308</v>
      </c>
      <c r="O22" s="288">
        <f t="shared" si="4"/>
        <v>938.22663999999997</v>
      </c>
      <c r="P22" s="288">
        <f t="shared" si="5"/>
        <v>1084.2337699999998</v>
      </c>
      <c r="Q22" s="298"/>
      <c r="R22" s="298">
        <f>Тор!C8</f>
        <v>363.20564000000002</v>
      </c>
      <c r="S22" s="298">
        <f>Тор!D8</f>
        <v>543.53403000000003</v>
      </c>
      <c r="T22" s="298">
        <f t="shared" si="21"/>
        <v>149.64911613156667</v>
      </c>
      <c r="U22" s="298">
        <f>Тор!C9</f>
        <v>3.6680000000000001</v>
      </c>
      <c r="V22" s="298">
        <f>Тор!D9</f>
        <v>2.9359299999999999</v>
      </c>
      <c r="W22" s="298">
        <f t="shared" si="22"/>
        <v>80.041712104689196</v>
      </c>
      <c r="X22" s="298">
        <f>Тор!C10</f>
        <v>571.35299999999995</v>
      </c>
      <c r="Y22" s="298">
        <f>Тор!D10</f>
        <v>600.12294999999995</v>
      </c>
      <c r="Z22" s="298">
        <f t="shared" si="23"/>
        <v>105.0354071825999</v>
      </c>
      <c r="AA22" s="298">
        <f>Тор!C11</f>
        <v>0</v>
      </c>
      <c r="AB22" s="314">
        <f>Тор!D11</f>
        <v>-62.359139999999996</v>
      </c>
      <c r="AC22" s="298" t="e">
        <f t="shared" si="24"/>
        <v>#DIV/0!</v>
      </c>
      <c r="AD22" s="297">
        <f>Тор!C13</f>
        <v>30</v>
      </c>
      <c r="AE22" s="297">
        <f>Тор!D13</f>
        <v>5.9820000000000002</v>
      </c>
      <c r="AF22" s="298">
        <f t="shared" si="25"/>
        <v>19.939999999999998</v>
      </c>
      <c r="AG22" s="297">
        <f>Тор!C15</f>
        <v>247</v>
      </c>
      <c r="AH22" s="294">
        <f>Тор!D15</f>
        <v>179.51551000000001</v>
      </c>
      <c r="AI22" s="298">
        <f t="shared" si="26"/>
        <v>72.67834412955466</v>
      </c>
      <c r="AJ22" s="297">
        <f>Тор!C16</f>
        <v>455</v>
      </c>
      <c r="AK22" s="297">
        <f>Тор!D16</f>
        <v>427.03435999999999</v>
      </c>
      <c r="AL22" s="298">
        <f t="shared" si="6"/>
        <v>93.85370549450549</v>
      </c>
      <c r="AM22" s="298">
        <f>Тор!C18</f>
        <v>8</v>
      </c>
      <c r="AN22" s="298">
        <f>Тор!D18</f>
        <v>6.1</v>
      </c>
      <c r="AO22" s="298">
        <f t="shared" si="27"/>
        <v>76.25</v>
      </c>
      <c r="AP22" s="298"/>
      <c r="AQ22" s="298">
        <f>Тор!D20</f>
        <v>0</v>
      </c>
      <c r="AR22" s="298" t="e">
        <f t="shared" si="7"/>
        <v>#DIV/0!</v>
      </c>
      <c r="AS22" s="297">
        <v>0</v>
      </c>
      <c r="AT22" s="297">
        <v>0</v>
      </c>
      <c r="AU22" s="298" t="e">
        <f t="shared" si="8"/>
        <v>#DIV/0!</v>
      </c>
      <c r="AV22" s="297">
        <f>Тор!C27</f>
        <v>320</v>
      </c>
      <c r="AW22" s="294">
        <f>Тор!D27</f>
        <v>488.11329999999998</v>
      </c>
      <c r="AX22" s="298">
        <f t="shared" si="28"/>
        <v>152.53540624999999</v>
      </c>
      <c r="AY22" s="297">
        <f>Тор!C28</f>
        <v>30</v>
      </c>
      <c r="AZ22" s="294">
        <f>Тор!D28</f>
        <v>80.440780000000004</v>
      </c>
      <c r="BA22" s="298">
        <f t="shared" si="29"/>
        <v>268.13593333333336</v>
      </c>
      <c r="BB22" s="297"/>
      <c r="BC22" s="297"/>
      <c r="BD22" s="298" t="e">
        <f t="shared" si="30"/>
        <v>#DIV/0!</v>
      </c>
      <c r="BE22" s="298">
        <f>Тор!C29</f>
        <v>130</v>
      </c>
      <c r="BF22" s="298">
        <f>Тор!D29</f>
        <v>137.39689000000001</v>
      </c>
      <c r="BG22" s="298">
        <f t="shared" si="31"/>
        <v>105.68991538461539</v>
      </c>
      <c r="BH22" s="298"/>
      <c r="BI22" s="298"/>
      <c r="BJ22" s="298"/>
      <c r="BK22" s="298">
        <f>Тор!C34+Тор!C33</f>
        <v>32.252499999999998</v>
      </c>
      <c r="BL22" s="298">
        <f>Тор!D32</f>
        <v>32.252499999999998</v>
      </c>
      <c r="BM22" s="298">
        <f t="shared" si="32"/>
        <v>100</v>
      </c>
      <c r="BN22" s="298"/>
      <c r="BO22" s="298"/>
      <c r="BP22" s="298" t="e">
        <f t="shared" si="33"/>
        <v>#DIV/0!</v>
      </c>
      <c r="BQ22" s="298"/>
      <c r="BR22" s="298"/>
      <c r="BS22" s="298"/>
      <c r="BT22" s="298">
        <f>Тор!C35</f>
        <v>10.63425</v>
      </c>
      <c r="BU22" s="298">
        <f>Тор!D35</f>
        <v>27.535329999999998</v>
      </c>
      <c r="BV22" s="288">
        <f t="shared" si="34"/>
        <v>258.93062510285165</v>
      </c>
      <c r="BW22" s="298">
        <f>Тор!C37</f>
        <v>513.90180999999995</v>
      </c>
      <c r="BX22" s="298">
        <f>Тор!D37</f>
        <v>915.18796999999995</v>
      </c>
      <c r="BY22" s="298">
        <f t="shared" si="35"/>
        <v>178.08615424024291</v>
      </c>
      <c r="BZ22" s="298"/>
      <c r="CA22" s="298"/>
      <c r="CB22" s="315" t="e">
        <f t="shared" si="36"/>
        <v>#DIV/0!</v>
      </c>
      <c r="CC22" s="315"/>
      <c r="CD22" s="315"/>
      <c r="CE22" s="315" t="e">
        <f t="shared" si="37"/>
        <v>#DIV/0!</v>
      </c>
      <c r="CF22" s="297">
        <f t="shared" si="38"/>
        <v>8452.049579999999</v>
      </c>
      <c r="CG22" s="293">
        <f t="shared" si="39"/>
        <v>8452.0170199999993</v>
      </c>
      <c r="CH22" s="298">
        <f t="shared" si="58"/>
        <v>99.999614767995723</v>
      </c>
      <c r="CI22" s="298">
        <f>Тор!C42</f>
        <v>2338.6999999999998</v>
      </c>
      <c r="CJ22" s="298">
        <f>Тор!D42</f>
        <v>2338.6999999999998</v>
      </c>
      <c r="CK22" s="298">
        <f t="shared" si="40"/>
        <v>100</v>
      </c>
      <c r="CL22" s="298">
        <f>Тор!C43</f>
        <v>0</v>
      </c>
      <c r="CM22" s="365">
        <f>Тор!D43</f>
        <v>0</v>
      </c>
      <c r="CN22" s="298" t="e">
        <f t="shared" si="41"/>
        <v>#DIV/0!</v>
      </c>
      <c r="CO22" s="298">
        <f>Тор!C44</f>
        <v>4937.9274500000001</v>
      </c>
      <c r="CP22" s="298">
        <f>Тор!D44</f>
        <v>4937.9274500000001</v>
      </c>
      <c r="CQ22" s="298">
        <f t="shared" si="9"/>
        <v>100</v>
      </c>
      <c r="CR22" s="298">
        <f>Тор!C45</f>
        <v>110.18913000000001</v>
      </c>
      <c r="CS22" s="298">
        <f>Тор!D45</f>
        <v>110.18913000000001</v>
      </c>
      <c r="CT22" s="298">
        <f t="shared" si="10"/>
        <v>100</v>
      </c>
      <c r="CU22" s="298">
        <f>Тор!C46</f>
        <v>1065.2329999999999</v>
      </c>
      <c r="CV22" s="298">
        <f>Тор!D46</f>
        <v>1065.2004400000001</v>
      </c>
      <c r="CW22" s="288">
        <f t="shared" si="42"/>
        <v>99.996943391727456</v>
      </c>
      <c r="CX22" s="314">
        <f>Тор!C48</f>
        <v>0</v>
      </c>
      <c r="CY22" s="298">
        <f>Тор!D48</f>
        <v>0</v>
      </c>
      <c r="CZ22" s="298" t="e">
        <f t="shared" si="11"/>
        <v>#DIV/0!</v>
      </c>
      <c r="DA22" s="298"/>
      <c r="DB22" s="298">
        <f>Тор!D49</f>
        <v>0</v>
      </c>
      <c r="DC22" s="298"/>
      <c r="DD22" s="297"/>
      <c r="DE22" s="297"/>
      <c r="DF22" s="298" t="e">
        <f t="shared" si="43"/>
        <v>#DIV/0!</v>
      </c>
      <c r="DG22" s="298"/>
      <c r="DH22" s="298"/>
      <c r="DI22" s="298"/>
      <c r="DJ22" s="298"/>
      <c r="DK22" s="298"/>
      <c r="DL22" s="298"/>
      <c r="DM22" s="297">
        <f t="shared" si="44"/>
        <v>11856.092259999999</v>
      </c>
      <c r="DN22" s="297">
        <f t="shared" si="44"/>
        <v>11659.78177</v>
      </c>
      <c r="DO22" s="298">
        <f t="shared" si="45"/>
        <v>98.344222651992084</v>
      </c>
      <c r="DP22" s="297">
        <f t="shared" si="46"/>
        <v>1352.6250599999998</v>
      </c>
      <c r="DQ22" s="297">
        <f t="shared" si="46"/>
        <v>1336.08367</v>
      </c>
      <c r="DR22" s="298">
        <f t="shared" si="47"/>
        <v>98.777089787172812</v>
      </c>
      <c r="DS22" s="298">
        <f>Тор!C58</f>
        <v>1347.6690599999999</v>
      </c>
      <c r="DT22" s="298">
        <f>Тор!D58</f>
        <v>1332.1276700000001</v>
      </c>
      <c r="DU22" s="298">
        <f t="shared" si="48"/>
        <v>98.846794776159669</v>
      </c>
      <c r="DV22" s="298">
        <f>Тор!C61</f>
        <v>0</v>
      </c>
      <c r="DW22" s="298">
        <f>Тор!D61</f>
        <v>0</v>
      </c>
      <c r="DX22" s="298" t="e">
        <f t="shared" si="49"/>
        <v>#DIV/0!</v>
      </c>
      <c r="DY22" s="298">
        <f>Тор!C62</f>
        <v>1</v>
      </c>
      <c r="DZ22" s="298">
        <f>Тор!D62</f>
        <v>0</v>
      </c>
      <c r="EA22" s="298">
        <f t="shared" si="50"/>
        <v>0</v>
      </c>
      <c r="EB22" s="298">
        <f>Тор!C63</f>
        <v>3.956</v>
      </c>
      <c r="EC22" s="298">
        <f>Тор!D63</f>
        <v>3.956</v>
      </c>
      <c r="ED22" s="298">
        <f t="shared" si="51"/>
        <v>100</v>
      </c>
      <c r="EE22" s="298">
        <f>Тор!C65</f>
        <v>110.18913000000001</v>
      </c>
      <c r="EF22" s="298">
        <f>+Тор!D64</f>
        <v>110.18913000000001</v>
      </c>
      <c r="EG22" s="298">
        <f t="shared" si="52"/>
        <v>100</v>
      </c>
      <c r="EH22" s="298">
        <f>Тор!C66</f>
        <v>7.6313399999999998</v>
      </c>
      <c r="EI22" s="298">
        <f>Тор!D66</f>
        <v>7.6313399999999998</v>
      </c>
      <c r="EJ22" s="298">
        <f t="shared" si="53"/>
        <v>100</v>
      </c>
      <c r="EK22" s="297">
        <f>Тор!C72</f>
        <v>5377.79259</v>
      </c>
      <c r="EL22" s="297">
        <f>Тор!D72</f>
        <v>5328.9064600000002</v>
      </c>
      <c r="EM22" s="298">
        <f t="shared" si="54"/>
        <v>99.090962896358192</v>
      </c>
      <c r="EN22" s="297">
        <f>Тор!C78</f>
        <v>3897.7041399999998</v>
      </c>
      <c r="EO22" s="297">
        <f>Тор!D78</f>
        <v>3782.8211700000002</v>
      </c>
      <c r="EP22" s="298">
        <f t="shared" si="55"/>
        <v>97.052547708251666</v>
      </c>
      <c r="EQ22" s="297">
        <f>Тор!C82</f>
        <v>1099.1500000000001</v>
      </c>
      <c r="ER22" s="316">
        <f>Тор!D82</f>
        <v>1083.1500000000001</v>
      </c>
      <c r="ES22" s="298">
        <f t="shared" si="12"/>
        <v>98.544329709320849</v>
      </c>
      <c r="ET22" s="298">
        <f>Тор!C84</f>
        <v>9</v>
      </c>
      <c r="EU22" s="298">
        <f>Тор!D84</f>
        <v>9</v>
      </c>
      <c r="EV22" s="298">
        <f t="shared" si="13"/>
        <v>100</v>
      </c>
      <c r="EW22" s="313">
        <f>Тор!C96</f>
        <v>2</v>
      </c>
      <c r="EX22" s="313">
        <f>Тор!D96</f>
        <v>2</v>
      </c>
      <c r="EY22" s="298">
        <f t="shared" si="56"/>
        <v>100</v>
      </c>
      <c r="EZ22" s="298">
        <f>Тор!C94</f>
        <v>0</v>
      </c>
      <c r="FA22" s="298">
        <f>Тор!D94</f>
        <v>0</v>
      </c>
      <c r="FB22" s="298" t="e">
        <f t="shared" si="57"/>
        <v>#DIV/0!</v>
      </c>
      <c r="FC22" s="394">
        <f t="shared" si="14"/>
        <v>-530.02748000000065</v>
      </c>
      <c r="FD22" s="394">
        <f t="shared" si="15"/>
        <v>349.77110999999968</v>
      </c>
      <c r="FE22" s="298">
        <f t="shared" si="59"/>
        <v>-65.991127478899642</v>
      </c>
      <c r="FF22" s="166"/>
      <c r="FG22" s="167"/>
      <c r="FI22" s="167"/>
      <c r="FL22" s="204"/>
      <c r="FM22" s="204"/>
      <c r="FN22" s="204"/>
      <c r="FO22" s="204"/>
      <c r="FP22" s="204"/>
      <c r="FQ22" s="204"/>
      <c r="FR22" s="204"/>
      <c r="FS22" s="204"/>
      <c r="FT22" s="204"/>
    </row>
    <row r="23" spans="1:176" s="156" customFormat="1" ht="23.25" customHeight="1">
      <c r="A23" s="328">
        <v>10</v>
      </c>
      <c r="B23" s="330" t="s">
        <v>287</v>
      </c>
      <c r="C23" s="286">
        <f t="shared" si="16"/>
        <v>12584.72876</v>
      </c>
      <c r="D23" s="287">
        <f t="shared" si="0"/>
        <v>12865.07963</v>
      </c>
      <c r="E23" s="295">
        <f t="shared" si="1"/>
        <v>102.2277068925878</v>
      </c>
      <c r="F23" s="289">
        <f t="shared" si="17"/>
        <v>1935.7251599999997</v>
      </c>
      <c r="G23" s="289">
        <f t="shared" si="3"/>
        <v>2216.0760300000002</v>
      </c>
      <c r="H23" s="295">
        <f t="shared" si="18"/>
        <v>114.48298941364179</v>
      </c>
      <c r="I23" s="288">
        <f t="shared" si="19"/>
        <v>1139.73</v>
      </c>
      <c r="J23" s="295"/>
      <c r="K23" s="295"/>
      <c r="L23" s="302">
        <f>Хор!C6</f>
        <v>111</v>
      </c>
      <c r="M23" s="358">
        <f>Хор!D6</f>
        <v>86.457999999999998</v>
      </c>
      <c r="N23" s="295">
        <f t="shared" si="20"/>
        <v>77.890090090090098</v>
      </c>
      <c r="O23" s="288">
        <f t="shared" si="4"/>
        <v>428.73</v>
      </c>
      <c r="P23" s="288">
        <f t="shared" si="5"/>
        <v>506.87091000000004</v>
      </c>
      <c r="Q23" s="295"/>
      <c r="R23" s="295">
        <f>Хор!C8</f>
        <v>159.916</v>
      </c>
      <c r="S23" s="295">
        <f>Хор!D8</f>
        <v>254.09796</v>
      </c>
      <c r="T23" s="288">
        <f t="shared" si="21"/>
        <v>158.89464468846143</v>
      </c>
      <c r="U23" s="288">
        <f>Хор!C9</f>
        <v>1.7150000000000001</v>
      </c>
      <c r="V23" s="288">
        <f>Хор!D9</f>
        <v>1.37252</v>
      </c>
      <c r="W23" s="288">
        <f t="shared" si="22"/>
        <v>80.03032069970844</v>
      </c>
      <c r="X23" s="288">
        <f>Хор!C10</f>
        <v>267.09899999999999</v>
      </c>
      <c r="Y23" s="288">
        <f>Хор!D10</f>
        <v>280.55284</v>
      </c>
      <c r="Z23" s="288">
        <f t="shared" si="23"/>
        <v>105.03702372528538</v>
      </c>
      <c r="AA23" s="288">
        <f>Хор!C11</f>
        <v>0</v>
      </c>
      <c r="AB23" s="292">
        <f>Хор!D11</f>
        <v>-29.15241</v>
      </c>
      <c r="AC23" s="288" t="e">
        <f t="shared" si="24"/>
        <v>#DIV/0!</v>
      </c>
      <c r="AD23" s="302">
        <f>Хор!C13</f>
        <v>10</v>
      </c>
      <c r="AE23" s="302">
        <f>Хор!D13</f>
        <v>1.0918099999999999</v>
      </c>
      <c r="AF23" s="295">
        <f t="shared" si="25"/>
        <v>10.918100000000001</v>
      </c>
      <c r="AG23" s="302">
        <f>Хор!C15</f>
        <v>271</v>
      </c>
      <c r="AH23" s="294">
        <f>Хор!D15</f>
        <v>201.58349999999999</v>
      </c>
      <c r="AI23" s="295">
        <f t="shared" si="26"/>
        <v>74.3850553505535</v>
      </c>
      <c r="AJ23" s="302">
        <f>Хор!C16</f>
        <v>314</v>
      </c>
      <c r="AK23" s="302">
        <f>Хор!D16</f>
        <v>323.87513999999999</v>
      </c>
      <c r="AL23" s="295">
        <f t="shared" si="6"/>
        <v>103.14494904458597</v>
      </c>
      <c r="AM23" s="295">
        <f>Хор!C18</f>
        <v>5</v>
      </c>
      <c r="AN23" s="295">
        <f>Хор!D18</f>
        <v>5.5</v>
      </c>
      <c r="AO23" s="295">
        <f t="shared" si="27"/>
        <v>110.00000000000001</v>
      </c>
      <c r="AP23" s="295"/>
      <c r="AQ23" s="295"/>
      <c r="AR23" s="295" t="e">
        <f t="shared" si="7"/>
        <v>#DIV/0!</v>
      </c>
      <c r="AS23" s="302">
        <v>0</v>
      </c>
      <c r="AT23" s="302">
        <v>0</v>
      </c>
      <c r="AU23" s="295" t="e">
        <f t="shared" si="8"/>
        <v>#DIV/0!</v>
      </c>
      <c r="AV23" s="302">
        <f>Хор!C25</f>
        <v>30</v>
      </c>
      <c r="AW23" s="303">
        <f>Хор!D25</f>
        <v>23.953299999999999</v>
      </c>
      <c r="AX23" s="295">
        <f t="shared" si="28"/>
        <v>79.844333333333324</v>
      </c>
      <c r="AY23" s="297">
        <f>Хор!C26</f>
        <v>0</v>
      </c>
      <c r="AZ23" s="303">
        <f>Хор!D26</f>
        <v>0</v>
      </c>
      <c r="BA23" s="295" t="e">
        <f t="shared" si="29"/>
        <v>#DIV/0!</v>
      </c>
      <c r="BB23" s="302"/>
      <c r="BC23" s="302"/>
      <c r="BD23" s="295" t="e">
        <f t="shared" si="30"/>
        <v>#DIV/0!</v>
      </c>
      <c r="BE23" s="295">
        <f>Хор!C27</f>
        <v>0</v>
      </c>
      <c r="BF23" s="298">
        <f>Хор!D27</f>
        <v>8.3529999999999993E-2</v>
      </c>
      <c r="BG23" s="295" t="e">
        <f t="shared" si="31"/>
        <v>#DIV/0!</v>
      </c>
      <c r="BH23" s="295"/>
      <c r="BI23" s="295"/>
      <c r="BJ23" s="295"/>
      <c r="BK23" s="295">
        <f>Хор!C31</f>
        <v>0</v>
      </c>
      <c r="BL23" s="295">
        <f>Хор!D31</f>
        <v>0</v>
      </c>
      <c r="BM23" s="295" t="e">
        <f t="shared" si="32"/>
        <v>#DIV/0!</v>
      </c>
      <c r="BN23" s="295"/>
      <c r="BO23" s="295"/>
      <c r="BP23" s="295" t="e">
        <f t="shared" si="33"/>
        <v>#DIV/0!</v>
      </c>
      <c r="BQ23" s="295"/>
      <c r="BR23" s="295"/>
      <c r="BS23" s="295"/>
      <c r="BT23" s="295"/>
      <c r="BU23" s="295">
        <f>Хор!D32</f>
        <v>0.86636000000000002</v>
      </c>
      <c r="BV23" s="288" t="e">
        <f t="shared" si="34"/>
        <v>#DIV/0!</v>
      </c>
      <c r="BW23" s="295">
        <f>Хор!C33</f>
        <v>765.99516000000006</v>
      </c>
      <c r="BX23" s="295">
        <f>Хор!D33</f>
        <v>1065.79348</v>
      </c>
      <c r="BY23" s="295">
        <f t="shared" si="35"/>
        <v>139.1384091774157</v>
      </c>
      <c r="BZ23" s="295"/>
      <c r="CA23" s="295"/>
      <c r="CB23" s="304" t="e">
        <f t="shared" si="36"/>
        <v>#DIV/0!</v>
      </c>
      <c r="CC23" s="304"/>
      <c r="CD23" s="304"/>
      <c r="CE23" s="304" t="e">
        <f t="shared" si="37"/>
        <v>#DIV/0!</v>
      </c>
      <c r="CF23" s="293">
        <f t="shared" si="38"/>
        <v>10649.0036</v>
      </c>
      <c r="CG23" s="293">
        <f>CJ23+CM23+CP23+CS23+CY23+CV23+DB23</f>
        <v>10649.0036</v>
      </c>
      <c r="CH23" s="295">
        <f t="shared" si="58"/>
        <v>100</v>
      </c>
      <c r="CI23" s="295">
        <f>Хор!C38</f>
        <v>2095.3000000000002</v>
      </c>
      <c r="CJ23" s="295">
        <f>Хор!D38</f>
        <v>2095.3000000000002</v>
      </c>
      <c r="CK23" s="295">
        <f t="shared" si="40"/>
        <v>100</v>
      </c>
      <c r="CL23" s="295">
        <f>Хор!C40</f>
        <v>0</v>
      </c>
      <c r="CM23" s="364">
        <f>Хор!D40</f>
        <v>0</v>
      </c>
      <c r="CN23" s="295" t="e">
        <f t="shared" si="41"/>
        <v>#DIV/0!</v>
      </c>
      <c r="CO23" s="295">
        <f>Хор!C41</f>
        <v>5392.4916499999999</v>
      </c>
      <c r="CP23" s="295">
        <f>Хор!D41</f>
        <v>5392.4916499999999</v>
      </c>
      <c r="CQ23" s="295">
        <f t="shared" si="9"/>
        <v>100</v>
      </c>
      <c r="CR23" s="295">
        <f>Хор!C42</f>
        <v>96.750470000000007</v>
      </c>
      <c r="CS23" s="295">
        <f>Хор!D42</f>
        <v>96.750470000000007</v>
      </c>
      <c r="CT23" s="295">
        <f t="shared" si="10"/>
        <v>100</v>
      </c>
      <c r="CU23" s="295">
        <f>Хор!C43</f>
        <v>3064.4614799999999</v>
      </c>
      <c r="CV23" s="295">
        <f>Хор!D43</f>
        <v>3064.4614799999999</v>
      </c>
      <c r="CW23" s="288">
        <f t="shared" si="42"/>
        <v>100</v>
      </c>
      <c r="CX23" s="306">
        <f>Хор!C44</f>
        <v>0</v>
      </c>
      <c r="CY23" s="295">
        <f>Хор!D44</f>
        <v>0</v>
      </c>
      <c r="CZ23" s="295" t="e">
        <f t="shared" si="11"/>
        <v>#DIV/0!</v>
      </c>
      <c r="DA23" s="295"/>
      <c r="DB23" s="295"/>
      <c r="DC23" s="295"/>
      <c r="DD23" s="302"/>
      <c r="DE23" s="302"/>
      <c r="DF23" s="295" t="e">
        <f t="shared" si="43"/>
        <v>#DIV/0!</v>
      </c>
      <c r="DG23" s="295"/>
      <c r="DH23" s="295"/>
      <c r="DI23" s="295"/>
      <c r="DJ23" s="295"/>
      <c r="DK23" s="295">
        <f>Хор!D47</f>
        <v>0</v>
      </c>
      <c r="DL23" s="295"/>
      <c r="DM23" s="297">
        <f t="shared" si="44"/>
        <v>12647.385039999999</v>
      </c>
      <c r="DN23" s="297">
        <f t="shared" si="44"/>
        <v>12613.36629</v>
      </c>
      <c r="DO23" s="295">
        <f t="shared" si="45"/>
        <v>99.731021472878325</v>
      </c>
      <c r="DP23" s="302">
        <f t="shared" si="46"/>
        <v>1527.2872</v>
      </c>
      <c r="DQ23" s="302">
        <f t="shared" si="46"/>
        <v>1505.95272</v>
      </c>
      <c r="DR23" s="295">
        <f t="shared" si="47"/>
        <v>98.603112760979073</v>
      </c>
      <c r="DS23" s="295">
        <f>Хор!C55</f>
        <v>1523.1351999999999</v>
      </c>
      <c r="DT23" s="295">
        <f>Хор!D55</f>
        <v>1502.80072</v>
      </c>
      <c r="DU23" s="295">
        <f t="shared" si="48"/>
        <v>98.664958960964199</v>
      </c>
      <c r="DV23" s="295">
        <f>Хор!C58</f>
        <v>0</v>
      </c>
      <c r="DW23" s="295">
        <f>Хор!D58</f>
        <v>0</v>
      </c>
      <c r="DX23" s="295" t="e">
        <f t="shared" si="49"/>
        <v>#DIV/0!</v>
      </c>
      <c r="DY23" s="295">
        <f>Хор!C59</f>
        <v>1</v>
      </c>
      <c r="DZ23" s="295">
        <f>Хор!D59</f>
        <v>0</v>
      </c>
      <c r="EA23" s="295">
        <f t="shared" si="50"/>
        <v>0</v>
      </c>
      <c r="EB23" s="295">
        <f>Хор!C60</f>
        <v>3.1520000000000001</v>
      </c>
      <c r="EC23" s="295">
        <f>Хор!D60</f>
        <v>3.1520000000000001</v>
      </c>
      <c r="ED23" s="295">
        <f t="shared" si="51"/>
        <v>100</v>
      </c>
      <c r="EE23" s="295">
        <f>Хор!C62</f>
        <v>96.750470000000007</v>
      </c>
      <c r="EF23" s="295">
        <f>Хор!D62</f>
        <v>96.750470000000007</v>
      </c>
      <c r="EG23" s="295">
        <f t="shared" si="52"/>
        <v>100</v>
      </c>
      <c r="EH23" s="295">
        <f>Хор!C63</f>
        <v>7.6513399999999994</v>
      </c>
      <c r="EI23" s="295">
        <f>Хор!D63</f>
        <v>7.6513399999999994</v>
      </c>
      <c r="EJ23" s="295">
        <f t="shared" si="53"/>
        <v>100</v>
      </c>
      <c r="EK23" s="302">
        <f>Хор!C69</f>
        <v>1284.1928499999999</v>
      </c>
      <c r="EL23" s="302">
        <f>Хор!D69</f>
        <v>1271.5085799999999</v>
      </c>
      <c r="EM23" s="295">
        <f t="shared" si="54"/>
        <v>99.012276855458282</v>
      </c>
      <c r="EN23" s="302">
        <f>Хор!C74</f>
        <v>8968.17029</v>
      </c>
      <c r="EO23" s="302">
        <f>Хор!D74</f>
        <v>8968.17029</v>
      </c>
      <c r="EP23" s="295">
        <f t="shared" si="55"/>
        <v>100</v>
      </c>
      <c r="EQ23" s="302">
        <f>Хор!C78</f>
        <v>758.33289000000002</v>
      </c>
      <c r="ER23" s="307">
        <f>Хор!D78</f>
        <v>758.33289000000002</v>
      </c>
      <c r="ES23" s="295">
        <f t="shared" si="12"/>
        <v>100</v>
      </c>
      <c r="ET23" s="295">
        <f>Хор!C80</f>
        <v>0</v>
      </c>
      <c r="EU23" s="295">
        <f>Хор!D80</f>
        <v>0</v>
      </c>
      <c r="EV23" s="295" t="e">
        <f t="shared" si="13"/>
        <v>#DIV/0!</v>
      </c>
      <c r="EW23" s="308">
        <f>Хор!C85</f>
        <v>5</v>
      </c>
      <c r="EX23" s="308">
        <f>Хор!D85</f>
        <v>5</v>
      </c>
      <c r="EY23" s="295">
        <f t="shared" si="56"/>
        <v>100</v>
      </c>
      <c r="EZ23" s="295">
        <f>Хор!C91</f>
        <v>0</v>
      </c>
      <c r="FA23" s="295">
        <f>Хор!D91</f>
        <v>0</v>
      </c>
      <c r="FB23" s="288" t="e">
        <f t="shared" si="57"/>
        <v>#DIV/0!</v>
      </c>
      <c r="FC23" s="393">
        <f t="shared" si="14"/>
        <v>-62.656279999999242</v>
      </c>
      <c r="FD23" s="393">
        <f t="shared" si="15"/>
        <v>251.71334000000024</v>
      </c>
      <c r="FE23" s="288">
        <f t="shared" si="59"/>
        <v>-401.73680914347818</v>
      </c>
      <c r="FF23" s="158"/>
      <c r="FG23" s="159"/>
      <c r="FI23" s="159"/>
    </row>
    <row r="24" spans="1:176" s="247" customFormat="1" ht="25.5" customHeight="1">
      <c r="A24" s="333">
        <v>11</v>
      </c>
      <c r="B24" s="330" t="s">
        <v>288</v>
      </c>
      <c r="C24" s="309">
        <f t="shared" si="16"/>
        <v>8308.3483500000002</v>
      </c>
      <c r="D24" s="287">
        <f t="shared" si="0"/>
        <v>8478.5758900000001</v>
      </c>
      <c r="E24" s="295">
        <f t="shared" si="1"/>
        <v>102.04887340815458</v>
      </c>
      <c r="F24" s="289">
        <f t="shared" si="17"/>
        <v>1380.94588</v>
      </c>
      <c r="G24" s="308">
        <f t="shared" si="3"/>
        <v>1611.4984199999999</v>
      </c>
      <c r="H24" s="295">
        <f t="shared" si="18"/>
        <v>116.69526252542207</v>
      </c>
      <c r="I24" s="288">
        <f t="shared" si="19"/>
        <v>1122.556</v>
      </c>
      <c r="J24" s="295"/>
      <c r="K24" s="295"/>
      <c r="L24" s="302">
        <f>Чум!C6</f>
        <v>93</v>
      </c>
      <c r="M24" s="358">
        <f>Чум!D6</f>
        <v>109.58056999999999</v>
      </c>
      <c r="N24" s="295">
        <f t="shared" si="20"/>
        <v>117.82856989247313</v>
      </c>
      <c r="O24" s="288">
        <f t="shared" si="4"/>
        <v>528.86</v>
      </c>
      <c r="P24" s="288">
        <f t="shared" si="5"/>
        <v>483.37358</v>
      </c>
      <c r="Q24" s="295"/>
      <c r="R24" s="295">
        <f>Чум!C8</f>
        <v>272.505</v>
      </c>
      <c r="S24" s="295">
        <f>Чум!D8</f>
        <v>242.31856999999999</v>
      </c>
      <c r="T24" s="295">
        <f t="shared" si="21"/>
        <v>88.922614263958451</v>
      </c>
      <c r="U24" s="295">
        <f>Чум!C9</f>
        <v>1.635</v>
      </c>
      <c r="V24" s="295">
        <f>Чум!D9</f>
        <v>1.3088900000000001</v>
      </c>
      <c r="W24" s="295">
        <f t="shared" si="22"/>
        <v>80.05443425076453</v>
      </c>
      <c r="X24" s="295">
        <f>Чум!C10</f>
        <v>254.72</v>
      </c>
      <c r="Y24" s="295">
        <f>Чум!D10</f>
        <v>267.5471</v>
      </c>
      <c r="Z24" s="295">
        <f t="shared" si="23"/>
        <v>105.03576476130654</v>
      </c>
      <c r="AA24" s="295">
        <f>Чум!C11</f>
        <v>0</v>
      </c>
      <c r="AB24" s="306">
        <f>Чум!D11</f>
        <v>-27.800979999999999</v>
      </c>
      <c r="AC24" s="295" t="e">
        <f t="shared" si="24"/>
        <v>#DIV/0!</v>
      </c>
      <c r="AD24" s="302">
        <f>Чум!C13</f>
        <v>40</v>
      </c>
      <c r="AE24" s="302">
        <f>Чум!D13</f>
        <v>143.49297999999999</v>
      </c>
      <c r="AF24" s="295">
        <f t="shared" si="25"/>
        <v>358.73244999999997</v>
      </c>
      <c r="AG24" s="302">
        <f>Чум!C15</f>
        <v>96</v>
      </c>
      <c r="AH24" s="294">
        <f>Чум!D15</f>
        <v>117.6803</v>
      </c>
      <c r="AI24" s="295">
        <f t="shared" si="26"/>
        <v>122.58364583333335</v>
      </c>
      <c r="AJ24" s="302">
        <f>Чум!C16</f>
        <v>359.69600000000003</v>
      </c>
      <c r="AK24" s="302">
        <f>Чум!D16</f>
        <v>348.84931</v>
      </c>
      <c r="AL24" s="295">
        <f t="shared" si="6"/>
        <v>96.984484119923479</v>
      </c>
      <c r="AM24" s="295">
        <f>Чум!C18</f>
        <v>5</v>
      </c>
      <c r="AN24" s="295">
        <f>Чум!D18</f>
        <v>2.1</v>
      </c>
      <c r="AO24" s="295">
        <f t="shared" si="27"/>
        <v>42.000000000000007</v>
      </c>
      <c r="AP24" s="295">
        <f>Чум!C22</f>
        <v>0</v>
      </c>
      <c r="AQ24" s="295">
        <v>3.65E-3</v>
      </c>
      <c r="AR24" s="295" t="e">
        <f>AQ24/AP24*100</f>
        <v>#DIV/0!</v>
      </c>
      <c r="AS24" s="302">
        <v>0</v>
      </c>
      <c r="AT24" s="302"/>
      <c r="AU24" s="295" t="e">
        <f t="shared" si="8"/>
        <v>#DIV/0!</v>
      </c>
      <c r="AV24" s="302">
        <f>Чум!C27</f>
        <v>86.14</v>
      </c>
      <c r="AW24" s="303">
        <f>Чум!D27</f>
        <v>86.699160000000006</v>
      </c>
      <c r="AX24" s="295">
        <f t="shared" si="28"/>
        <v>100.6491293243557</v>
      </c>
      <c r="AY24" s="302">
        <f>Чум!C28</f>
        <v>0</v>
      </c>
      <c r="AZ24" s="303">
        <f>Чум!D28</f>
        <v>0</v>
      </c>
      <c r="BA24" s="295" t="e">
        <f t="shared" si="29"/>
        <v>#DIV/0!</v>
      </c>
      <c r="BB24" s="302"/>
      <c r="BC24" s="302"/>
      <c r="BD24" s="295" t="e">
        <f t="shared" si="30"/>
        <v>#DIV/0!</v>
      </c>
      <c r="BE24" s="295">
        <f>Чум!C30</f>
        <v>50</v>
      </c>
      <c r="BF24" s="298">
        <f>Чум!D30</f>
        <v>58.907350000000001</v>
      </c>
      <c r="BG24" s="295">
        <f t="shared" si="31"/>
        <v>117.8147</v>
      </c>
      <c r="BH24" s="295"/>
      <c r="BI24" s="295"/>
      <c r="BJ24" s="295"/>
      <c r="BK24" s="295">
        <f>Чум!C33</f>
        <v>0</v>
      </c>
      <c r="BL24" s="295">
        <f>Чум!D31</f>
        <v>78.477000000000004</v>
      </c>
      <c r="BM24" s="295" t="e">
        <f t="shared" si="32"/>
        <v>#DIV/0!</v>
      </c>
      <c r="BN24" s="295"/>
      <c r="BO24" s="295"/>
      <c r="BP24" s="295" t="e">
        <f t="shared" si="33"/>
        <v>#DIV/0!</v>
      </c>
      <c r="BQ24" s="295"/>
      <c r="BR24" s="295"/>
      <c r="BS24" s="295"/>
      <c r="BT24" s="295"/>
      <c r="BU24" s="295">
        <f>Чум!D34</f>
        <v>0</v>
      </c>
      <c r="BV24" s="288" t="e">
        <f t="shared" si="34"/>
        <v>#DIV/0!</v>
      </c>
      <c r="BW24" s="295">
        <f>Чум!C37</f>
        <v>122.24988</v>
      </c>
      <c r="BX24" s="295">
        <f>Чум!D37</f>
        <v>182.33452</v>
      </c>
      <c r="BY24" s="295">
        <f t="shared" si="35"/>
        <v>149.14903801950561</v>
      </c>
      <c r="BZ24" s="295"/>
      <c r="CA24" s="295"/>
      <c r="CB24" s="304" t="e">
        <f t="shared" si="36"/>
        <v>#DIV/0!</v>
      </c>
      <c r="CC24" s="304"/>
      <c r="CD24" s="304"/>
      <c r="CE24" s="304" t="e">
        <f t="shared" si="37"/>
        <v>#DIV/0!</v>
      </c>
      <c r="CF24" s="302">
        <f t="shared" si="38"/>
        <v>6927.40247</v>
      </c>
      <c r="CG24" s="302">
        <f t="shared" si="39"/>
        <v>6867.0774700000002</v>
      </c>
      <c r="CH24" s="295">
        <f t="shared" si="58"/>
        <v>99.129182976429547</v>
      </c>
      <c r="CI24" s="295">
        <f>Чум!C42</f>
        <v>3395.5</v>
      </c>
      <c r="CJ24" s="295">
        <f>Чум!D42</f>
        <v>3395.5</v>
      </c>
      <c r="CK24" s="295">
        <f t="shared" si="40"/>
        <v>100</v>
      </c>
      <c r="CL24" s="295">
        <f>Чум!C43</f>
        <v>0</v>
      </c>
      <c r="CM24" s="364">
        <f>Чум!D43</f>
        <v>0</v>
      </c>
      <c r="CN24" s="295" t="e">
        <f t="shared" si="41"/>
        <v>#DIV/0!</v>
      </c>
      <c r="CO24" s="295">
        <f>Чум!C44</f>
        <v>2915.1730699999998</v>
      </c>
      <c r="CP24" s="295">
        <f>Чум!D44</f>
        <v>2915.1730699999998</v>
      </c>
      <c r="CQ24" s="295">
        <f t="shared" si="9"/>
        <v>100</v>
      </c>
      <c r="CR24" s="295">
        <f>Чум!C45</f>
        <v>110.81102</v>
      </c>
      <c r="CS24" s="295">
        <f>Чум!D45</f>
        <v>110.81102</v>
      </c>
      <c r="CT24" s="295">
        <f t="shared" si="10"/>
        <v>100</v>
      </c>
      <c r="CU24" s="295">
        <f>Чум!C46</f>
        <v>505.91838000000001</v>
      </c>
      <c r="CV24" s="295">
        <f>Чум!D46</f>
        <v>445.59338000000002</v>
      </c>
      <c r="CW24" s="288">
        <f t="shared" si="42"/>
        <v>88.076139870624985</v>
      </c>
      <c r="CX24" s="306">
        <f>Чум!C50</f>
        <v>0</v>
      </c>
      <c r="CY24" s="295">
        <f>Чум!D50</f>
        <v>0</v>
      </c>
      <c r="CZ24" s="295" t="e">
        <f t="shared" si="11"/>
        <v>#DIV/0!</v>
      </c>
      <c r="DA24" s="295"/>
      <c r="DB24" s="295"/>
      <c r="DC24" s="295"/>
      <c r="DD24" s="302"/>
      <c r="DE24" s="302"/>
      <c r="DF24" s="295" t="e">
        <f t="shared" si="43"/>
        <v>#DIV/0!</v>
      </c>
      <c r="DG24" s="295"/>
      <c r="DH24" s="295"/>
      <c r="DI24" s="295"/>
      <c r="DJ24" s="295"/>
      <c r="DK24" s="295"/>
      <c r="DL24" s="295"/>
      <c r="DM24" s="297">
        <f t="shared" si="44"/>
        <v>8636.5371700000014</v>
      </c>
      <c r="DN24" s="297">
        <f t="shared" si="44"/>
        <v>8344.0469200000007</v>
      </c>
      <c r="DO24" s="295">
        <f t="shared" si="45"/>
        <v>96.613338838904099</v>
      </c>
      <c r="DP24" s="302">
        <f t="shared" si="46"/>
        <v>1722.4080000000001</v>
      </c>
      <c r="DQ24" s="302">
        <f t="shared" si="46"/>
        <v>1590.3137200000001</v>
      </c>
      <c r="DR24" s="295">
        <f t="shared" si="47"/>
        <v>92.330836828440184</v>
      </c>
      <c r="DS24" s="295">
        <f>Чум!C58</f>
        <v>1703.48</v>
      </c>
      <c r="DT24" s="295">
        <f>Чум!D58</f>
        <v>1581.38572</v>
      </c>
      <c r="DU24" s="295">
        <f t="shared" si="48"/>
        <v>92.832655505201117</v>
      </c>
      <c r="DV24" s="295">
        <f>Чум!C61</f>
        <v>0</v>
      </c>
      <c r="DW24" s="295">
        <f>Чум!D61</f>
        <v>0</v>
      </c>
      <c r="DX24" s="295" t="e">
        <f t="shared" si="49"/>
        <v>#DIV/0!</v>
      </c>
      <c r="DY24" s="295">
        <f>Чум!C62</f>
        <v>10</v>
      </c>
      <c r="DZ24" s="295">
        <f>Чум!D62</f>
        <v>0</v>
      </c>
      <c r="EA24" s="295">
        <f t="shared" si="50"/>
        <v>0</v>
      </c>
      <c r="EB24" s="295">
        <f>Чум!C63</f>
        <v>8.9280000000000008</v>
      </c>
      <c r="EC24" s="295">
        <f>Чум!D63</f>
        <v>8.9280000000000008</v>
      </c>
      <c r="ED24" s="295">
        <f t="shared" si="51"/>
        <v>100</v>
      </c>
      <c r="EE24" s="295">
        <f>Чум!C65</f>
        <v>110.81102</v>
      </c>
      <c r="EF24" s="295">
        <f>Чум!D65</f>
        <v>110.81102</v>
      </c>
      <c r="EG24" s="295">
        <f t="shared" si="52"/>
        <v>100</v>
      </c>
      <c r="EH24" s="295">
        <f>Чум!C66</f>
        <v>10.832000000000001</v>
      </c>
      <c r="EI24" s="295">
        <f>Чум!D66</f>
        <v>10.431339999999999</v>
      </c>
      <c r="EJ24" s="295">
        <f t="shared" si="53"/>
        <v>96.301144756277679</v>
      </c>
      <c r="EK24" s="302">
        <f>Чум!C72</f>
        <v>1530.38518</v>
      </c>
      <c r="EL24" s="302">
        <f>Чум!D72</f>
        <v>1504.65516</v>
      </c>
      <c r="EM24" s="295">
        <f t="shared" si="54"/>
        <v>98.318722610735165</v>
      </c>
      <c r="EN24" s="302">
        <f>Чум!C77</f>
        <v>4218.2709700000005</v>
      </c>
      <c r="EO24" s="302">
        <f>Чум!D77</f>
        <v>4084.0056800000002</v>
      </c>
      <c r="EP24" s="295">
        <f t="shared" si="55"/>
        <v>96.817053931459498</v>
      </c>
      <c r="EQ24" s="302">
        <f>Чум!C81</f>
        <v>1038.4000000000001</v>
      </c>
      <c r="ER24" s="307">
        <f>Чум!D81</f>
        <v>1038.4000000000001</v>
      </c>
      <c r="ES24" s="295">
        <f t="shared" si="12"/>
        <v>100</v>
      </c>
      <c r="ET24" s="295">
        <f>Чум!C83</f>
        <v>0</v>
      </c>
      <c r="EU24" s="295">
        <f>Чум!D83</f>
        <v>0</v>
      </c>
      <c r="EV24" s="295" t="e">
        <f t="shared" si="13"/>
        <v>#DIV/0!</v>
      </c>
      <c r="EW24" s="308">
        <f>Чум!C88</f>
        <v>5.43</v>
      </c>
      <c r="EX24" s="308">
        <f>Чум!D88</f>
        <v>5.43</v>
      </c>
      <c r="EY24" s="295">
        <f t="shared" si="56"/>
        <v>100</v>
      </c>
      <c r="EZ24" s="295">
        <f>Чум!C94</f>
        <v>0</v>
      </c>
      <c r="FA24" s="295">
        <f>Чум!D94</f>
        <v>0</v>
      </c>
      <c r="FB24" s="295" t="e">
        <f t="shared" si="57"/>
        <v>#DIV/0!</v>
      </c>
      <c r="FC24" s="395">
        <f t="shared" si="14"/>
        <v>-328.18882000000121</v>
      </c>
      <c r="FD24" s="395">
        <f t="shared" si="15"/>
        <v>134.52896999999939</v>
      </c>
      <c r="FE24" s="295">
        <f t="shared" si="59"/>
        <v>-40.991332367750644</v>
      </c>
      <c r="FF24" s="245"/>
      <c r="FG24" s="246"/>
      <c r="FI24" s="246"/>
    </row>
    <row r="25" spans="1:176" s="168" customFormat="1" ht="22.5" customHeight="1">
      <c r="A25" s="331">
        <v>12</v>
      </c>
      <c r="B25" s="332" t="s">
        <v>289</v>
      </c>
      <c r="C25" s="311">
        <f t="shared" si="16"/>
        <v>9784.2703999999994</v>
      </c>
      <c r="D25" s="312">
        <f t="shared" si="0"/>
        <v>9987.5324799999999</v>
      </c>
      <c r="E25" s="298">
        <f t="shared" si="1"/>
        <v>102.0774372711531</v>
      </c>
      <c r="F25" s="289">
        <f t="shared" si="17"/>
        <v>2751.2668999999996</v>
      </c>
      <c r="G25" s="313">
        <f t="shared" si="3"/>
        <v>3111.4520299999995</v>
      </c>
      <c r="H25" s="298">
        <f t="shared" si="18"/>
        <v>113.09160990524039</v>
      </c>
      <c r="I25" s="288">
        <f t="shared" si="19"/>
        <v>890.2</v>
      </c>
      <c r="J25" s="298"/>
      <c r="K25" s="298"/>
      <c r="L25" s="297">
        <f>Шать!C6</f>
        <v>60</v>
      </c>
      <c r="M25" s="358">
        <f>Шать!D6</f>
        <v>54.596049999999998</v>
      </c>
      <c r="N25" s="298">
        <f t="shared" si="20"/>
        <v>90.993416666666661</v>
      </c>
      <c r="O25" s="288">
        <f t="shared" si="4"/>
        <v>420.20000000000005</v>
      </c>
      <c r="P25" s="288">
        <f t="shared" si="5"/>
        <v>496.80062000000004</v>
      </c>
      <c r="Q25" s="298"/>
      <c r="R25" s="298">
        <f>Шать!C8</f>
        <v>156.73500000000001</v>
      </c>
      <c r="S25" s="298">
        <f>Шать!D8</f>
        <v>249.04965000000001</v>
      </c>
      <c r="T25" s="298">
        <f t="shared" si="21"/>
        <v>158.89855488563498</v>
      </c>
      <c r="U25" s="298">
        <f>Шать!C9</f>
        <v>1.68</v>
      </c>
      <c r="V25" s="298">
        <f>Шать!D9</f>
        <v>1.3452599999999999</v>
      </c>
      <c r="W25" s="298">
        <f t="shared" si="22"/>
        <v>80.075000000000003</v>
      </c>
      <c r="X25" s="298">
        <f>Шать!C10</f>
        <v>261.78500000000003</v>
      </c>
      <c r="Y25" s="298">
        <f>Шать!D10</f>
        <v>274.97894000000002</v>
      </c>
      <c r="Z25" s="298">
        <f t="shared" si="23"/>
        <v>105.03999083217144</v>
      </c>
      <c r="AA25" s="298">
        <f>Шать!C11</f>
        <v>0</v>
      </c>
      <c r="AB25" s="314">
        <f>Шать!D11</f>
        <v>-28.573229999999999</v>
      </c>
      <c r="AC25" s="298" t="e">
        <f t="shared" si="24"/>
        <v>#DIV/0!</v>
      </c>
      <c r="AD25" s="297">
        <f>Шать!C13</f>
        <v>10</v>
      </c>
      <c r="AE25" s="297">
        <f>Шать!D13</f>
        <v>3.4327999999999999</v>
      </c>
      <c r="AF25" s="298">
        <f t="shared" si="25"/>
        <v>34.327999999999996</v>
      </c>
      <c r="AG25" s="297">
        <f>Шать!C15</f>
        <v>90</v>
      </c>
      <c r="AH25" s="294">
        <f>Шать!D15</f>
        <v>127.09181</v>
      </c>
      <c r="AI25" s="298">
        <f t="shared" si="26"/>
        <v>141.21312222222221</v>
      </c>
      <c r="AJ25" s="297">
        <f>Шать!C16</f>
        <v>307</v>
      </c>
      <c r="AK25" s="297">
        <f>Шать!D16</f>
        <v>319.56335999999999</v>
      </c>
      <c r="AL25" s="298">
        <f t="shared" si="6"/>
        <v>104.0922996742671</v>
      </c>
      <c r="AM25" s="298">
        <f>Шать!C18</f>
        <v>3</v>
      </c>
      <c r="AN25" s="298">
        <f>Шать!D18</f>
        <v>2</v>
      </c>
      <c r="AO25" s="298">
        <f t="shared" si="27"/>
        <v>66.666666666666657</v>
      </c>
      <c r="AP25" s="298"/>
      <c r="AQ25" s="298"/>
      <c r="AR25" s="298" t="e">
        <f>AP25/AQ25*100</f>
        <v>#DIV/0!</v>
      </c>
      <c r="AS25" s="297">
        <v>0</v>
      </c>
      <c r="AT25" s="297">
        <f>0</f>
        <v>0</v>
      </c>
      <c r="AU25" s="298" t="e">
        <f t="shared" si="8"/>
        <v>#DIV/0!</v>
      </c>
      <c r="AV25" s="297">
        <f>Шать!C27</f>
        <v>180</v>
      </c>
      <c r="AW25" s="303">
        <f>Шать!D27</f>
        <v>240.8073</v>
      </c>
      <c r="AX25" s="298">
        <f t="shared" si="28"/>
        <v>133.78183333333334</v>
      </c>
      <c r="AY25" s="297">
        <f>Шать!C28</f>
        <v>20</v>
      </c>
      <c r="AZ25" s="294">
        <f>Шать!D28</f>
        <v>26.011199999999999</v>
      </c>
      <c r="BA25" s="298">
        <f t="shared" si="29"/>
        <v>130.05599999999998</v>
      </c>
      <c r="BB25" s="297"/>
      <c r="BC25" s="297"/>
      <c r="BD25" s="298" t="e">
        <f t="shared" si="30"/>
        <v>#DIV/0!</v>
      </c>
      <c r="BE25" s="298">
        <f>Шать!C29</f>
        <v>30</v>
      </c>
      <c r="BF25" s="298">
        <f>Шать!D29</f>
        <v>32.162050000000001</v>
      </c>
      <c r="BG25" s="298">
        <f t="shared" si="31"/>
        <v>107.20683333333334</v>
      </c>
      <c r="BH25" s="298"/>
      <c r="BI25" s="298"/>
      <c r="BJ25" s="298"/>
      <c r="BK25" s="298">
        <f>Шать!C31</f>
        <v>1294.56</v>
      </c>
      <c r="BL25" s="298">
        <f>Шать!D31</f>
        <v>1320.396</v>
      </c>
      <c r="BM25" s="298">
        <f t="shared" si="32"/>
        <v>101.99573600296625</v>
      </c>
      <c r="BN25" s="298"/>
      <c r="BO25" s="298"/>
      <c r="BP25" s="298" t="e">
        <f t="shared" si="33"/>
        <v>#DIV/0!</v>
      </c>
      <c r="BQ25" s="298"/>
      <c r="BR25" s="298"/>
      <c r="BS25" s="298"/>
      <c r="BT25" s="298">
        <f>Шать!C34</f>
        <v>0</v>
      </c>
      <c r="BU25" s="298">
        <f>Шать!D34</f>
        <v>0</v>
      </c>
      <c r="BV25" s="288" t="e">
        <f t="shared" si="34"/>
        <v>#DIV/0!</v>
      </c>
      <c r="BW25" s="298">
        <f>Шать!C37</f>
        <v>336.50689999999997</v>
      </c>
      <c r="BX25" s="295">
        <f>SUM(Шать!D37)</f>
        <v>488.59084000000001</v>
      </c>
      <c r="BY25" s="298">
        <f t="shared" si="35"/>
        <v>145.19489496352082</v>
      </c>
      <c r="BZ25" s="298"/>
      <c r="CA25" s="298"/>
      <c r="CB25" s="315" t="e">
        <f t="shared" si="36"/>
        <v>#DIV/0!</v>
      </c>
      <c r="CC25" s="315"/>
      <c r="CD25" s="315"/>
      <c r="CE25" s="315" t="e">
        <f t="shared" si="37"/>
        <v>#DIV/0!</v>
      </c>
      <c r="CF25" s="297">
        <f t="shared" si="38"/>
        <v>7033.0034999999998</v>
      </c>
      <c r="CG25" s="293">
        <f t="shared" si="39"/>
        <v>6876.0804500000004</v>
      </c>
      <c r="CH25" s="298">
        <f t="shared" si="58"/>
        <v>97.768761952130419</v>
      </c>
      <c r="CI25" s="298">
        <f>Шать!C42</f>
        <v>1897.8</v>
      </c>
      <c r="CJ25" s="298">
        <f>Шать!D42</f>
        <v>1897.8</v>
      </c>
      <c r="CK25" s="298">
        <f t="shared" si="40"/>
        <v>100</v>
      </c>
      <c r="CL25" s="298">
        <f>Шать!C43</f>
        <v>0</v>
      </c>
      <c r="CM25" s="365">
        <f>Шать!D43</f>
        <v>0</v>
      </c>
      <c r="CN25" s="298" t="e">
        <f t="shared" si="41"/>
        <v>#DIV/0!</v>
      </c>
      <c r="CO25" s="298">
        <f>Шать!C44</f>
        <v>4067.5971199999999</v>
      </c>
      <c r="CP25" s="298">
        <f>Шать!D44</f>
        <v>3921.6578399999999</v>
      </c>
      <c r="CQ25" s="298">
        <f t="shared" si="9"/>
        <v>96.412150080389466</v>
      </c>
      <c r="CR25" s="298">
        <f>Шать!C45</f>
        <v>117.81358</v>
      </c>
      <c r="CS25" s="298">
        <f>Шать!D45</f>
        <v>117.81358</v>
      </c>
      <c r="CT25" s="298">
        <f t="shared" si="10"/>
        <v>100</v>
      </c>
      <c r="CU25" s="298">
        <f>Шать!C46</f>
        <v>949.79280000000006</v>
      </c>
      <c r="CV25" s="298">
        <f>Шать!D46</f>
        <v>938.80903000000001</v>
      </c>
      <c r="CW25" s="288">
        <f t="shared" si="42"/>
        <v>98.843561458878185</v>
      </c>
      <c r="CX25" s="314">
        <f>Шать!C50</f>
        <v>0</v>
      </c>
      <c r="CY25" s="298">
        <f>Шать!D50</f>
        <v>0</v>
      </c>
      <c r="CZ25" s="298" t="e">
        <f t="shared" si="11"/>
        <v>#DIV/0!</v>
      </c>
      <c r="DA25" s="298"/>
      <c r="DB25" s="298"/>
      <c r="DC25" s="298"/>
      <c r="DD25" s="297"/>
      <c r="DE25" s="297"/>
      <c r="DF25" s="298" t="e">
        <f t="shared" si="43"/>
        <v>#DIV/0!</v>
      </c>
      <c r="DG25" s="298"/>
      <c r="DH25" s="298"/>
      <c r="DI25" s="298"/>
      <c r="DJ25" s="298"/>
      <c r="DK25" s="298"/>
      <c r="DL25" s="298"/>
      <c r="DM25" s="297">
        <f t="shared" si="44"/>
        <v>10111.471560000002</v>
      </c>
      <c r="DN25" s="297">
        <f t="shared" si="44"/>
        <v>9878.4558399999987</v>
      </c>
      <c r="DO25" s="298">
        <f>DN25/DM25*100</f>
        <v>97.695531074608468</v>
      </c>
      <c r="DP25" s="297">
        <f t="shared" si="46"/>
        <v>1621.973</v>
      </c>
      <c r="DQ25" s="297">
        <f t="shared" si="46"/>
        <v>1574.0285399999998</v>
      </c>
      <c r="DR25" s="298">
        <f t="shared" si="47"/>
        <v>97.044065468414075</v>
      </c>
      <c r="DS25" s="298">
        <f>Шать!C58</f>
        <v>1593.9970000000001</v>
      </c>
      <c r="DT25" s="298">
        <f>Шать!D58</f>
        <v>1551.0525399999999</v>
      </c>
      <c r="DU25" s="298">
        <f t="shared" si="48"/>
        <v>97.305863185438852</v>
      </c>
      <c r="DV25" s="298">
        <f>Шать!C61</f>
        <v>0</v>
      </c>
      <c r="DW25" s="298">
        <f>Шать!D61</f>
        <v>0</v>
      </c>
      <c r="DX25" s="298" t="e">
        <f t="shared" si="49"/>
        <v>#DIV/0!</v>
      </c>
      <c r="DY25" s="298">
        <f>Шать!C62</f>
        <v>5</v>
      </c>
      <c r="DZ25" s="298">
        <f>Шать!D62</f>
        <v>0</v>
      </c>
      <c r="EA25" s="298">
        <f t="shared" si="50"/>
        <v>0</v>
      </c>
      <c r="EB25" s="298">
        <f>Шать!C63</f>
        <v>22.975999999999999</v>
      </c>
      <c r="EC25" s="298">
        <f>Шать!D63</f>
        <v>22.975999999999999</v>
      </c>
      <c r="ED25" s="298">
        <f t="shared" si="51"/>
        <v>100</v>
      </c>
      <c r="EE25" s="298">
        <f>Шать!C65</f>
        <v>110.66728000000001</v>
      </c>
      <c r="EF25" s="298">
        <f>Шать!D65</f>
        <v>110.66728000000001</v>
      </c>
      <c r="EG25" s="298">
        <f t="shared" si="52"/>
        <v>100</v>
      </c>
      <c r="EH25" s="298">
        <f>Шать!C66</f>
        <v>3</v>
      </c>
      <c r="EI25" s="298">
        <f>Шать!D66</f>
        <v>2.83134</v>
      </c>
      <c r="EJ25" s="298">
        <f t="shared" si="53"/>
        <v>94.378</v>
      </c>
      <c r="EK25" s="297">
        <f>Шать!C72</f>
        <v>2892.2158200000003</v>
      </c>
      <c r="EL25" s="297">
        <f>Шать!D72</f>
        <v>2864.5189300000002</v>
      </c>
      <c r="EM25" s="298">
        <f t="shared" si="54"/>
        <v>99.042364341952876</v>
      </c>
      <c r="EN25" s="297">
        <f>Шать!C77</f>
        <v>4753.36546</v>
      </c>
      <c r="EO25" s="297">
        <f>Шать!D77</f>
        <v>4596.1597499999998</v>
      </c>
      <c r="EP25" s="298">
        <f t="shared" si="55"/>
        <v>96.692749351529969</v>
      </c>
      <c r="EQ25" s="297">
        <f>Шать!C81</f>
        <v>705.42</v>
      </c>
      <c r="ER25" s="316">
        <f>Шать!D81</f>
        <v>705.42</v>
      </c>
      <c r="ES25" s="298">
        <f t="shared" si="12"/>
        <v>100</v>
      </c>
      <c r="ET25" s="298">
        <f>Шать!C83</f>
        <v>0</v>
      </c>
      <c r="EU25" s="298">
        <f>Шать!D83</f>
        <v>0</v>
      </c>
      <c r="EV25" s="298" t="e">
        <f t="shared" si="13"/>
        <v>#DIV/0!</v>
      </c>
      <c r="EW25" s="313">
        <f>Шать!C88</f>
        <v>24.83</v>
      </c>
      <c r="EX25" s="313">
        <f>Шать!D88</f>
        <v>24.83</v>
      </c>
      <c r="EY25" s="298">
        <f t="shared" si="56"/>
        <v>100</v>
      </c>
      <c r="EZ25" s="298">
        <f>Шать!C94</f>
        <v>0</v>
      </c>
      <c r="FA25" s="298">
        <f>Шать!D94</f>
        <v>0</v>
      </c>
      <c r="FB25" s="298" t="e">
        <f t="shared" si="57"/>
        <v>#DIV/0!</v>
      </c>
      <c r="FC25" s="394">
        <f t="shared" si="14"/>
        <v>-327.20116000000235</v>
      </c>
      <c r="FD25" s="394">
        <f t="shared" si="15"/>
        <v>109.07664000000113</v>
      </c>
      <c r="FE25" s="298">
        <f t="shared" si="59"/>
        <v>-33.336263233296712</v>
      </c>
      <c r="FF25" s="166"/>
      <c r="FG25" s="167"/>
      <c r="FI25" s="167"/>
    </row>
    <row r="26" spans="1:176" s="247" customFormat="1" ht="24.75" customHeight="1">
      <c r="A26" s="334">
        <v>13</v>
      </c>
      <c r="B26" s="330" t="s">
        <v>290</v>
      </c>
      <c r="C26" s="309">
        <f t="shared" si="16"/>
        <v>13767.251459999999</v>
      </c>
      <c r="D26" s="287">
        <f t="shared" si="0"/>
        <v>15229.783350000002</v>
      </c>
      <c r="E26" s="295">
        <f t="shared" si="1"/>
        <v>110.62326706423072</v>
      </c>
      <c r="F26" s="289">
        <f t="shared" si="17"/>
        <v>2863.75</v>
      </c>
      <c r="G26" s="308">
        <f t="shared" si="3"/>
        <v>4350.9584100000002</v>
      </c>
      <c r="H26" s="295">
        <f t="shared" si="18"/>
        <v>151.93220113487561</v>
      </c>
      <c r="I26" s="288">
        <f t="shared" si="19"/>
        <v>2365.75</v>
      </c>
      <c r="J26" s="295"/>
      <c r="K26" s="295"/>
      <c r="L26" s="302">
        <f>Юнг!C6</f>
        <v>149</v>
      </c>
      <c r="M26" s="358">
        <f>Юнг!D6</f>
        <v>177.08707000000001</v>
      </c>
      <c r="N26" s="295">
        <f t="shared" si="20"/>
        <v>118.85038255033558</v>
      </c>
      <c r="O26" s="288">
        <f t="shared" si="4"/>
        <v>675.75</v>
      </c>
      <c r="P26" s="288">
        <f t="shared" si="5"/>
        <v>798.90917000000002</v>
      </c>
      <c r="Q26" s="295"/>
      <c r="R26" s="295">
        <f>Юнг!C8</f>
        <v>252.05500000000001</v>
      </c>
      <c r="S26" s="295">
        <f>Юнг!D8</f>
        <v>400.49876999999998</v>
      </c>
      <c r="T26" s="295">
        <f t="shared" si="21"/>
        <v>158.89340421733351</v>
      </c>
      <c r="U26" s="295">
        <f>Юнг!C9</f>
        <v>2.7029999999999998</v>
      </c>
      <c r="V26" s="295">
        <f>Юнг!D9</f>
        <v>2.1633399999999998</v>
      </c>
      <c r="W26" s="295">
        <f t="shared" si="22"/>
        <v>80.034776174620788</v>
      </c>
      <c r="X26" s="295">
        <f>Юнг!C10</f>
        <v>420.99200000000002</v>
      </c>
      <c r="Y26" s="295">
        <f>Юнг!D10</f>
        <v>442.19587999999999</v>
      </c>
      <c r="Z26" s="295">
        <f t="shared" si="23"/>
        <v>105.03664677713589</v>
      </c>
      <c r="AA26" s="295">
        <f>Юнг!C11</f>
        <v>0</v>
      </c>
      <c r="AB26" s="306">
        <f>Юнг!D11</f>
        <v>-45.948819999999998</v>
      </c>
      <c r="AC26" s="295" t="e">
        <f t="shared" si="24"/>
        <v>#DIV/0!</v>
      </c>
      <c r="AD26" s="302">
        <f>Юнг!C13</f>
        <v>80</v>
      </c>
      <c r="AE26" s="302">
        <f>Юнг!D13</f>
        <v>81.321929999999995</v>
      </c>
      <c r="AF26" s="295">
        <f t="shared" si="25"/>
        <v>101.65241249999998</v>
      </c>
      <c r="AG26" s="302">
        <f>Юнг!C15</f>
        <v>433</v>
      </c>
      <c r="AH26" s="294">
        <f>Юнг!D15</f>
        <v>411.26123999999999</v>
      </c>
      <c r="AI26" s="295">
        <f t="shared" si="26"/>
        <v>94.979501154734407</v>
      </c>
      <c r="AJ26" s="302">
        <f>Юнг!C16</f>
        <v>1020</v>
      </c>
      <c r="AK26" s="302">
        <f>Юнг!D16</f>
        <v>962.31596000000002</v>
      </c>
      <c r="AL26" s="295">
        <f t="shared" si="6"/>
        <v>94.34470196078432</v>
      </c>
      <c r="AM26" s="295">
        <f>Юнг!C18</f>
        <v>8</v>
      </c>
      <c r="AN26" s="295">
        <f>Юнг!D18</f>
        <v>3.2</v>
      </c>
      <c r="AO26" s="295">
        <f t="shared" si="27"/>
        <v>40</v>
      </c>
      <c r="AP26" s="295"/>
      <c r="AQ26" s="295"/>
      <c r="AR26" s="295" t="e">
        <f>AP26/AQ26*100</f>
        <v>#DIV/0!</v>
      </c>
      <c r="AS26" s="302">
        <v>0</v>
      </c>
      <c r="AT26" s="302"/>
      <c r="AU26" s="295" t="e">
        <f t="shared" si="8"/>
        <v>#DIV/0!</v>
      </c>
      <c r="AV26" s="302">
        <f>Юнг!C27</f>
        <v>388</v>
      </c>
      <c r="AW26" s="303">
        <f>Юнг!D27</f>
        <v>499.31668999999999</v>
      </c>
      <c r="AX26" s="295">
        <f t="shared" si="28"/>
        <v>128.68986855670104</v>
      </c>
      <c r="AY26" s="302">
        <f>Юнг!C28</f>
        <v>30</v>
      </c>
      <c r="AZ26" s="303">
        <f>Юнг!D28</f>
        <v>29.382000000000001</v>
      </c>
      <c r="BA26" s="295">
        <f t="shared" si="29"/>
        <v>97.94</v>
      </c>
      <c r="BB26" s="302"/>
      <c r="BC26" s="302"/>
      <c r="BD26" s="295" t="e">
        <f t="shared" si="30"/>
        <v>#DIV/0!</v>
      </c>
      <c r="BE26" s="295">
        <f>Юнг!C30</f>
        <v>80</v>
      </c>
      <c r="BF26" s="298">
        <f>Юнг!D30</f>
        <v>97.995909999999995</v>
      </c>
      <c r="BG26" s="295">
        <f t="shared" si="31"/>
        <v>122.49488749999999</v>
      </c>
      <c r="BH26" s="295"/>
      <c r="BI26" s="295"/>
      <c r="BJ26" s="295"/>
      <c r="BK26" s="295">
        <f>Юнг!C33</f>
        <v>0</v>
      </c>
      <c r="BL26" s="295">
        <f>Юнг!D31</f>
        <v>0</v>
      </c>
      <c r="BM26" s="295" t="e">
        <f t="shared" si="32"/>
        <v>#DIV/0!</v>
      </c>
      <c r="BN26" s="295"/>
      <c r="BO26" s="295"/>
      <c r="BP26" s="295" t="e">
        <f t="shared" si="33"/>
        <v>#DIV/0!</v>
      </c>
      <c r="BQ26" s="295"/>
      <c r="BR26" s="295"/>
      <c r="BS26" s="295"/>
      <c r="BT26" s="295">
        <f>Юнг!C34</f>
        <v>0</v>
      </c>
      <c r="BU26" s="295">
        <f>Юнг!D34</f>
        <v>43.13044</v>
      </c>
      <c r="BV26" s="288" t="e">
        <f t="shared" si="34"/>
        <v>#DIV/0!</v>
      </c>
      <c r="BW26" s="295">
        <f>Юнг!C36</f>
        <v>0</v>
      </c>
      <c r="BX26" s="295">
        <f>Юнг!D36</f>
        <v>1247.038</v>
      </c>
      <c r="BY26" s="295" t="e">
        <f t="shared" si="35"/>
        <v>#DIV/0!</v>
      </c>
      <c r="BZ26" s="295"/>
      <c r="CA26" s="295"/>
      <c r="CB26" s="304" t="e">
        <f t="shared" si="36"/>
        <v>#DIV/0!</v>
      </c>
      <c r="CC26" s="304"/>
      <c r="CD26" s="304"/>
      <c r="CE26" s="304" t="e">
        <f t="shared" si="37"/>
        <v>#DIV/0!</v>
      </c>
      <c r="CF26" s="302">
        <f t="shared" si="38"/>
        <v>10903.501459999999</v>
      </c>
      <c r="CG26" s="302">
        <f t="shared" si="39"/>
        <v>10878.82494</v>
      </c>
      <c r="CH26" s="295">
        <f t="shared" si="58"/>
        <v>99.773682609292749</v>
      </c>
      <c r="CI26" s="295">
        <f>Юнг!C41</f>
        <v>2417.4</v>
      </c>
      <c r="CJ26" s="295">
        <f>Юнг!D41</f>
        <v>2417.4</v>
      </c>
      <c r="CK26" s="295">
        <f t="shared" si="40"/>
        <v>100</v>
      </c>
      <c r="CL26" s="295">
        <f>Юнг!C42</f>
        <v>0</v>
      </c>
      <c r="CM26" s="364">
        <f>Юнг!D42</f>
        <v>0</v>
      </c>
      <c r="CN26" s="295" t="e">
        <f t="shared" si="41"/>
        <v>#DIV/0!</v>
      </c>
      <c r="CO26" s="295">
        <f>Юнг!C43</f>
        <v>6027.2349999999997</v>
      </c>
      <c r="CP26" s="295">
        <f>Юнг!D43</f>
        <v>6027.2349999999997</v>
      </c>
      <c r="CQ26" s="295">
        <f t="shared" si="9"/>
        <v>100</v>
      </c>
      <c r="CR26" s="295">
        <f>Юнг!C44</f>
        <v>109.41849000000001</v>
      </c>
      <c r="CS26" s="295">
        <f>Юнг!D44</f>
        <v>109.41849000000001</v>
      </c>
      <c r="CT26" s="295">
        <f t="shared" si="10"/>
        <v>100</v>
      </c>
      <c r="CU26" s="295">
        <f>Юнг!C45</f>
        <v>2349.4479700000002</v>
      </c>
      <c r="CV26" s="295">
        <f>Юнг!D45</f>
        <v>2324.7714500000002</v>
      </c>
      <c r="CW26" s="288">
        <f t="shared" si="42"/>
        <v>98.949688594295623</v>
      </c>
      <c r="CX26" s="306">
        <f>Юнг!C48</f>
        <v>0</v>
      </c>
      <c r="CY26" s="295">
        <f>Юнг!D48</f>
        <v>0</v>
      </c>
      <c r="CZ26" s="295" t="e">
        <f t="shared" si="11"/>
        <v>#DIV/0!</v>
      </c>
      <c r="DA26" s="295"/>
      <c r="DB26" s="295">
        <f>Юнг!D47</f>
        <v>0</v>
      </c>
      <c r="DC26" s="295"/>
      <c r="DD26" s="302"/>
      <c r="DE26" s="302"/>
      <c r="DF26" s="295" t="e">
        <f t="shared" si="43"/>
        <v>#DIV/0!</v>
      </c>
      <c r="DG26" s="295"/>
      <c r="DH26" s="295"/>
      <c r="DI26" s="295"/>
      <c r="DJ26" s="295"/>
      <c r="DK26" s="295"/>
      <c r="DL26" s="295"/>
      <c r="DM26" s="297">
        <f t="shared" si="44"/>
        <v>14152.11717</v>
      </c>
      <c r="DN26" s="297">
        <f t="shared" si="44"/>
        <v>13936.762209999999</v>
      </c>
      <c r="DO26" s="295">
        <f t="shared" si="45"/>
        <v>98.478284503914963</v>
      </c>
      <c r="DP26" s="302">
        <f t="shared" si="46"/>
        <v>1975.951</v>
      </c>
      <c r="DQ26" s="302">
        <f t="shared" si="46"/>
        <v>1916.6508399999998</v>
      </c>
      <c r="DR26" s="295">
        <f t="shared" si="47"/>
        <v>96.998905337227484</v>
      </c>
      <c r="DS26" s="295">
        <f>Юнг!C57</f>
        <v>1915.6289999999999</v>
      </c>
      <c r="DT26" s="295">
        <f>Юнг!D57</f>
        <v>1877.3288399999999</v>
      </c>
      <c r="DU26" s="295">
        <f t="shared" si="48"/>
        <v>98.000648351011606</v>
      </c>
      <c r="DV26" s="295">
        <f>Юнг!C60</f>
        <v>0</v>
      </c>
      <c r="DW26" s="295">
        <f>Юнг!D60</f>
        <v>0</v>
      </c>
      <c r="DX26" s="295" t="e">
        <f t="shared" si="49"/>
        <v>#DIV/0!</v>
      </c>
      <c r="DY26" s="295">
        <f>Юнг!C61</f>
        <v>1</v>
      </c>
      <c r="DZ26" s="295">
        <f>Юнг!D61</f>
        <v>0</v>
      </c>
      <c r="EA26" s="295">
        <f t="shared" si="50"/>
        <v>0</v>
      </c>
      <c r="EB26" s="295">
        <f>Юнг!C62</f>
        <v>59.322000000000003</v>
      </c>
      <c r="EC26" s="295">
        <f>Юнг!D62</f>
        <v>39.322000000000003</v>
      </c>
      <c r="ED26" s="295">
        <f t="shared" si="51"/>
        <v>66.285695020397156</v>
      </c>
      <c r="EE26" s="295">
        <f>Юнг!C64</f>
        <v>109.41849000000001</v>
      </c>
      <c r="EF26" s="295">
        <f>Юнг!D64</f>
        <v>109.41849000000001</v>
      </c>
      <c r="EG26" s="295">
        <f t="shared" si="52"/>
        <v>100</v>
      </c>
      <c r="EH26" s="295">
        <f>Юнг!C65</f>
        <v>224.83500000000001</v>
      </c>
      <c r="EI26" s="295">
        <f>Юнг!D65</f>
        <v>223.83735000000001</v>
      </c>
      <c r="EJ26" s="295">
        <f t="shared" si="53"/>
        <v>99.556274601374341</v>
      </c>
      <c r="EK26" s="302">
        <f>Юнг!C71</f>
        <v>2267.98171</v>
      </c>
      <c r="EL26" s="302">
        <f>Юнг!D71</f>
        <v>2143.27207</v>
      </c>
      <c r="EM26" s="295">
        <f t="shared" si="54"/>
        <v>94.501294280719748</v>
      </c>
      <c r="EN26" s="302">
        <f>Юнг!C76</f>
        <v>6621.64545</v>
      </c>
      <c r="EO26" s="302">
        <f>Юнг!D76</f>
        <v>6616.0744599999998</v>
      </c>
      <c r="EP26" s="295">
        <f t="shared" si="55"/>
        <v>99.915866984391329</v>
      </c>
      <c r="EQ26" s="302">
        <f>Юнг!C80</f>
        <v>2920.6515199999999</v>
      </c>
      <c r="ER26" s="307">
        <f>Юнг!D80</f>
        <v>2895.875</v>
      </c>
      <c r="ES26" s="295">
        <f t="shared" si="12"/>
        <v>99.151678321417819</v>
      </c>
      <c r="ET26" s="295">
        <f>Юнг!C82</f>
        <v>0</v>
      </c>
      <c r="EU26" s="295">
        <f>Юнг!D82</f>
        <v>0</v>
      </c>
      <c r="EV26" s="295" t="e">
        <f t="shared" si="13"/>
        <v>#DIV/0!</v>
      </c>
      <c r="EW26" s="308">
        <f>Юнг!C87</f>
        <v>31.634</v>
      </c>
      <c r="EX26" s="308">
        <f>Юнг!D87</f>
        <v>31.634</v>
      </c>
      <c r="EY26" s="295">
        <f t="shared" si="56"/>
        <v>100</v>
      </c>
      <c r="EZ26" s="295">
        <f>Юнг!C93</f>
        <v>0</v>
      </c>
      <c r="FA26" s="295">
        <f>Юнг!D93</f>
        <v>0</v>
      </c>
      <c r="FB26" s="295" t="e">
        <f t="shared" si="57"/>
        <v>#DIV/0!</v>
      </c>
      <c r="FC26" s="395">
        <f t="shared" si="14"/>
        <v>-384.86571000000004</v>
      </c>
      <c r="FD26" s="395">
        <f t="shared" si="15"/>
        <v>1293.0211400000026</v>
      </c>
      <c r="FE26" s="295">
        <f t="shared" si="59"/>
        <v>-335.96683373013468</v>
      </c>
      <c r="FF26" s="245"/>
      <c r="FG26" s="246"/>
      <c r="FI26" s="246"/>
    </row>
    <row r="27" spans="1:176" s="156" customFormat="1" ht="25.5" customHeight="1">
      <c r="A27" s="328">
        <v>14</v>
      </c>
      <c r="B27" s="330" t="s">
        <v>291</v>
      </c>
      <c r="C27" s="286">
        <f t="shared" si="16"/>
        <v>13620.569669999999</v>
      </c>
      <c r="D27" s="287">
        <f t="shared" si="0"/>
        <v>13968.741890000001</v>
      </c>
      <c r="E27" s="295">
        <f t="shared" si="1"/>
        <v>102.55622362673178</v>
      </c>
      <c r="F27" s="289">
        <f t="shared" si="17"/>
        <v>1817.7319999999997</v>
      </c>
      <c r="G27" s="289">
        <f t="shared" si="3"/>
        <v>2265.5085200000003</v>
      </c>
      <c r="H27" s="295">
        <f t="shared" si="18"/>
        <v>124.63380300286295</v>
      </c>
      <c r="I27" s="288">
        <f t="shared" si="19"/>
        <v>1274.1300000000001</v>
      </c>
      <c r="J27" s="295"/>
      <c r="K27" s="295"/>
      <c r="L27" s="302">
        <f>Юсь!C6</f>
        <v>171</v>
      </c>
      <c r="M27" s="358">
        <f>Юсь!D6</f>
        <v>214.43786</v>
      </c>
      <c r="N27" s="295">
        <f t="shared" si="20"/>
        <v>125.40225730994152</v>
      </c>
      <c r="O27" s="288">
        <f t="shared" si="4"/>
        <v>616.13</v>
      </c>
      <c r="P27" s="288">
        <f t="shared" si="5"/>
        <v>728.41717000000006</v>
      </c>
      <c r="Q27" s="295"/>
      <c r="R27" s="295">
        <f>Юсь!C8</f>
        <v>229.816</v>
      </c>
      <c r="S27" s="295">
        <f>Юсь!D8</f>
        <v>365.16064</v>
      </c>
      <c r="T27" s="288">
        <f t="shared" si="21"/>
        <v>158.89260973996588</v>
      </c>
      <c r="U27" s="288">
        <f>Юсь!C9</f>
        <v>2.4649999999999999</v>
      </c>
      <c r="V27" s="288">
        <f>Юсь!D9</f>
        <v>1.97244</v>
      </c>
      <c r="W27" s="288">
        <f t="shared" si="22"/>
        <v>80.017849898580124</v>
      </c>
      <c r="X27" s="288">
        <f>Юсь!C10</f>
        <v>383.84899999999999</v>
      </c>
      <c r="Y27" s="288">
        <f>Юсь!D10</f>
        <v>403.17858999999999</v>
      </c>
      <c r="Z27" s="288">
        <f t="shared" si="23"/>
        <v>105.03572759079742</v>
      </c>
      <c r="AA27" s="288">
        <f>Юсь!C11</f>
        <v>0</v>
      </c>
      <c r="AB27" s="292">
        <f>Юсь!D11</f>
        <v>-41.894500000000001</v>
      </c>
      <c r="AC27" s="288" t="e">
        <f t="shared" si="24"/>
        <v>#DIV/0!</v>
      </c>
      <c r="AD27" s="302">
        <f>Юсь!C13</f>
        <v>10</v>
      </c>
      <c r="AE27" s="302">
        <f>Юсь!D13</f>
        <v>0</v>
      </c>
      <c r="AF27" s="295">
        <f t="shared" si="25"/>
        <v>0</v>
      </c>
      <c r="AG27" s="302">
        <f>Юсь!C15</f>
        <v>124</v>
      </c>
      <c r="AH27" s="294">
        <f>Юсь!D15</f>
        <v>132.71872999999999</v>
      </c>
      <c r="AI27" s="295">
        <f t="shared" si="26"/>
        <v>107.03123387096774</v>
      </c>
      <c r="AJ27" s="302">
        <f>Юсь!C16</f>
        <v>345</v>
      </c>
      <c r="AK27" s="302">
        <f>Юсь!D16</f>
        <v>368.55234000000002</v>
      </c>
      <c r="AL27" s="295">
        <f t="shared" si="6"/>
        <v>106.82676521739131</v>
      </c>
      <c r="AM27" s="295">
        <f>Юсь!C18</f>
        <v>8</v>
      </c>
      <c r="AN27" s="295">
        <f>Юсь!D18</f>
        <v>8.25</v>
      </c>
      <c r="AO27" s="295">
        <f t="shared" si="27"/>
        <v>103.125</v>
      </c>
      <c r="AP27" s="295"/>
      <c r="AQ27" s="295"/>
      <c r="AR27" s="295" t="e">
        <f>AP27/AQ27*100</f>
        <v>#DIV/0!</v>
      </c>
      <c r="AS27" s="302">
        <v>0</v>
      </c>
      <c r="AT27" s="302">
        <v>0</v>
      </c>
      <c r="AU27" s="295" t="e">
        <f t="shared" si="8"/>
        <v>#DIV/0!</v>
      </c>
      <c r="AV27" s="302">
        <f>Юсь!C27</f>
        <v>0</v>
      </c>
      <c r="AW27" s="303">
        <f>Юсь!D27</f>
        <v>0</v>
      </c>
      <c r="AX27" s="295" t="e">
        <f t="shared" si="28"/>
        <v>#DIV/0!</v>
      </c>
      <c r="AY27" s="297">
        <f>Юсь!C28</f>
        <v>40</v>
      </c>
      <c r="AZ27" s="303">
        <f>Юсь!D28</f>
        <v>66.5</v>
      </c>
      <c r="BA27" s="295">
        <f t="shared" si="29"/>
        <v>166.25</v>
      </c>
      <c r="BB27" s="302"/>
      <c r="BC27" s="302"/>
      <c r="BD27" s="295" t="e">
        <f t="shared" si="30"/>
        <v>#DIV/0!</v>
      </c>
      <c r="BE27" s="295">
        <f>Юсь!C30</f>
        <v>100</v>
      </c>
      <c r="BF27" s="298">
        <f>Юсь!D30</f>
        <v>358.87428999999997</v>
      </c>
      <c r="BG27" s="295">
        <f t="shared" si="31"/>
        <v>358.87428999999997</v>
      </c>
      <c r="BH27" s="295"/>
      <c r="BI27" s="295"/>
      <c r="BJ27" s="295"/>
      <c r="BK27" s="295">
        <f>Юсь!C31</f>
        <v>0</v>
      </c>
      <c r="BL27" s="295">
        <f>Юсь!D31</f>
        <v>0</v>
      </c>
      <c r="BM27" s="295" t="e">
        <f t="shared" si="32"/>
        <v>#DIV/0!</v>
      </c>
      <c r="BN27" s="295"/>
      <c r="BO27" s="295"/>
      <c r="BP27" s="295" t="e">
        <f t="shared" si="33"/>
        <v>#DIV/0!</v>
      </c>
      <c r="BQ27" s="295"/>
      <c r="BR27" s="295"/>
      <c r="BS27" s="295"/>
      <c r="BT27" s="295"/>
      <c r="BU27" s="295">
        <f>Юсь!D34</f>
        <v>5.9382900000000003</v>
      </c>
      <c r="BV27" s="288" t="e">
        <f t="shared" si="34"/>
        <v>#DIV/0!</v>
      </c>
      <c r="BW27" s="295">
        <f>Юсь!C36</f>
        <v>403.60199999999998</v>
      </c>
      <c r="BX27" s="295">
        <f>Юсь!D36</f>
        <v>381.81984</v>
      </c>
      <c r="BY27" s="295">
        <f t="shared" si="35"/>
        <v>94.603059449655859</v>
      </c>
      <c r="BZ27" s="295"/>
      <c r="CA27" s="295"/>
      <c r="CB27" s="304" t="e">
        <f t="shared" si="36"/>
        <v>#DIV/0!</v>
      </c>
      <c r="CC27" s="304"/>
      <c r="CD27" s="304"/>
      <c r="CE27" s="304" t="e">
        <f t="shared" si="37"/>
        <v>#DIV/0!</v>
      </c>
      <c r="CF27" s="293">
        <f t="shared" si="38"/>
        <v>11802.837669999999</v>
      </c>
      <c r="CG27" s="293">
        <f t="shared" si="39"/>
        <v>11703.23337</v>
      </c>
      <c r="CH27" s="295">
        <f t="shared" si="58"/>
        <v>99.15609870452451</v>
      </c>
      <c r="CI27" s="295">
        <f>Юсь!C41</f>
        <v>4903.5</v>
      </c>
      <c r="CJ27" s="295">
        <f>Юсь!D41</f>
        <v>4903.5</v>
      </c>
      <c r="CK27" s="295">
        <f t="shared" si="40"/>
        <v>100</v>
      </c>
      <c r="CL27" s="295">
        <f>Юсь!C42</f>
        <v>0</v>
      </c>
      <c r="CM27" s="364">
        <f>Юсь!D42</f>
        <v>0</v>
      </c>
      <c r="CN27" s="295" t="e">
        <f t="shared" si="41"/>
        <v>#DIV/0!</v>
      </c>
      <c r="CO27" s="295">
        <f>Юсь!C43</f>
        <v>5918.9191000000001</v>
      </c>
      <c r="CP27" s="295">
        <f>Юсь!D43</f>
        <v>5918.9191000000001</v>
      </c>
      <c r="CQ27" s="295">
        <f t="shared" si="9"/>
        <v>100</v>
      </c>
      <c r="CR27" s="295">
        <f>Юсь!C44</f>
        <v>301.49356999999998</v>
      </c>
      <c r="CS27" s="295">
        <f>Юсь!D44</f>
        <v>301.49356999999998</v>
      </c>
      <c r="CT27" s="295">
        <f t="shared" si="10"/>
        <v>100</v>
      </c>
      <c r="CU27" s="295">
        <f>Юсь!C51</f>
        <v>678.92499999999995</v>
      </c>
      <c r="CV27" s="295">
        <f>Юсь!D51</f>
        <v>579.32069999999999</v>
      </c>
      <c r="CW27" s="288">
        <f t="shared" si="42"/>
        <v>85.329115881724789</v>
      </c>
      <c r="CX27" s="306">
        <f>Юсь!C52</f>
        <v>0</v>
      </c>
      <c r="CY27" s="295">
        <f>Юсь!D52</f>
        <v>0</v>
      </c>
      <c r="CZ27" s="295" t="e">
        <f t="shared" si="11"/>
        <v>#DIV/0!</v>
      </c>
      <c r="DA27" s="295"/>
      <c r="DB27" s="295"/>
      <c r="DC27" s="295"/>
      <c r="DD27" s="302"/>
      <c r="DE27" s="302"/>
      <c r="DF27" s="295" t="e">
        <f t="shared" si="43"/>
        <v>#DIV/0!</v>
      </c>
      <c r="DG27" s="295"/>
      <c r="DH27" s="295"/>
      <c r="DI27" s="295"/>
      <c r="DJ27" s="295"/>
      <c r="DK27" s="295"/>
      <c r="DL27" s="295"/>
      <c r="DM27" s="297">
        <f t="shared" si="44"/>
        <v>14622.710510000001</v>
      </c>
      <c r="DN27" s="297">
        <f t="shared" si="44"/>
        <v>14260.155130000001</v>
      </c>
      <c r="DO27" s="295">
        <f t="shared" si="45"/>
        <v>97.520600713854932</v>
      </c>
      <c r="DP27" s="302">
        <f t="shared" si="46"/>
        <v>1694.3889999999999</v>
      </c>
      <c r="DQ27" s="302">
        <f t="shared" si="46"/>
        <v>1551.4588799999999</v>
      </c>
      <c r="DR27" s="295">
        <f t="shared" si="47"/>
        <v>91.564503782779511</v>
      </c>
      <c r="DS27" s="295">
        <f>Юсь!C60</f>
        <v>1682.5119999999999</v>
      </c>
      <c r="DT27" s="295">
        <f>Юсь!D60</f>
        <v>1546.2948799999999</v>
      </c>
      <c r="DU27" s="295">
        <f t="shared" si="48"/>
        <v>91.903943627147981</v>
      </c>
      <c r="DV27" s="295">
        <f>Юсь!C63</f>
        <v>0</v>
      </c>
      <c r="DW27" s="295">
        <f>Юсь!D63</f>
        <v>0</v>
      </c>
      <c r="DX27" s="295" t="e">
        <f t="shared" si="49"/>
        <v>#DIV/0!</v>
      </c>
      <c r="DY27" s="295">
        <f>Юсь!C64</f>
        <v>5</v>
      </c>
      <c r="DZ27" s="295">
        <f>Юсь!D64</f>
        <v>0</v>
      </c>
      <c r="EA27" s="295">
        <f t="shared" si="50"/>
        <v>0</v>
      </c>
      <c r="EB27" s="295">
        <f>Юсь!C65</f>
        <v>6.8769999999999998</v>
      </c>
      <c r="EC27" s="295">
        <f>Юсь!D65</f>
        <v>5.1639999999999997</v>
      </c>
      <c r="ED27" s="295">
        <f t="shared" si="51"/>
        <v>75.090882652319323</v>
      </c>
      <c r="EE27" s="295">
        <f>Юсь!C67</f>
        <v>287.20096999999998</v>
      </c>
      <c r="EF27" s="295">
        <f>Юсь!D67</f>
        <v>287.20096999999998</v>
      </c>
      <c r="EG27" s="295">
        <f t="shared" si="52"/>
        <v>100</v>
      </c>
      <c r="EH27" s="295">
        <f>Юсь!C68</f>
        <v>329.38</v>
      </c>
      <c r="EI27" s="295">
        <f>Юсь!D68</f>
        <v>329.18939</v>
      </c>
      <c r="EJ27" s="295">
        <f t="shared" si="53"/>
        <v>99.94213066974315</v>
      </c>
      <c r="EK27" s="302">
        <f>Юсь!C74</f>
        <v>3091.5144400000004</v>
      </c>
      <c r="EL27" s="302">
        <f>Юсь!D74</f>
        <v>3030.0402100000001</v>
      </c>
      <c r="EM27" s="295">
        <f t="shared" si="54"/>
        <v>98.011517293770098</v>
      </c>
      <c r="EN27" s="302">
        <f>Юсь!C79</f>
        <v>7367.5261</v>
      </c>
      <c r="EO27" s="302">
        <f>Юсь!D79</f>
        <v>7209.9037900000003</v>
      </c>
      <c r="EP27" s="295">
        <f t="shared" si="55"/>
        <v>97.86058022923055</v>
      </c>
      <c r="EQ27" s="302">
        <f>Юсь!C83</f>
        <v>1842.7</v>
      </c>
      <c r="ER27" s="307">
        <f>Юсь!D83</f>
        <v>1842.3718899999999</v>
      </c>
      <c r="ES27" s="295">
        <f t="shared" si="12"/>
        <v>99.982194063059637</v>
      </c>
      <c r="ET27" s="295">
        <f>Юсь!C85</f>
        <v>0</v>
      </c>
      <c r="EU27" s="295">
        <f>Юсь!D85</f>
        <v>0</v>
      </c>
      <c r="EV27" s="295" t="e">
        <f t="shared" si="13"/>
        <v>#DIV/0!</v>
      </c>
      <c r="EW27" s="308">
        <f>Юсь!C90</f>
        <v>10</v>
      </c>
      <c r="EX27" s="308">
        <f>Юсь!D90</f>
        <v>9.99</v>
      </c>
      <c r="EY27" s="295">
        <f t="shared" si="56"/>
        <v>99.9</v>
      </c>
      <c r="EZ27" s="295">
        <f>Юсь!C96</f>
        <v>0</v>
      </c>
      <c r="FA27" s="295">
        <f>Юсь!D96</f>
        <v>0</v>
      </c>
      <c r="FB27" s="288" t="e">
        <f t="shared" si="57"/>
        <v>#DIV/0!</v>
      </c>
      <c r="FC27" s="393">
        <f t="shared" si="14"/>
        <v>-1002.1408400000018</v>
      </c>
      <c r="FD27" s="393">
        <f t="shared" si="15"/>
        <v>-291.41323999999986</v>
      </c>
      <c r="FE27" s="288">
        <f t="shared" si="59"/>
        <v>29.079070363004</v>
      </c>
      <c r="FF27" s="158"/>
      <c r="FG27" s="159"/>
      <c r="FI27" s="159"/>
    </row>
    <row r="28" spans="1:176" s="156" customFormat="1" ht="23.25" customHeight="1">
      <c r="A28" s="328">
        <v>15</v>
      </c>
      <c r="B28" s="330" t="s">
        <v>292</v>
      </c>
      <c r="C28" s="309">
        <f t="shared" si="16"/>
        <v>15161.389599999999</v>
      </c>
      <c r="D28" s="287">
        <f>G28+CG28+DE28</f>
        <v>15714.107359999998</v>
      </c>
      <c r="E28" s="295">
        <f>D28/C28*100</f>
        <v>103.64556135408591</v>
      </c>
      <c r="F28" s="289">
        <f t="shared" si="17"/>
        <v>3264.3563599999998</v>
      </c>
      <c r="G28" s="289">
        <f>M28+AE28+AH28+AK28+AN28+AT28+AZ28+BL28+AQ28+BX28+BU28+BF28+S28+Y28+V28+AB28+AW28</f>
        <v>3859.8849699999992</v>
      </c>
      <c r="H28" s="295">
        <f>G28/F28*100</f>
        <v>118.24337003451424</v>
      </c>
      <c r="I28" s="288">
        <f t="shared" si="19"/>
        <v>2738.4</v>
      </c>
      <c r="J28" s="295"/>
      <c r="K28" s="295"/>
      <c r="L28" s="302">
        <f>Яра!C6</f>
        <v>321.39999999999998</v>
      </c>
      <c r="M28" s="358">
        <f>Яра!D6</f>
        <v>265.78492</v>
      </c>
      <c r="N28" s="295">
        <f t="shared" si="20"/>
        <v>82.695992532669578</v>
      </c>
      <c r="O28" s="288">
        <f t="shared" si="4"/>
        <v>954</v>
      </c>
      <c r="P28" s="288">
        <f t="shared" si="5"/>
        <v>1127.8717500000002</v>
      </c>
      <c r="Q28" s="295"/>
      <c r="R28" s="295">
        <f>Яра!C8</f>
        <v>355.84199999999998</v>
      </c>
      <c r="S28" s="295">
        <f>Яра!D8</f>
        <v>565.41002000000003</v>
      </c>
      <c r="T28" s="288">
        <f t="shared" si="21"/>
        <v>158.8935595011269</v>
      </c>
      <c r="U28" s="288">
        <f>Яра!C9</f>
        <v>3.8159999999999998</v>
      </c>
      <c r="V28" s="288">
        <f>Яра!D9</f>
        <v>3.0541200000000002</v>
      </c>
      <c r="W28" s="288">
        <f t="shared" si="22"/>
        <v>80.034591194968556</v>
      </c>
      <c r="X28" s="288">
        <f>Яра!C10</f>
        <v>594.34199999999998</v>
      </c>
      <c r="Y28" s="288">
        <f>Яра!D10</f>
        <v>624.27652999999998</v>
      </c>
      <c r="Z28" s="288">
        <f t="shared" si="23"/>
        <v>105.0365833139842</v>
      </c>
      <c r="AA28" s="288">
        <f>Яра!C11</f>
        <v>0</v>
      </c>
      <c r="AB28" s="292">
        <f>Яра!D11</f>
        <v>-64.868920000000003</v>
      </c>
      <c r="AC28" s="288" t="e">
        <f t="shared" si="24"/>
        <v>#DIV/0!</v>
      </c>
      <c r="AD28" s="302">
        <f>Яра!C13</f>
        <v>20</v>
      </c>
      <c r="AE28" s="302">
        <f>Яра!D13</f>
        <v>10.15326</v>
      </c>
      <c r="AF28" s="295">
        <f t="shared" si="25"/>
        <v>50.766300000000001</v>
      </c>
      <c r="AG28" s="302">
        <f>Яра!C15</f>
        <v>385</v>
      </c>
      <c r="AH28" s="294">
        <f>Яра!D15</f>
        <v>315.43126999999998</v>
      </c>
      <c r="AI28" s="295">
        <f t="shared" si="26"/>
        <v>81.930199999999999</v>
      </c>
      <c r="AJ28" s="302">
        <f>Яра!C16</f>
        <v>1050</v>
      </c>
      <c r="AK28" s="302">
        <f>Яра!D16</f>
        <v>1064.14419</v>
      </c>
      <c r="AL28" s="295">
        <f t="shared" si="6"/>
        <v>101.3470657142857</v>
      </c>
      <c r="AM28" s="295">
        <f>Яра!C18</f>
        <v>8</v>
      </c>
      <c r="AN28" s="295">
        <f>Яра!D18</f>
        <v>2.98</v>
      </c>
      <c r="AO28" s="295">
        <f t="shared" si="27"/>
        <v>37.25</v>
      </c>
      <c r="AP28" s="295"/>
      <c r="AQ28" s="295"/>
      <c r="AR28" s="295" t="e">
        <f>AP28/AQ28*100</f>
        <v>#DIV/0!</v>
      </c>
      <c r="AS28" s="302">
        <v>0</v>
      </c>
      <c r="AT28" s="302">
        <v>0</v>
      </c>
      <c r="AU28" s="295" t="e">
        <f t="shared" si="8"/>
        <v>#DIV/0!</v>
      </c>
      <c r="AV28" s="302">
        <f>Яра!C27</f>
        <v>20</v>
      </c>
      <c r="AW28" s="303">
        <f>Яра!D27</f>
        <v>160.83423999999999</v>
      </c>
      <c r="AX28" s="295">
        <f t="shared" si="28"/>
        <v>804.1712</v>
      </c>
      <c r="AY28" s="297">
        <f>Яра!C28</f>
        <v>0</v>
      </c>
      <c r="AZ28" s="303">
        <f>Яра!D28</f>
        <v>0</v>
      </c>
      <c r="BA28" s="295" t="e">
        <f t="shared" si="29"/>
        <v>#DIV/0!</v>
      </c>
      <c r="BB28" s="302"/>
      <c r="BC28" s="302"/>
      <c r="BD28" s="295" t="e">
        <f t="shared" si="30"/>
        <v>#DIV/0!</v>
      </c>
      <c r="BE28" s="295">
        <f>Яра!C31</f>
        <v>50</v>
      </c>
      <c r="BF28" s="298">
        <f>Яра!D31</f>
        <v>80.687740000000005</v>
      </c>
      <c r="BG28" s="295">
        <f t="shared" si="31"/>
        <v>161.37548000000001</v>
      </c>
      <c r="BH28" s="295"/>
      <c r="BI28" s="295"/>
      <c r="BJ28" s="295"/>
      <c r="BK28" s="295">
        <f>Яра!C32</f>
        <v>137.274</v>
      </c>
      <c r="BL28" s="295">
        <f>SUM(Яра!D32)</f>
        <v>12.273999999999999</v>
      </c>
      <c r="BM28" s="295">
        <f t="shared" si="32"/>
        <v>8.9412416043824763</v>
      </c>
      <c r="BN28" s="295"/>
      <c r="BO28" s="295"/>
      <c r="BP28" s="295" t="e">
        <f t="shared" si="33"/>
        <v>#DIV/0!</v>
      </c>
      <c r="BQ28" s="295"/>
      <c r="BR28" s="295"/>
      <c r="BS28" s="295"/>
      <c r="BT28" s="295">
        <f>Яра!C35</f>
        <v>31.6</v>
      </c>
      <c r="BU28" s="295">
        <f>Яра!D35</f>
        <v>31.630479999999999</v>
      </c>
      <c r="BV28" s="288">
        <f t="shared" si="34"/>
        <v>100.09645569620251</v>
      </c>
      <c r="BW28" s="295">
        <f>Яра!C37</f>
        <v>287.08235999999999</v>
      </c>
      <c r="BX28" s="295">
        <f>Яра!D37</f>
        <v>788.09312</v>
      </c>
      <c r="BY28" s="295">
        <f t="shared" si="35"/>
        <v>274.51812782924037</v>
      </c>
      <c r="BZ28" s="295"/>
      <c r="CA28" s="295"/>
      <c r="CB28" s="304" t="e">
        <f t="shared" si="36"/>
        <v>#DIV/0!</v>
      </c>
      <c r="CC28" s="304"/>
      <c r="CD28" s="304"/>
      <c r="CE28" s="304" t="e">
        <f t="shared" si="37"/>
        <v>#DIV/0!</v>
      </c>
      <c r="CF28" s="293">
        <f t="shared" si="38"/>
        <v>11897.033239999999</v>
      </c>
      <c r="CG28" s="293">
        <f t="shared" si="39"/>
        <v>11854.222389999999</v>
      </c>
      <c r="CH28" s="295">
        <f t="shared" si="58"/>
        <v>99.640155245964507</v>
      </c>
      <c r="CI28" s="295">
        <f>Яра!C42</f>
        <v>3431.9</v>
      </c>
      <c r="CJ28" s="295">
        <f>Яра!D42</f>
        <v>3431.9</v>
      </c>
      <c r="CK28" s="295">
        <f t="shared" si="40"/>
        <v>100</v>
      </c>
      <c r="CL28" s="295">
        <f>Яра!C43</f>
        <v>0</v>
      </c>
      <c r="CM28" s="364">
        <f>Яра!D43</f>
        <v>0</v>
      </c>
      <c r="CN28" s="295" t="e">
        <f t="shared" si="41"/>
        <v>#DIV/0!</v>
      </c>
      <c r="CO28" s="295">
        <f>Яра!C44</f>
        <v>4194.3995699999996</v>
      </c>
      <c r="CP28" s="295">
        <f>Яра!D44</f>
        <v>4194.3995699999996</v>
      </c>
      <c r="CQ28" s="295">
        <f t="shared" si="9"/>
        <v>100</v>
      </c>
      <c r="CR28" s="295">
        <f>Яра!C45</f>
        <v>269.82522</v>
      </c>
      <c r="CS28" s="295">
        <f>Яра!D45</f>
        <v>269.82522</v>
      </c>
      <c r="CT28" s="295">
        <f t="shared" si="10"/>
        <v>100</v>
      </c>
      <c r="CU28" s="295">
        <f>Яра!C47</f>
        <v>4000.9084499999999</v>
      </c>
      <c r="CV28" s="295">
        <f>Яра!D47</f>
        <v>3958.0976000000001</v>
      </c>
      <c r="CW28" s="288">
        <f t="shared" si="42"/>
        <v>98.929971766787119</v>
      </c>
      <c r="CX28" s="306">
        <f>SUM(Яра!C51)</f>
        <v>0</v>
      </c>
      <c r="CY28" s="295">
        <f>Яра!D51</f>
        <v>0</v>
      </c>
      <c r="CZ28" s="295" t="e">
        <f t="shared" si="11"/>
        <v>#DIV/0!</v>
      </c>
      <c r="DA28" s="295"/>
      <c r="DB28" s="295"/>
      <c r="DC28" s="295"/>
      <c r="DD28" s="302"/>
      <c r="DE28" s="302"/>
      <c r="DF28" s="295" t="e">
        <f t="shared" si="43"/>
        <v>#DIV/0!</v>
      </c>
      <c r="DG28" s="295"/>
      <c r="DH28" s="295">
        <f>Яра!D46</f>
        <v>0</v>
      </c>
      <c r="DI28" s="295" t="e">
        <f>DH28/DG28</f>
        <v>#DIV/0!</v>
      </c>
      <c r="DJ28" s="295"/>
      <c r="DK28" s="295"/>
      <c r="DL28" s="295"/>
      <c r="DM28" s="297">
        <f t="shared" si="44"/>
        <v>16104.076509999999</v>
      </c>
      <c r="DN28" s="297">
        <f t="shared" si="44"/>
        <v>15778.0193</v>
      </c>
      <c r="DO28" s="295">
        <f t="shared" si="45"/>
        <v>97.975312587483486</v>
      </c>
      <c r="DP28" s="302">
        <f t="shared" si="46"/>
        <v>2315.0158499999998</v>
      </c>
      <c r="DQ28" s="302">
        <f t="shared" si="46"/>
        <v>2301.27882</v>
      </c>
      <c r="DR28" s="295">
        <f t="shared" si="47"/>
        <v>99.406611838100375</v>
      </c>
      <c r="DS28" s="295">
        <f>Яра!C59</f>
        <v>1894.40372</v>
      </c>
      <c r="DT28" s="295">
        <f>Яра!D59</f>
        <v>1886.66669</v>
      </c>
      <c r="DU28" s="295">
        <f t="shared" si="48"/>
        <v>99.591584944733953</v>
      </c>
      <c r="DV28" s="295">
        <f>Яра!C62</f>
        <v>0</v>
      </c>
      <c r="DW28" s="295">
        <f>Яра!D62</f>
        <v>0</v>
      </c>
      <c r="DX28" s="295" t="e">
        <f t="shared" si="49"/>
        <v>#DIV/0!</v>
      </c>
      <c r="DY28" s="295">
        <f>Яра!C63</f>
        <v>1</v>
      </c>
      <c r="DZ28" s="295">
        <f>Яра!D63</f>
        <v>0</v>
      </c>
      <c r="EA28" s="295">
        <f t="shared" si="50"/>
        <v>0</v>
      </c>
      <c r="EB28" s="295">
        <f>Яра!C64</f>
        <v>419.61212999999998</v>
      </c>
      <c r="EC28" s="295">
        <f>Яра!D64</f>
        <v>414.61212999999998</v>
      </c>
      <c r="ED28" s="295">
        <f t="shared" si="51"/>
        <v>98.80842338852311</v>
      </c>
      <c r="EE28" s="295">
        <f>Яра!C66</f>
        <v>269.82522</v>
      </c>
      <c r="EF28" s="295">
        <f>Яра!D65</f>
        <v>269.82522</v>
      </c>
      <c r="EG28" s="295">
        <f t="shared" si="52"/>
        <v>100</v>
      </c>
      <c r="EH28" s="295">
        <f>Яра!C67</f>
        <v>20.097239999999999</v>
      </c>
      <c r="EI28" s="295">
        <f>Яра!D67</f>
        <v>18.097239999999999</v>
      </c>
      <c r="EJ28" s="295">
        <f t="shared" si="53"/>
        <v>90.048384753329316</v>
      </c>
      <c r="EK28" s="302">
        <f>Яра!C73</f>
        <v>5626.7911999999997</v>
      </c>
      <c r="EL28" s="302">
        <f>Яра!D73</f>
        <v>5597.89606</v>
      </c>
      <c r="EM28" s="295">
        <f t="shared" si="54"/>
        <v>99.486472147749154</v>
      </c>
      <c r="EN28" s="302">
        <f>Яра!C78</f>
        <v>5876.0360000000001</v>
      </c>
      <c r="EO28" s="302">
        <f>Яра!D78</f>
        <v>5594.6333800000002</v>
      </c>
      <c r="EP28" s="295">
        <f t="shared" si="55"/>
        <v>95.211012662277767</v>
      </c>
      <c r="EQ28" s="302">
        <f>Яра!C82</f>
        <v>1974.3109999999999</v>
      </c>
      <c r="ER28" s="307">
        <f>Яра!D82</f>
        <v>1974.2885799999999</v>
      </c>
      <c r="ES28" s="295">
        <f t="shared" si="12"/>
        <v>99.998864413965165</v>
      </c>
      <c r="ET28" s="295">
        <f>Яра!C84</f>
        <v>0</v>
      </c>
      <c r="EU28" s="295">
        <f>Яра!D84</f>
        <v>0</v>
      </c>
      <c r="EV28" s="295" t="e">
        <f t="shared" si="13"/>
        <v>#DIV/0!</v>
      </c>
      <c r="EW28" s="308">
        <f>Яра!C89</f>
        <v>22</v>
      </c>
      <c r="EX28" s="308">
        <f>Яра!D89</f>
        <v>22</v>
      </c>
      <c r="EY28" s="295">
        <f t="shared" si="56"/>
        <v>100</v>
      </c>
      <c r="EZ28" s="295">
        <f>Яра!C95</f>
        <v>0</v>
      </c>
      <c r="FA28" s="295">
        <f>Яра!D95</f>
        <v>0</v>
      </c>
      <c r="FB28" s="288" t="e">
        <f t="shared" si="57"/>
        <v>#DIV/0!</v>
      </c>
      <c r="FC28" s="393">
        <f t="shared" si="14"/>
        <v>-942.68691000000035</v>
      </c>
      <c r="FD28" s="393">
        <f t="shared" si="15"/>
        <v>-63.911940000001778</v>
      </c>
      <c r="FE28" s="288">
        <f t="shared" si="59"/>
        <v>6.7797631771509117</v>
      </c>
      <c r="FF28" s="158"/>
      <c r="FG28" s="159"/>
      <c r="FI28" s="159"/>
    </row>
    <row r="29" spans="1:176" s="156" customFormat="1" ht="25.5" customHeight="1">
      <c r="A29" s="328">
        <v>16</v>
      </c>
      <c r="B29" s="329" t="s">
        <v>293</v>
      </c>
      <c r="C29" s="286">
        <f t="shared" si="16"/>
        <v>14647.336230000001</v>
      </c>
      <c r="D29" s="287">
        <f t="shared" si="0"/>
        <v>14590.397869999999</v>
      </c>
      <c r="E29" s="288">
        <f t="shared" si="1"/>
        <v>99.611271571117598</v>
      </c>
      <c r="F29" s="289">
        <f t="shared" si="17"/>
        <v>2671.8262399999999</v>
      </c>
      <c r="G29" s="289">
        <f t="shared" si="3"/>
        <v>3345.7953099999995</v>
      </c>
      <c r="H29" s="288">
        <f t="shared" si="18"/>
        <v>125.22503372075573</v>
      </c>
      <c r="I29" s="288">
        <f t="shared" si="19"/>
        <v>1525.98</v>
      </c>
      <c r="J29" s="288"/>
      <c r="K29" s="288"/>
      <c r="L29" s="293">
        <f>Ярос!C6</f>
        <v>120</v>
      </c>
      <c r="M29" s="358">
        <f>Ярос!D6</f>
        <v>91.677109999999999</v>
      </c>
      <c r="N29" s="288">
        <f t="shared" si="20"/>
        <v>76.397591666666671</v>
      </c>
      <c r="O29" s="288">
        <f t="shared" si="4"/>
        <v>547.98</v>
      </c>
      <c r="P29" s="288">
        <f t="shared" si="5"/>
        <v>647.85488999999995</v>
      </c>
      <c r="Q29" s="288"/>
      <c r="R29" s="288">
        <f>Ярос!C8</f>
        <v>204.39599999999999</v>
      </c>
      <c r="S29" s="288">
        <f>Ярос!D8</f>
        <v>324.77418999999998</v>
      </c>
      <c r="T29" s="288">
        <f t="shared" si="21"/>
        <v>158.8945918706824</v>
      </c>
      <c r="U29" s="288">
        <f>Ярос!C9</f>
        <v>2.1920000000000002</v>
      </c>
      <c r="V29" s="288">
        <f>Ярос!D9</f>
        <v>1.75431</v>
      </c>
      <c r="W29" s="288">
        <f t="shared" si="22"/>
        <v>80.0323905109489</v>
      </c>
      <c r="X29" s="288">
        <f>Ярос!C10</f>
        <v>341.392</v>
      </c>
      <c r="Y29" s="288">
        <f>Ярос!D10</f>
        <v>358.58740999999998</v>
      </c>
      <c r="Z29" s="288">
        <f t="shared" si="23"/>
        <v>105.03685206448891</v>
      </c>
      <c r="AA29" s="288">
        <f>Ярос!C11</f>
        <v>0</v>
      </c>
      <c r="AB29" s="292">
        <f>Ярос!D11</f>
        <v>-37.261020000000002</v>
      </c>
      <c r="AC29" s="288" t="e">
        <f t="shared" si="24"/>
        <v>#DIV/0!</v>
      </c>
      <c r="AD29" s="293">
        <f>Ярос!C13</f>
        <v>10</v>
      </c>
      <c r="AE29" s="293">
        <f>Ярос!D13</f>
        <v>0.26638000000000001</v>
      </c>
      <c r="AF29" s="288">
        <f t="shared" si="25"/>
        <v>2.6638000000000002</v>
      </c>
      <c r="AG29" s="293">
        <f>Ярос!C15</f>
        <v>323</v>
      </c>
      <c r="AH29" s="294">
        <f>Ярос!D15</f>
        <v>296.83465000000001</v>
      </c>
      <c r="AI29" s="288">
        <f t="shared" si="26"/>
        <v>91.899272445820429</v>
      </c>
      <c r="AJ29" s="293">
        <f>Ярос!C16</f>
        <v>520</v>
      </c>
      <c r="AK29" s="293">
        <f>Ярос!D16</f>
        <v>553.06150000000002</v>
      </c>
      <c r="AL29" s="288">
        <f t="shared" si="6"/>
        <v>106.35798076923078</v>
      </c>
      <c r="AM29" s="288">
        <f>Ярос!C18</f>
        <v>5</v>
      </c>
      <c r="AN29" s="288">
        <f>Ярос!D18</f>
        <v>1.0900000000000001</v>
      </c>
      <c r="AO29" s="288">
        <f t="shared" si="27"/>
        <v>21.800000000000004</v>
      </c>
      <c r="AP29" s="288"/>
      <c r="AQ29" s="288"/>
      <c r="AR29" s="288" t="e">
        <f>AP29/AQ29*100</f>
        <v>#DIV/0!</v>
      </c>
      <c r="AS29" s="293">
        <v>0</v>
      </c>
      <c r="AT29" s="293">
        <v>0</v>
      </c>
      <c r="AU29" s="288" t="e">
        <f t="shared" si="8"/>
        <v>#DIV/0!</v>
      </c>
      <c r="AV29" s="293">
        <f>Ярос!C26</f>
        <v>320</v>
      </c>
      <c r="AW29" s="296">
        <f>Ярос!D27</f>
        <v>487.66397999999998</v>
      </c>
      <c r="AX29" s="288">
        <f t="shared" si="28"/>
        <v>152.39499375</v>
      </c>
      <c r="AY29" s="297">
        <v>0</v>
      </c>
      <c r="AZ29" s="296">
        <f>Ярос!D28</f>
        <v>0</v>
      </c>
      <c r="BA29" s="288" t="e">
        <f t="shared" si="29"/>
        <v>#DIV/0!</v>
      </c>
      <c r="BB29" s="293"/>
      <c r="BC29" s="293"/>
      <c r="BD29" s="288" t="e">
        <f t="shared" si="30"/>
        <v>#DIV/0!</v>
      </c>
      <c r="BE29" s="288"/>
      <c r="BF29" s="298">
        <f>Ярос!D29</f>
        <v>0</v>
      </c>
      <c r="BG29" s="288" t="e">
        <f t="shared" si="31"/>
        <v>#DIV/0!</v>
      </c>
      <c r="BH29" s="288"/>
      <c r="BI29" s="288"/>
      <c r="BJ29" s="288"/>
      <c r="BK29" s="288">
        <f>Ярос!C31</f>
        <v>0</v>
      </c>
      <c r="BL29" s="288">
        <f>Ярос!D31</f>
        <v>0</v>
      </c>
      <c r="BM29" s="288" t="e">
        <f t="shared" si="32"/>
        <v>#DIV/0!</v>
      </c>
      <c r="BN29" s="288"/>
      <c r="BO29" s="288"/>
      <c r="BP29" s="288" t="e">
        <f t="shared" si="33"/>
        <v>#DIV/0!</v>
      </c>
      <c r="BQ29" s="288"/>
      <c r="BR29" s="288"/>
      <c r="BS29" s="288"/>
      <c r="BT29" s="288">
        <f>Ярос!C34</f>
        <v>0</v>
      </c>
      <c r="BU29" s="288">
        <f>Ярос!D34</f>
        <v>41.4968</v>
      </c>
      <c r="BV29" s="288" t="e">
        <f t="shared" si="34"/>
        <v>#DIV/0!</v>
      </c>
      <c r="BW29" s="288">
        <f>SUM(Ярос!C36)</f>
        <v>825.84623999999997</v>
      </c>
      <c r="BX29" s="288">
        <f>SUM(Ярос!D36)</f>
        <v>1225.8499999999999</v>
      </c>
      <c r="BY29" s="288">
        <f t="shared" si="35"/>
        <v>148.43562162370563</v>
      </c>
      <c r="BZ29" s="288"/>
      <c r="CA29" s="288"/>
      <c r="CB29" s="300" t="e">
        <f t="shared" si="36"/>
        <v>#DIV/0!</v>
      </c>
      <c r="CC29" s="300"/>
      <c r="CD29" s="300"/>
      <c r="CE29" s="300" t="e">
        <f t="shared" si="37"/>
        <v>#DIV/0!</v>
      </c>
      <c r="CF29" s="293">
        <f t="shared" si="38"/>
        <v>11975.50999</v>
      </c>
      <c r="CG29" s="293">
        <f t="shared" si="39"/>
        <v>11244.602559999999</v>
      </c>
      <c r="CH29" s="288">
        <f t="shared" si="58"/>
        <v>93.896648822385558</v>
      </c>
      <c r="CI29" s="295">
        <f>Ярос!C40</f>
        <v>2129.1</v>
      </c>
      <c r="CJ29" s="295">
        <f>Ярос!D40</f>
        <v>2129.1</v>
      </c>
      <c r="CK29" s="288">
        <f t="shared" si="40"/>
        <v>100</v>
      </c>
      <c r="CL29" s="288">
        <f>Ярос!C41</f>
        <v>0</v>
      </c>
      <c r="CM29" s="363">
        <f>Ярос!D41</f>
        <v>0</v>
      </c>
      <c r="CN29" s="288" t="e">
        <f t="shared" si="41"/>
        <v>#DIV/0!</v>
      </c>
      <c r="CO29" s="288">
        <f>Ярос!C42</f>
        <v>6333.7063699999999</v>
      </c>
      <c r="CP29" s="288">
        <f>Ярос!D42</f>
        <v>5921.0460800000001</v>
      </c>
      <c r="CQ29" s="288">
        <f t="shared" si="9"/>
        <v>93.484694965421966</v>
      </c>
      <c r="CR29" s="288">
        <f>Ярос!C43</f>
        <v>44.321980000000003</v>
      </c>
      <c r="CS29" s="288">
        <f>Ярос!D43</f>
        <v>44.321980000000003</v>
      </c>
      <c r="CT29" s="288">
        <f t="shared" si="10"/>
        <v>100</v>
      </c>
      <c r="CU29" s="288">
        <f>Ярос!C45</f>
        <v>3468.3816400000001</v>
      </c>
      <c r="CV29" s="288">
        <f>Ярос!D45</f>
        <v>3150.1345000000001</v>
      </c>
      <c r="CW29" s="288">
        <f t="shared" si="42"/>
        <v>90.824333276080893</v>
      </c>
      <c r="CX29" s="292">
        <f>Ярос!C46</f>
        <v>0</v>
      </c>
      <c r="CY29" s="288">
        <f>Ярос!D46</f>
        <v>0</v>
      </c>
      <c r="CZ29" s="288" t="e">
        <f t="shared" si="11"/>
        <v>#DIV/0!</v>
      </c>
      <c r="DA29" s="288"/>
      <c r="DB29" s="288"/>
      <c r="DC29" s="288"/>
      <c r="DD29" s="293"/>
      <c r="DE29" s="293"/>
      <c r="DF29" s="288" t="e">
        <f t="shared" si="43"/>
        <v>#DIV/0!</v>
      </c>
      <c r="DG29" s="288"/>
      <c r="DH29" s="288"/>
      <c r="DI29" s="288"/>
      <c r="DJ29" s="288"/>
      <c r="DK29" s="288"/>
      <c r="DL29" s="288"/>
      <c r="DM29" s="297">
        <f t="shared" si="44"/>
        <v>15025.927579999998</v>
      </c>
      <c r="DN29" s="297">
        <f t="shared" si="44"/>
        <v>13933.535329999999</v>
      </c>
      <c r="DO29" s="288">
        <f t="shared" si="45"/>
        <v>92.72995131792058</v>
      </c>
      <c r="DP29" s="293">
        <f t="shared" si="46"/>
        <v>1586.1167099999998</v>
      </c>
      <c r="DQ29" s="293">
        <f t="shared" si="46"/>
        <v>1449.2165100000002</v>
      </c>
      <c r="DR29" s="288">
        <f t="shared" si="47"/>
        <v>91.368844478033424</v>
      </c>
      <c r="DS29" s="288">
        <f>Ярос!C56</f>
        <v>1492.4967099999999</v>
      </c>
      <c r="DT29" s="288">
        <f>Ярос!D56</f>
        <v>1365.5965100000001</v>
      </c>
      <c r="DU29" s="288">
        <f t="shared" si="48"/>
        <v>91.497455294223073</v>
      </c>
      <c r="DV29" s="288">
        <f>Ярос!C59</f>
        <v>0</v>
      </c>
      <c r="DW29" s="288">
        <f>Ярос!D59</f>
        <v>0</v>
      </c>
      <c r="DX29" s="288" t="e">
        <f t="shared" si="49"/>
        <v>#DIV/0!</v>
      </c>
      <c r="DY29" s="288">
        <f>Ярос!C60</f>
        <v>5</v>
      </c>
      <c r="DZ29" s="288">
        <f>Ярос!D60</f>
        <v>0</v>
      </c>
      <c r="EA29" s="288">
        <f t="shared" si="50"/>
        <v>0</v>
      </c>
      <c r="EB29" s="288">
        <f>Ярос!C61</f>
        <v>88.62</v>
      </c>
      <c r="EC29" s="288">
        <f>Ярос!D61</f>
        <v>83.62</v>
      </c>
      <c r="ED29" s="288">
        <f t="shared" si="51"/>
        <v>94.357932746558333</v>
      </c>
      <c r="EE29" s="288">
        <f>Ярос!C62</f>
        <v>44.321980000000003</v>
      </c>
      <c r="EF29" s="288">
        <f>Ярос!D62</f>
        <v>44.321980000000003</v>
      </c>
      <c r="EG29" s="288">
        <f t="shared" si="52"/>
        <v>100</v>
      </c>
      <c r="EH29" s="288">
        <f>Ярос!C64</f>
        <v>37.598399999999998</v>
      </c>
      <c r="EI29" s="288">
        <f>Ярос!D64</f>
        <v>37.59834</v>
      </c>
      <c r="EJ29" s="288">
        <f t="shared" si="53"/>
        <v>99.999840418741229</v>
      </c>
      <c r="EK29" s="293">
        <f>Ярос!C70</f>
        <v>1178.02135</v>
      </c>
      <c r="EL29" s="293">
        <f>Ярос!D70</f>
        <v>958.36656000000005</v>
      </c>
      <c r="EM29" s="288">
        <f t="shared" si="54"/>
        <v>81.353921132244338</v>
      </c>
      <c r="EN29" s="293">
        <f>Ярос!C75</f>
        <v>10952.36614</v>
      </c>
      <c r="EO29" s="293">
        <f>Ярос!D75</f>
        <v>10240.9421</v>
      </c>
      <c r="EP29" s="288">
        <f t="shared" si="55"/>
        <v>93.50438041509814</v>
      </c>
      <c r="EQ29" s="293">
        <f>Ярос!C80</f>
        <v>1224.953</v>
      </c>
      <c r="ER29" s="301">
        <f>Ярос!D79</f>
        <v>1200.5398399999999</v>
      </c>
      <c r="ES29" s="288">
        <f t="shared" si="12"/>
        <v>98.007012513949505</v>
      </c>
      <c r="ET29" s="288">
        <f>Ярос!C81</f>
        <v>0</v>
      </c>
      <c r="EU29" s="288">
        <f>Ярос!D81</f>
        <v>0</v>
      </c>
      <c r="EV29" s="288" t="e">
        <f t="shared" si="13"/>
        <v>#DIV/0!</v>
      </c>
      <c r="EW29" s="289">
        <f>Ярос!C86</f>
        <v>2.5499999999999998</v>
      </c>
      <c r="EX29" s="289">
        <f>Ярос!D86</f>
        <v>2.5499999999999998</v>
      </c>
      <c r="EY29" s="288">
        <f t="shared" si="56"/>
        <v>100</v>
      </c>
      <c r="EZ29" s="288">
        <f>Ярос!C92</f>
        <v>0</v>
      </c>
      <c r="FA29" s="288">
        <f>Ярос!D92</f>
        <v>0</v>
      </c>
      <c r="FB29" s="288" t="e">
        <f t="shared" si="57"/>
        <v>#DIV/0!</v>
      </c>
      <c r="FC29" s="393">
        <f t="shared" si="14"/>
        <v>-378.59134999999696</v>
      </c>
      <c r="FD29" s="393">
        <f t="shared" si="15"/>
        <v>656.86254000000008</v>
      </c>
      <c r="FE29" s="288">
        <f t="shared" si="59"/>
        <v>-173.50172950333001</v>
      </c>
      <c r="FF29" s="158"/>
      <c r="FG29" s="159"/>
      <c r="FI29" s="159"/>
    </row>
    <row r="30" spans="1:176" s="156" customFormat="1" ht="17.25" customHeight="1">
      <c r="A30" s="335"/>
      <c r="B30" s="336"/>
      <c r="C30" s="317"/>
      <c r="D30" s="318"/>
      <c r="E30" s="288"/>
      <c r="F30" s="289"/>
      <c r="G30" s="293"/>
      <c r="H30" s="288"/>
      <c r="I30" s="288"/>
      <c r="J30" s="288"/>
      <c r="K30" s="288"/>
      <c r="L30" s="293"/>
      <c r="M30" s="359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320"/>
      <c r="AC30" s="288"/>
      <c r="AD30" s="293"/>
      <c r="AE30" s="293"/>
      <c r="AF30" s="288"/>
      <c r="AG30" s="293"/>
      <c r="AH30" s="293"/>
      <c r="AI30" s="288"/>
      <c r="AJ30" s="293"/>
      <c r="AK30" s="293"/>
      <c r="AL30" s="288"/>
      <c r="AM30" s="288"/>
      <c r="AN30" s="288"/>
      <c r="AO30" s="288"/>
      <c r="AP30" s="288"/>
      <c r="AQ30" s="288"/>
      <c r="AR30" s="288"/>
      <c r="AS30" s="293"/>
      <c r="AT30" s="293"/>
      <c r="AU30" s="288"/>
      <c r="AV30" s="293"/>
      <c r="AW30" s="293"/>
      <c r="AX30" s="288"/>
      <c r="AY30" s="293"/>
      <c r="AZ30" s="296"/>
      <c r="BA30" s="288"/>
      <c r="BB30" s="293"/>
      <c r="BC30" s="293"/>
      <c r="BD30" s="288"/>
      <c r="BE30" s="288"/>
      <c r="BF30" s="298"/>
      <c r="BG30" s="288"/>
      <c r="BH30" s="288"/>
      <c r="BI30" s="288"/>
      <c r="BJ30" s="288"/>
      <c r="BK30" s="288"/>
      <c r="BL30" s="288"/>
      <c r="BM30" s="288"/>
      <c r="BN30" s="288"/>
      <c r="BO30" s="288"/>
      <c r="BP30" s="288"/>
      <c r="BQ30" s="288"/>
      <c r="BR30" s="288"/>
      <c r="BS30" s="288"/>
      <c r="BT30" s="288"/>
      <c r="BU30" s="288"/>
      <c r="BV30" s="288"/>
      <c r="BW30" s="288"/>
      <c r="BX30" s="288"/>
      <c r="BY30" s="288"/>
      <c r="BZ30" s="288"/>
      <c r="CA30" s="288"/>
      <c r="CB30" s="300"/>
      <c r="CC30" s="300"/>
      <c r="CD30" s="300"/>
      <c r="CE30" s="300"/>
      <c r="CF30" s="293"/>
      <c r="CG30" s="293"/>
      <c r="CH30" s="288"/>
      <c r="CI30" s="288"/>
      <c r="CJ30" s="288"/>
      <c r="CK30" s="288"/>
      <c r="CL30" s="288"/>
      <c r="CM30" s="363"/>
      <c r="CN30" s="363"/>
      <c r="CO30" s="288"/>
      <c r="CP30" s="288"/>
      <c r="CQ30" s="288"/>
      <c r="CR30" s="288"/>
      <c r="CS30" s="288"/>
      <c r="CT30" s="288"/>
      <c r="CU30" s="288"/>
      <c r="CV30" s="288"/>
      <c r="CW30" s="288"/>
      <c r="CX30" s="320"/>
      <c r="CY30" s="288"/>
      <c r="CZ30" s="288"/>
      <c r="DA30" s="288"/>
      <c r="DB30" s="288"/>
      <c r="DC30" s="288"/>
      <c r="DD30" s="293"/>
      <c r="DE30" s="293"/>
      <c r="DF30" s="288"/>
      <c r="DG30" s="288"/>
      <c r="DH30" s="288"/>
      <c r="DI30" s="288"/>
      <c r="DJ30" s="288"/>
      <c r="DK30" s="288"/>
      <c r="DL30" s="288"/>
      <c r="DM30" s="293"/>
      <c r="DN30" s="293"/>
      <c r="DO30" s="288"/>
      <c r="DP30" s="293"/>
      <c r="DQ30" s="319"/>
      <c r="DR30" s="288"/>
      <c r="DS30" s="288"/>
      <c r="DT30" s="288"/>
      <c r="DU30" s="288"/>
      <c r="DV30" s="288"/>
      <c r="DW30" s="288"/>
      <c r="DX30" s="288"/>
      <c r="DY30" s="288"/>
      <c r="DZ30" s="288"/>
      <c r="EA30" s="288"/>
      <c r="EB30" s="288"/>
      <c r="EC30" s="288"/>
      <c r="ED30" s="288"/>
      <c r="EE30" s="288"/>
      <c r="EF30" s="299"/>
      <c r="EG30" s="288"/>
      <c r="EH30" s="288"/>
      <c r="EI30" s="288"/>
      <c r="EJ30" s="288"/>
      <c r="EK30" s="293"/>
      <c r="EL30" s="293"/>
      <c r="EM30" s="288"/>
      <c r="EN30" s="293"/>
      <c r="EO30" s="293"/>
      <c r="EP30" s="288"/>
      <c r="EQ30" s="293"/>
      <c r="ER30" s="293"/>
      <c r="ES30" s="288"/>
      <c r="ET30" s="288"/>
      <c r="EU30" s="288"/>
      <c r="EV30" s="288"/>
      <c r="EW30" s="289"/>
      <c r="EX30" s="289"/>
      <c r="EY30" s="288"/>
      <c r="EZ30" s="288"/>
      <c r="FA30" s="288"/>
      <c r="FB30" s="288"/>
      <c r="FC30" s="393"/>
      <c r="FD30" s="393"/>
      <c r="FE30" s="288"/>
      <c r="FG30" s="159"/>
      <c r="FI30" s="159"/>
    </row>
    <row r="31" spans="1:176" s="162" customFormat="1" ht="18.75">
      <c r="A31" s="453" t="s">
        <v>168</v>
      </c>
      <c r="B31" s="454"/>
      <c r="C31" s="321">
        <f>SUM(C14:C29)</f>
        <v>283159.92469000007</v>
      </c>
      <c r="D31" s="321">
        <f>SUM(D14:D29)</f>
        <v>255369.48248999999</v>
      </c>
      <c r="E31" s="322">
        <f>D31/C31*100</f>
        <v>90.185601924274877</v>
      </c>
      <c r="F31" s="323">
        <f>SUM(F14:F29)</f>
        <v>54196.909850000004</v>
      </c>
      <c r="G31" s="324">
        <f>SUM(G14:G29)</f>
        <v>64192.533090000004</v>
      </c>
      <c r="H31" s="322">
        <f>G31/F31*100</f>
        <v>118.44316081426921</v>
      </c>
      <c r="I31" s="322"/>
      <c r="J31" s="322"/>
      <c r="K31" s="322"/>
      <c r="L31" s="324">
        <f>SUM(L14:L29)</f>
        <v>6695.4</v>
      </c>
      <c r="M31" s="360">
        <f>SUM(M14:M29)</f>
        <v>7710.6098499999998</v>
      </c>
      <c r="N31" s="322">
        <f>M31/L31*100</f>
        <v>115.16279609881413</v>
      </c>
      <c r="O31" s="322"/>
      <c r="P31" s="322"/>
      <c r="Q31" s="322"/>
      <c r="R31" s="322">
        <f>SUM(R14:R29)</f>
        <v>4337.4410099999996</v>
      </c>
      <c r="S31" s="322">
        <f>SUM(S14:S29)</f>
        <v>6125.2751800000005</v>
      </c>
      <c r="T31" s="322">
        <f>S31/R31*100</f>
        <v>141.21863942075839</v>
      </c>
      <c r="U31" s="322">
        <f>SUM(U14:U29)</f>
        <v>41.338000000000001</v>
      </c>
      <c r="V31" s="322">
        <f>SUM(V14:V29)</f>
        <v>33.08605</v>
      </c>
      <c r="W31" s="322">
        <f>V31/U31*100</f>
        <v>80.037858628864484</v>
      </c>
      <c r="X31" s="322">
        <f>SUM(X14:X29)</f>
        <v>6438.7049999999999</v>
      </c>
      <c r="Y31" s="322">
        <f>SUM(Y14:Y29)</f>
        <v>6762.9955899999995</v>
      </c>
      <c r="Z31" s="322">
        <f>Y31/X31*100</f>
        <v>105.03658095843807</v>
      </c>
      <c r="AA31" s="322">
        <f>SUM(AA14:AA29)</f>
        <v>0</v>
      </c>
      <c r="AB31" s="322">
        <f>SUM(AB14:AB29)</f>
        <v>-702.74677999999994</v>
      </c>
      <c r="AC31" s="322" t="e">
        <f>AB31/AA31*100</f>
        <v>#DIV/0!</v>
      </c>
      <c r="AD31" s="324">
        <f>SUM(AD14:AD29)</f>
        <v>530</v>
      </c>
      <c r="AE31" s="324">
        <f>SUM(AE14:AE29)</f>
        <v>548.69536000000005</v>
      </c>
      <c r="AF31" s="322">
        <f>AE31/AD31*100</f>
        <v>103.52742641509435</v>
      </c>
      <c r="AG31" s="324">
        <f>SUM(AG14:AG29)</f>
        <v>6780</v>
      </c>
      <c r="AH31" s="324">
        <f>SUM(AH14:AH29)</f>
        <v>6621.3053499999987</v>
      </c>
      <c r="AI31" s="322">
        <f>AH31/AG31*100</f>
        <v>97.65937094395278</v>
      </c>
      <c r="AJ31" s="324">
        <f>SUM(AJ14:AJ29)</f>
        <v>15252.78858</v>
      </c>
      <c r="AK31" s="324">
        <f>SUM(AK14:AK29)</f>
        <v>15139.576270000001</v>
      </c>
      <c r="AL31" s="322">
        <f>AK31/AJ31*100</f>
        <v>99.257759921038655</v>
      </c>
      <c r="AM31" s="325">
        <f>SUM(AM14:AM29)</f>
        <v>97</v>
      </c>
      <c r="AN31" s="322">
        <f>SUM(AN14:AN29)</f>
        <v>66.78</v>
      </c>
      <c r="AO31" s="288">
        <f t="shared" si="27"/>
        <v>68.845360824742272</v>
      </c>
      <c r="AP31" s="324">
        <f>AP14+AP15+AP16+AP17+AP18+AP19+AP20+AP21+AP22+AP23+AP24+AP25+AP26+AP27+AP28+AP29</f>
        <v>0</v>
      </c>
      <c r="AQ31" s="324">
        <f>AQ14+AQ15+AQ16+AQ17+AQ18+AQ19+AQ20+AQ21+AQ22+AQ23+AQ24+AQ25+AQ26+AQ27+AQ28+AQ29</f>
        <v>3.65E-3</v>
      </c>
      <c r="AR31" s="288" t="e">
        <f>AQ31/AP31*100</f>
        <v>#DIV/0!</v>
      </c>
      <c r="AS31" s="324">
        <f>SUM(AS14:AS29)</f>
        <v>0</v>
      </c>
      <c r="AT31" s="324">
        <f>SUM(AT14:AT29)</f>
        <v>0</v>
      </c>
      <c r="AU31" s="322" t="e">
        <f>AT31/AS31*100</f>
        <v>#DIV/0!</v>
      </c>
      <c r="AV31" s="324">
        <f>SUM(AV14:AV29)</f>
        <v>2352.0106400000004</v>
      </c>
      <c r="AW31" s="324">
        <f>SUM(AW14:AW29)</f>
        <v>3175.8159999999998</v>
      </c>
      <c r="AX31" s="322">
        <f>AW31/AV31*100</f>
        <v>135.02557964618728</v>
      </c>
      <c r="AY31" s="324">
        <f>SUM(AY14:AY29)</f>
        <v>238</v>
      </c>
      <c r="AZ31" s="371">
        <f>SUM(AZ14:AZ29)</f>
        <v>364.81914</v>
      </c>
      <c r="BA31" s="322">
        <f>AZ31/AY31*100</f>
        <v>153.28535294117646</v>
      </c>
      <c r="BB31" s="324">
        <f>SUM(BB14:BB29)</f>
        <v>0</v>
      </c>
      <c r="BC31" s="324">
        <f>SUM(BC14:BC29)</f>
        <v>0</v>
      </c>
      <c r="BD31" s="322" t="e">
        <f>BC31/BB31*100</f>
        <v>#DIV/0!</v>
      </c>
      <c r="BE31" s="322">
        <f>SUM(BE14:BE29)</f>
        <v>590</v>
      </c>
      <c r="BF31" s="322">
        <f>SUM(BF14:BF29)</f>
        <v>1238.6290300000001</v>
      </c>
      <c r="BG31" s="288">
        <f t="shared" si="31"/>
        <v>209.93712372881359</v>
      </c>
      <c r="BH31" s="288">
        <f>SUM(BH14:BH29)</f>
        <v>0</v>
      </c>
      <c r="BI31" s="288">
        <f>SUM(BI14:BI29)</f>
        <v>0.35255999999999998</v>
      </c>
      <c r="BJ31" s="288" t="e">
        <f>BI31/BH31*100</f>
        <v>#DIV/0!</v>
      </c>
      <c r="BK31" s="323">
        <f>SUM(BK14:BK29)</f>
        <v>2843.7265000000002</v>
      </c>
      <c r="BL31" s="324">
        <f>SUM(BL14:BL29)</f>
        <v>4120.4327000000003</v>
      </c>
      <c r="BM31" s="324">
        <f t="shared" si="32"/>
        <v>144.89553408177616</v>
      </c>
      <c r="BN31" s="324">
        <f>SUM(BN14:BN29)</f>
        <v>0</v>
      </c>
      <c r="BO31" s="324">
        <f>SUM(BO14:BO29)</f>
        <v>0</v>
      </c>
      <c r="BP31" s="322" t="e">
        <f>BO31/BN31*100</f>
        <v>#DIV/0!</v>
      </c>
      <c r="BQ31" s="322">
        <f>SUM(BQ14:BQ29)</f>
        <v>0</v>
      </c>
      <c r="BR31" s="322">
        <f>BR15+BR27+BR28+BR19+BR22+BR26+BR18</f>
        <v>144.43316999999999</v>
      </c>
      <c r="BS31" s="322" t="e">
        <f>BR31/BQ31*100</f>
        <v>#DIV/0!</v>
      </c>
      <c r="BT31" s="322">
        <f>BT14+BT15+BT16+BT17+BT18+BT19+BT20+BT21+BT22+BT23+BT24+BT25+BT26+BT27+BT28+BT29</f>
        <v>125.13601</v>
      </c>
      <c r="BU31" s="322">
        <f>BU14+BU15+BU16+BU17+BU18+BU19+BU20+BU21+BU22+BU23+BU24+BU25+BU26+BU27+BU28+BU29</f>
        <v>624.01130999999998</v>
      </c>
      <c r="BV31" s="322">
        <f>BU31/BT31*100</f>
        <v>498.66645899929205</v>
      </c>
      <c r="BW31" s="324">
        <f>SUM(BW14:BW29)</f>
        <v>7875.3641100000013</v>
      </c>
      <c r="BX31" s="324">
        <f>SUM(BX14:BX29)</f>
        <v>12363.24439</v>
      </c>
      <c r="BY31" s="322">
        <f>BX31/BW31*100</f>
        <v>156.98632110611069</v>
      </c>
      <c r="BZ31" s="322">
        <f t="shared" ref="BZ31:CE31" si="60">SUM(BZ14:BZ29)</f>
        <v>0</v>
      </c>
      <c r="CA31" s="322"/>
      <c r="CB31" s="322" t="e">
        <f t="shared" si="60"/>
        <v>#DIV/0!</v>
      </c>
      <c r="CC31" s="322">
        <f t="shared" si="60"/>
        <v>0</v>
      </c>
      <c r="CD31" s="322">
        <f t="shared" si="60"/>
        <v>0</v>
      </c>
      <c r="CE31" s="326" t="e">
        <f t="shared" si="60"/>
        <v>#DIV/0!</v>
      </c>
      <c r="CF31" s="323">
        <f>SUM(CF14:CF29)</f>
        <v>228963.01483999999</v>
      </c>
      <c r="CG31" s="324">
        <f>SUM(CG14:CG29)</f>
        <v>191176.94940000001</v>
      </c>
      <c r="CH31" s="324">
        <f t="shared" si="58"/>
        <v>83.496869367131197</v>
      </c>
      <c r="CI31" s="324">
        <f>SUM(CI14:CI29)</f>
        <v>53257.100000000006</v>
      </c>
      <c r="CJ31" s="324">
        <f>SUM(CJ14:CJ29)</f>
        <v>53257.100000000006</v>
      </c>
      <c r="CK31" s="324">
        <f>CJ31/CI31*100</f>
        <v>100</v>
      </c>
      <c r="CL31" s="323">
        <f>SUM(CL14:CL29)</f>
        <v>0</v>
      </c>
      <c r="CM31" s="366">
        <f>SUM(CM14:CM29)</f>
        <v>0</v>
      </c>
      <c r="CN31" s="366" t="e">
        <f>CM31/CL31*100</f>
        <v>#DIV/0!</v>
      </c>
      <c r="CO31" s="324">
        <f>SUM(CO14:CO29)</f>
        <v>142600.58229000002</v>
      </c>
      <c r="CP31" s="324">
        <f>SUM(CP14:CP29)</f>
        <v>108006.6292</v>
      </c>
      <c r="CQ31" s="324">
        <f>CP31/CO31*100</f>
        <v>75.7406649156257</v>
      </c>
      <c r="CR31" s="324">
        <f>SUM(CR14:CR29)</f>
        <v>2696.2000000000003</v>
      </c>
      <c r="CS31" s="324">
        <f>SUM(CS14:CS29)</f>
        <v>2696.1723000000002</v>
      </c>
      <c r="CT31" s="324">
        <f t="shared" si="10"/>
        <v>99.998972628143306</v>
      </c>
      <c r="CU31" s="324">
        <f>SUM(CU14:CU29)</f>
        <v>30409.132549999995</v>
      </c>
      <c r="CV31" s="324">
        <f>SUM(CV14:CV29)</f>
        <v>27217.047900000001</v>
      </c>
      <c r="CW31" s="324">
        <f>CV31/CU31*100</f>
        <v>89.502875017064582</v>
      </c>
      <c r="CX31" s="324">
        <f>SUM(CX14:CX29)</f>
        <v>0</v>
      </c>
      <c r="CY31" s="324">
        <f>SUM(CY14:CY29)</f>
        <v>0</v>
      </c>
      <c r="CZ31" s="324" t="e">
        <f t="shared" si="11"/>
        <v>#DIV/0!</v>
      </c>
      <c r="DA31" s="324">
        <f>SUM(DA14:DA29)</f>
        <v>0</v>
      </c>
      <c r="DB31" s="324">
        <f>SUM(DB14:DB29)</f>
        <v>0</v>
      </c>
      <c r="DC31" s="324" t="e">
        <f>DB31/DA31*100</f>
        <v>#DIV/0!</v>
      </c>
      <c r="DD31" s="324">
        <f>SUM(DD14:DD29)</f>
        <v>0</v>
      </c>
      <c r="DE31" s="324">
        <f>SUM(DE14:DE29)</f>
        <v>0</v>
      </c>
      <c r="DF31" s="322" t="e">
        <f>DE31/DD31*100</f>
        <v>#DIV/0!</v>
      </c>
      <c r="DG31" s="322">
        <f>DG14+DG15+DG16+DG17+DG18+DG19+DG20+DG21+DG22+DG23+DG24+DG25+DG26+DG27+DG28+DG29</f>
        <v>0</v>
      </c>
      <c r="DH31" s="322">
        <f>DH14+DH15+DH16+DH17+DH18+DH19+DH20+DH21+DH22+DH23+DH24+DH25+DH26+DH27+DH28+DH29</f>
        <v>0</v>
      </c>
      <c r="DI31" s="322" t="e">
        <f>DH31/DG31*100</f>
        <v>#DIV/0!</v>
      </c>
      <c r="DJ31" s="322">
        <f>DJ14+DJ15+DJ16+DJ17+DJ18+DJ19+DJ20+DJ21+DJ22+DJ23+DJ24+DJ25+DJ26+DJ27+DJ28+DJ29</f>
        <v>0</v>
      </c>
      <c r="DK31" s="322">
        <f>DK14+DK15+DK16+DK17+DK18+DK19+DK20+DK21+DK22+DK23+DK24+DK25+DK26+DK27+DK28+DK29</f>
        <v>0</v>
      </c>
      <c r="DL31" s="322">
        <v>0</v>
      </c>
      <c r="DM31" s="323">
        <f>SUM(DM14:DM29)</f>
        <v>296888.00379000005</v>
      </c>
      <c r="DN31" s="323">
        <f>SUM(DN14:DN29)</f>
        <v>252077.02749999997</v>
      </c>
      <c r="DO31" s="322">
        <f>DN31/DM31*100</f>
        <v>84.906437539424275</v>
      </c>
      <c r="DP31" s="323">
        <f>SUM(DP14:DP29)</f>
        <v>30310.566969999996</v>
      </c>
      <c r="DQ31" s="323">
        <f>SUM(DQ14:DQ29)</f>
        <v>28907.540499999996</v>
      </c>
      <c r="DR31" s="322">
        <f>DQ31/DP31*100</f>
        <v>95.371163886875976</v>
      </c>
      <c r="DS31" s="324">
        <f>SUM(DS14:DS29)</f>
        <v>29144.526329999997</v>
      </c>
      <c r="DT31" s="323">
        <f>SUM(DT14:DT29)</f>
        <v>27956.996360000001</v>
      </c>
      <c r="DU31" s="322">
        <f>DT31/DS31*100</f>
        <v>95.925375638108733</v>
      </c>
      <c r="DV31" s="324">
        <f>SUM(DV14:DV29)</f>
        <v>0</v>
      </c>
      <c r="DW31" s="324">
        <f>SUM(DW14:DW29)</f>
        <v>0</v>
      </c>
      <c r="DX31" s="322" t="e">
        <f>DW31/DV31*100</f>
        <v>#DIV/0!</v>
      </c>
      <c r="DY31" s="327">
        <f>SUM(DY14:DY29)</f>
        <v>73</v>
      </c>
      <c r="DZ31" s="322">
        <f>SUM(DZ14:DZ29)</f>
        <v>0</v>
      </c>
      <c r="EA31" s="322">
        <f>DZ31/DY31*100</f>
        <v>0</v>
      </c>
      <c r="EB31" s="322">
        <f>SUM(EB14:EB29)</f>
        <v>1093.0406399999999</v>
      </c>
      <c r="EC31" s="322">
        <f>SUM(EC14:EC29)</f>
        <v>950.54413999999997</v>
      </c>
      <c r="ED31" s="288">
        <f>EC31/EB31*100</f>
        <v>86.963293514868766</v>
      </c>
      <c r="EE31" s="322">
        <f>SUM(EE14:EE29)</f>
        <v>2546.1000000000004</v>
      </c>
      <c r="EF31" s="327">
        <f>SUM(EF14:EF29)</f>
        <v>2546.1000000000004</v>
      </c>
      <c r="EG31" s="324">
        <f t="shared" si="52"/>
        <v>100</v>
      </c>
      <c r="EH31" s="327">
        <f>SUM(EH14:EH29)</f>
        <v>767.46799999999996</v>
      </c>
      <c r="EI31" s="327">
        <f>SUM(EI14:EI29)</f>
        <v>747.69633999999996</v>
      </c>
      <c r="EJ31" s="288">
        <f t="shared" si="53"/>
        <v>97.423780535475089</v>
      </c>
      <c r="EK31" s="324">
        <f>SUM(EK14:EK29)</f>
        <v>64842.075519999991</v>
      </c>
      <c r="EL31" s="323">
        <f>SUM(EL14:EL29)</f>
        <v>62683.624669999997</v>
      </c>
      <c r="EM31" s="322">
        <f>EL31/EK31*100</f>
        <v>96.671218753116193</v>
      </c>
      <c r="EN31" s="324">
        <f>SUM(EN14:EN29)</f>
        <v>159005.45726999998</v>
      </c>
      <c r="EO31" s="323">
        <f>SUM(EO14:EO29)</f>
        <v>118896.2485</v>
      </c>
      <c r="EP31" s="322">
        <f>EO31/EN31*100</f>
        <v>74.774948320237627</v>
      </c>
      <c r="EQ31" s="323">
        <f>SUM(EQ14:EQ29)</f>
        <v>39192.355030000006</v>
      </c>
      <c r="ER31" s="323">
        <f>SUM(ER14:ER29)</f>
        <v>38076.346490000011</v>
      </c>
      <c r="ES31" s="322">
        <f>ER31/EQ31*100</f>
        <v>97.15248410271407</v>
      </c>
      <c r="ET31" s="323">
        <f>SUM(ET14:ET29)</f>
        <v>13</v>
      </c>
      <c r="EU31" s="323">
        <f>SUM(EU14:EU29)</f>
        <v>13</v>
      </c>
      <c r="EV31" s="322">
        <f>EU31/ET31*100</f>
        <v>100</v>
      </c>
      <c r="EW31" s="324">
        <f>SUM(EW14:EW29)</f>
        <v>210.98100000000005</v>
      </c>
      <c r="EX31" s="324">
        <f>SUM(EX14:EX29)</f>
        <v>206.47100000000006</v>
      </c>
      <c r="EY31" s="322">
        <f>EX31/EW31*100</f>
        <v>97.862366753404345</v>
      </c>
      <c r="EZ31" s="322">
        <f>SUM(EZ14:EZ29)</f>
        <v>0</v>
      </c>
      <c r="FA31" s="325">
        <f>SUM(FA14:FA29)</f>
        <v>0</v>
      </c>
      <c r="FB31" s="288" t="e">
        <f>FA31/EZ31*100</f>
        <v>#DIV/0!</v>
      </c>
      <c r="FC31" s="327">
        <f>SUM(FC14:FC29)</f>
        <v>-13728.079099999995</v>
      </c>
      <c r="FD31" s="322">
        <f>SUM(FD14:FD29)</f>
        <v>3292.4549899999911</v>
      </c>
      <c r="FE31" s="288">
        <f>FD31/FC31*100</f>
        <v>-23.983362610432454</v>
      </c>
    </row>
    <row r="32" spans="1:176" s="164" customFormat="1" ht="27.75" customHeight="1">
      <c r="C32" s="163">
        <v>283159.92469000001</v>
      </c>
      <c r="D32" s="163">
        <v>255369.48248999999</v>
      </c>
      <c r="E32" s="163"/>
      <c r="F32" s="163">
        <v>54196.909849999996</v>
      </c>
      <c r="G32" s="163">
        <v>64192.533089999997</v>
      </c>
      <c r="H32" s="163"/>
      <c r="I32" s="163"/>
      <c r="J32" s="163"/>
      <c r="K32" s="163"/>
      <c r="L32" s="163">
        <v>6695.4</v>
      </c>
      <c r="M32" s="163">
        <v>7710.6098499999998</v>
      </c>
      <c r="N32" s="163"/>
      <c r="O32" s="163"/>
      <c r="P32" s="163"/>
      <c r="Q32" s="163"/>
      <c r="R32" s="163">
        <v>4337.4410099999996</v>
      </c>
      <c r="S32" s="163">
        <v>6125.2751799999996</v>
      </c>
      <c r="T32" s="163"/>
      <c r="U32" s="163">
        <v>41.338000000000001</v>
      </c>
      <c r="V32" s="163">
        <v>33.08605</v>
      </c>
      <c r="W32" s="163"/>
      <c r="X32" s="163">
        <v>6438.7049999999999</v>
      </c>
      <c r="Y32" s="163">
        <v>6762.9955900000004</v>
      </c>
      <c r="Z32" s="163"/>
      <c r="AA32" s="163" t="e">
        <f>#REF!-AA31</f>
        <v>#REF!</v>
      </c>
      <c r="AB32" s="163">
        <v>-702.74677999999994</v>
      </c>
      <c r="AC32" s="163"/>
      <c r="AD32" s="163">
        <v>530</v>
      </c>
      <c r="AE32" s="163">
        <v>548.69536000000005</v>
      </c>
      <c r="AF32" s="163"/>
      <c r="AG32" s="163">
        <v>6780</v>
      </c>
      <c r="AH32" s="163">
        <v>6621.3053499999996</v>
      </c>
      <c r="AI32" s="163"/>
      <c r="AJ32" s="163">
        <v>15252.78858</v>
      </c>
      <c r="AK32" s="163">
        <v>15139.57627</v>
      </c>
      <c r="AL32" s="163"/>
      <c r="AM32" s="163">
        <v>97</v>
      </c>
      <c r="AN32" s="163">
        <v>66.78</v>
      </c>
      <c r="AO32" s="163"/>
      <c r="AP32" s="163" t="e">
        <f>#REF!-AP31</f>
        <v>#REF!</v>
      </c>
      <c r="AQ32" s="163">
        <v>3.65E-3</v>
      </c>
      <c r="AR32" s="163"/>
      <c r="AS32" s="163" t="e">
        <f>#REF!-AS31</f>
        <v>#REF!</v>
      </c>
      <c r="AT32" s="163" t="e">
        <f>#REF!-AT31</f>
        <v>#REF!</v>
      </c>
      <c r="AU32" s="163"/>
      <c r="AV32" s="163">
        <v>2352.01064</v>
      </c>
      <c r="AW32" s="163">
        <v>3175.8159999999998</v>
      </c>
      <c r="AX32" s="163"/>
      <c r="AY32" s="163">
        <v>238</v>
      </c>
      <c r="AZ32" s="163">
        <v>364.81839000000002</v>
      </c>
      <c r="BA32" s="163"/>
      <c r="BB32" s="163" t="e">
        <f>#REF!-BB31</f>
        <v>#REF!</v>
      </c>
      <c r="BC32" s="163" t="e">
        <f>#REF!-BC31</f>
        <v>#REF!</v>
      </c>
      <c r="BD32" s="163" t="e">
        <f>#REF!-BD31</f>
        <v>#REF!</v>
      </c>
      <c r="BE32" s="163">
        <v>590</v>
      </c>
      <c r="BF32" s="163">
        <v>1238.6290300000001</v>
      </c>
      <c r="BG32" s="163"/>
      <c r="BH32" s="163" t="e">
        <f>#REF!-BH31</f>
        <v>#REF!</v>
      </c>
      <c r="BI32" s="163" t="e">
        <f>#REF!-BI31</f>
        <v>#REF!</v>
      </c>
      <c r="BJ32" s="163" t="e">
        <f>#REF!-BJ31</f>
        <v>#REF!</v>
      </c>
      <c r="BK32" s="163">
        <v>2843.7265000000002</v>
      </c>
      <c r="BL32" s="163">
        <v>4120.4327000000003</v>
      </c>
      <c r="BM32" s="163"/>
      <c r="BN32" s="163" t="e">
        <f>#REF!-BN31</f>
        <v>#REF!</v>
      </c>
      <c r="BO32" s="163" t="e">
        <f>#REF!-BO31</f>
        <v>#REF!</v>
      </c>
      <c r="BP32" s="163" t="e">
        <f>#REF!-BP31</f>
        <v>#REF!</v>
      </c>
      <c r="BQ32" s="163" t="e">
        <f>#REF!-BQ31</f>
        <v>#REF!</v>
      </c>
      <c r="BR32" s="163" t="e">
        <f>#REF!-BR31</f>
        <v>#REF!</v>
      </c>
      <c r="BS32" s="163" t="e">
        <f>#REF!-BS31</f>
        <v>#REF!</v>
      </c>
      <c r="BT32" s="163">
        <v>125.13601</v>
      </c>
      <c r="BU32" s="163">
        <v>624.01130999999998</v>
      </c>
      <c r="BV32" s="163"/>
      <c r="BW32" s="163">
        <v>7875.3641100000004</v>
      </c>
      <c r="BX32" s="163">
        <v>12363.24439</v>
      </c>
      <c r="BY32" s="163"/>
      <c r="BZ32" s="163" t="e">
        <f>#REF!-BZ31</f>
        <v>#REF!</v>
      </c>
      <c r="CA32" s="163" t="e">
        <f>#REF!-CA31</f>
        <v>#REF!</v>
      </c>
      <c r="CB32" s="163" t="e">
        <f>#REF!-CB31</f>
        <v>#REF!</v>
      </c>
      <c r="CC32" s="163" t="e">
        <f>#REF!-CC31</f>
        <v>#REF!</v>
      </c>
      <c r="CD32" s="163" t="e">
        <f>#REF!-CD31</f>
        <v>#REF!</v>
      </c>
      <c r="CE32" s="163" t="e">
        <f>#REF!-CE31</f>
        <v>#REF!</v>
      </c>
      <c r="CF32" s="163">
        <v>228963.01483999999</v>
      </c>
      <c r="CG32" s="163">
        <v>191176.94940000001</v>
      </c>
      <c r="CH32" s="163"/>
      <c r="CI32" s="163">
        <v>53257.1</v>
      </c>
      <c r="CJ32" s="163">
        <v>53257.1</v>
      </c>
      <c r="CK32" s="163"/>
      <c r="CL32" s="163">
        <v>0</v>
      </c>
      <c r="CM32" s="163">
        <v>0</v>
      </c>
      <c r="CN32" s="163"/>
      <c r="CO32" s="163">
        <v>142600.58228999999</v>
      </c>
      <c r="CP32" s="163">
        <v>108006.6292</v>
      </c>
      <c r="CQ32" s="163"/>
      <c r="CR32" s="163">
        <v>2696.2</v>
      </c>
      <c r="CS32" s="163">
        <v>2696.1723000000002</v>
      </c>
      <c r="CT32" s="163"/>
      <c r="CU32" s="163">
        <v>30409.132549999998</v>
      </c>
      <c r="CV32" s="163">
        <v>27217.047900000001</v>
      </c>
      <c r="CW32" s="163"/>
      <c r="CX32" s="163">
        <v>0</v>
      </c>
      <c r="CY32" s="163">
        <v>0</v>
      </c>
      <c r="CZ32" s="163"/>
      <c r="DA32" s="163" t="e">
        <f>#REF!-DA31</f>
        <v>#REF!</v>
      </c>
      <c r="DB32" s="163">
        <v>0</v>
      </c>
      <c r="DC32" s="163"/>
      <c r="DD32" s="163" t="e">
        <f>#REF!-DD31</f>
        <v>#REF!</v>
      </c>
      <c r="DE32" s="163" t="e">
        <f>#REF!-DE31</f>
        <v>#REF!</v>
      </c>
      <c r="DF32" s="163" t="e">
        <f>#REF!-DF31</f>
        <v>#REF!</v>
      </c>
      <c r="DG32" s="163" t="e">
        <f>#REF!-DG31</f>
        <v>#REF!</v>
      </c>
      <c r="DH32" s="163" t="e">
        <f>#REF!-DH31</f>
        <v>#REF!</v>
      </c>
      <c r="DI32" s="163" t="e">
        <f>#REF!-DI31</f>
        <v>#REF!</v>
      </c>
      <c r="DJ32" s="163" t="e">
        <f>#REF!-DJ31</f>
        <v>#REF!</v>
      </c>
      <c r="DK32" s="163" t="e">
        <f>#REF!-DK31</f>
        <v>#REF!</v>
      </c>
      <c r="DL32" s="163"/>
      <c r="DM32" s="163">
        <v>296888.00378999999</v>
      </c>
      <c r="DN32" s="163">
        <v>252077.0275</v>
      </c>
      <c r="DO32" s="163"/>
      <c r="DP32" s="163">
        <v>30310.56697</v>
      </c>
      <c r="DQ32" s="163">
        <v>28907.540499999999</v>
      </c>
      <c r="DR32" s="163"/>
      <c r="DS32" s="163">
        <v>29144.526330000001</v>
      </c>
      <c r="DT32" s="163">
        <v>27956.996360000001</v>
      </c>
      <c r="DU32" s="163"/>
      <c r="DV32" s="163"/>
      <c r="DW32" s="163">
        <v>0</v>
      </c>
      <c r="DX32" s="163"/>
      <c r="DY32" s="163">
        <v>73000</v>
      </c>
      <c r="DZ32" s="163">
        <v>0</v>
      </c>
      <c r="EA32" s="163"/>
      <c r="EB32" s="163">
        <v>1093.0406399999999</v>
      </c>
      <c r="EC32" s="163">
        <v>950.54413999999997</v>
      </c>
      <c r="ED32" s="163"/>
      <c r="EE32" s="163">
        <v>2546.1</v>
      </c>
      <c r="EF32" s="163">
        <v>2546.1</v>
      </c>
      <c r="EG32" s="163"/>
      <c r="EH32" s="163">
        <v>767.46799999999996</v>
      </c>
      <c r="EI32" s="163">
        <v>747.69633999999996</v>
      </c>
      <c r="EJ32" s="163"/>
      <c r="EK32" s="163">
        <v>64842.075519999999</v>
      </c>
      <c r="EL32" s="163">
        <v>62683.624669999997</v>
      </c>
      <c r="EM32" s="163"/>
      <c r="EN32" s="163">
        <v>159005.45727000001</v>
      </c>
      <c r="EO32" s="163">
        <v>118896.2485</v>
      </c>
      <c r="EP32" s="163"/>
      <c r="EQ32" s="163">
        <v>39192.355029999999</v>
      </c>
      <c r="ER32" s="163">
        <v>38076.346490000004</v>
      </c>
      <c r="ES32" s="163"/>
      <c r="ET32" s="163">
        <v>13</v>
      </c>
      <c r="EU32" s="163">
        <v>13</v>
      </c>
      <c r="EV32" s="163"/>
      <c r="EW32" s="163">
        <v>210.98099999999999</v>
      </c>
      <c r="EX32" s="163">
        <v>206.471</v>
      </c>
      <c r="EY32" s="163"/>
      <c r="EZ32" s="163" t="e">
        <f>#REF!-EZ31</f>
        <v>#REF!</v>
      </c>
      <c r="FA32" s="163" t="e">
        <f>#REF!-FA31</f>
        <v>#REF!</v>
      </c>
      <c r="FB32" s="163"/>
      <c r="FC32" s="163">
        <v>-13728.079100000001</v>
      </c>
      <c r="FD32" s="163">
        <v>3292.4549900000002</v>
      </c>
    </row>
    <row r="33" spans="3:161">
      <c r="C33" s="163">
        <f>C32-C31</f>
        <v>0</v>
      </c>
      <c r="D33" s="163">
        <f>D32-D31</f>
        <v>0</v>
      </c>
      <c r="E33" s="163"/>
      <c r="F33" s="163">
        <f>F32-F31</f>
        <v>0</v>
      </c>
      <c r="G33" s="163">
        <f>G32-G31</f>
        <v>0</v>
      </c>
      <c r="H33" s="163"/>
      <c r="I33" s="163"/>
      <c r="J33" s="163"/>
      <c r="K33" s="163"/>
      <c r="L33" s="163">
        <f>L32-L31</f>
        <v>0</v>
      </c>
      <c r="M33" s="163">
        <f>M32-M31</f>
        <v>0</v>
      </c>
      <c r="N33" s="163"/>
      <c r="O33" s="163"/>
      <c r="P33" s="163"/>
      <c r="Q33" s="163"/>
      <c r="R33" s="163">
        <f>R32-R31</f>
        <v>0</v>
      </c>
      <c r="S33" s="163">
        <f>S32-S31</f>
        <v>0</v>
      </c>
      <c r="T33" s="163"/>
      <c r="U33" s="163">
        <f>U32-U31</f>
        <v>0</v>
      </c>
      <c r="V33" s="163">
        <f>V32-V31</f>
        <v>0</v>
      </c>
      <c r="W33" s="163"/>
      <c r="X33" s="163">
        <f>X32-X31</f>
        <v>0</v>
      </c>
      <c r="Y33" s="163">
        <f>Y32-Y31</f>
        <v>0</v>
      </c>
      <c r="Z33" s="163"/>
      <c r="AA33" s="163" t="e">
        <f>AA32-AA31</f>
        <v>#REF!</v>
      </c>
      <c r="AB33" s="163">
        <f>AB32-AB31</f>
        <v>0</v>
      </c>
      <c r="AC33" s="163"/>
      <c r="AD33" s="163">
        <f>AD32-AD31</f>
        <v>0</v>
      </c>
      <c r="AE33" s="163">
        <f>AE32-AE31</f>
        <v>0</v>
      </c>
      <c r="AF33" s="163"/>
      <c r="AG33" s="163">
        <f>AG32-AG31</f>
        <v>0</v>
      </c>
      <c r="AH33" s="163">
        <f>AH32-AH31</f>
        <v>0</v>
      </c>
      <c r="AI33" s="163"/>
      <c r="AJ33" s="163">
        <f>AJ32-AJ31</f>
        <v>0</v>
      </c>
      <c r="AK33" s="163">
        <f>AK32-AK31</f>
        <v>0</v>
      </c>
      <c r="AL33" s="163"/>
      <c r="AM33" s="163">
        <f>AM32-AM31</f>
        <v>0</v>
      </c>
      <c r="AN33" s="163">
        <f>AN32-AN31</f>
        <v>0</v>
      </c>
      <c r="AO33" s="163"/>
      <c r="AP33" s="163" t="e">
        <f t="shared" ref="AP33:AW33" si="61">AP32-AP31</f>
        <v>#REF!</v>
      </c>
      <c r="AQ33" s="163">
        <f t="shared" si="61"/>
        <v>0</v>
      </c>
      <c r="AR33" s="163" t="e">
        <f t="shared" si="61"/>
        <v>#DIV/0!</v>
      </c>
      <c r="AS33" s="163" t="e">
        <f t="shared" si="61"/>
        <v>#REF!</v>
      </c>
      <c r="AT33" s="163" t="e">
        <f t="shared" si="61"/>
        <v>#REF!</v>
      </c>
      <c r="AU33" s="163" t="e">
        <f t="shared" si="61"/>
        <v>#DIV/0!</v>
      </c>
      <c r="AV33" s="163">
        <f t="shared" si="61"/>
        <v>0</v>
      </c>
      <c r="AW33" s="163">
        <f t="shared" si="61"/>
        <v>0</v>
      </c>
      <c r="AX33" s="163"/>
      <c r="AY33" s="163">
        <f>AY32-AY31</f>
        <v>0</v>
      </c>
      <c r="AZ33" s="163">
        <f>AZ32-AZ31</f>
        <v>-7.4999999998226485E-4</v>
      </c>
      <c r="BA33" s="163"/>
      <c r="BB33" s="163" t="e">
        <f>BB32-BB31</f>
        <v>#REF!</v>
      </c>
      <c r="BC33" s="163" t="e">
        <f>BC32-BC31</f>
        <v>#REF!</v>
      </c>
      <c r="BD33" s="163" t="e">
        <f>BD32-BD31</f>
        <v>#REF!</v>
      </c>
      <c r="BE33" s="163">
        <f>BE32-BE31</f>
        <v>0</v>
      </c>
      <c r="BF33" s="163">
        <f>BF32-BF31</f>
        <v>0</v>
      </c>
      <c r="BG33" s="163"/>
      <c r="BH33" s="163" t="e">
        <f>BH32-BH31</f>
        <v>#REF!</v>
      </c>
      <c r="BI33" s="163" t="e">
        <f>BI32-BI31</f>
        <v>#REF!</v>
      </c>
      <c r="BJ33" s="163" t="e">
        <f>BJ32-BJ31</f>
        <v>#REF!</v>
      </c>
      <c r="BK33" s="163">
        <f>BK32-BK31</f>
        <v>0</v>
      </c>
      <c r="BL33" s="163">
        <f>BL32-BL31</f>
        <v>0</v>
      </c>
      <c r="BM33" s="163"/>
      <c r="BN33" s="163" t="e">
        <f t="shared" ref="BN33:BU33" si="62">BN32-BN31</f>
        <v>#REF!</v>
      </c>
      <c r="BO33" s="163" t="e">
        <f t="shared" si="62"/>
        <v>#REF!</v>
      </c>
      <c r="BP33" s="163" t="e">
        <f t="shared" si="62"/>
        <v>#REF!</v>
      </c>
      <c r="BQ33" s="163" t="e">
        <f t="shared" si="62"/>
        <v>#REF!</v>
      </c>
      <c r="BR33" s="163" t="e">
        <f t="shared" si="62"/>
        <v>#REF!</v>
      </c>
      <c r="BS33" s="163" t="e">
        <f t="shared" si="62"/>
        <v>#REF!</v>
      </c>
      <c r="BT33" s="163">
        <f t="shared" si="62"/>
        <v>0</v>
      </c>
      <c r="BU33" s="163">
        <f t="shared" si="62"/>
        <v>0</v>
      </c>
      <c r="BV33" s="163"/>
      <c r="BW33" s="163">
        <f>BW32-BW31</f>
        <v>0</v>
      </c>
      <c r="BX33" s="163">
        <f>BX32-BX31</f>
        <v>0</v>
      </c>
      <c r="BY33" s="163"/>
      <c r="BZ33" s="163" t="e">
        <f t="shared" ref="BZ33:CF33" si="63">BZ32-BZ31</f>
        <v>#REF!</v>
      </c>
      <c r="CA33" s="163" t="e">
        <f t="shared" si="63"/>
        <v>#REF!</v>
      </c>
      <c r="CB33" s="163" t="e">
        <f t="shared" si="63"/>
        <v>#REF!</v>
      </c>
      <c r="CC33" s="163" t="e">
        <f t="shared" si="63"/>
        <v>#REF!</v>
      </c>
      <c r="CD33" s="163" t="e">
        <f t="shared" si="63"/>
        <v>#REF!</v>
      </c>
      <c r="CE33" s="163" t="e">
        <f t="shared" si="63"/>
        <v>#REF!</v>
      </c>
      <c r="CF33" s="163">
        <f t="shared" si="63"/>
        <v>0</v>
      </c>
      <c r="CG33" s="163">
        <f>SUM(CG32-CG31)</f>
        <v>0</v>
      </c>
      <c r="CH33" s="163"/>
      <c r="CI33" s="163">
        <f>CI32-CI31</f>
        <v>0</v>
      </c>
      <c r="CJ33" s="163">
        <f>CJ32-CJ31</f>
        <v>0</v>
      </c>
      <c r="CK33" s="163"/>
      <c r="CL33" s="163">
        <f>CL32-CL31</f>
        <v>0</v>
      </c>
      <c r="CM33" s="163">
        <f>CM32-CM31</f>
        <v>0</v>
      </c>
      <c r="CN33" s="163"/>
      <c r="CO33" s="163">
        <f>CO32-CO31</f>
        <v>0</v>
      </c>
      <c r="CP33" s="163">
        <f>CP32-CP31</f>
        <v>0</v>
      </c>
      <c r="CQ33" s="163"/>
      <c r="CR33" s="163">
        <f>CR32-CR31</f>
        <v>0</v>
      </c>
      <c r="CS33" s="163">
        <f>CS32-CS31</f>
        <v>0</v>
      </c>
      <c r="CT33" s="163"/>
      <c r="CU33" s="163">
        <f>CU32-CU31</f>
        <v>0</v>
      </c>
      <c r="CV33" s="163">
        <f>CV32-CV31</f>
        <v>0</v>
      </c>
      <c r="CW33" s="163"/>
      <c r="CX33" s="163">
        <f>CX32-CX31</f>
        <v>0</v>
      </c>
      <c r="CY33" s="163">
        <f>CY32-CY31</f>
        <v>0</v>
      </c>
      <c r="CZ33" s="163"/>
      <c r="DA33" s="163" t="e">
        <f>DA32-DA31</f>
        <v>#REF!</v>
      </c>
      <c r="DB33" s="163">
        <f>DB32-DB31</f>
        <v>0</v>
      </c>
      <c r="DC33" s="163"/>
      <c r="DD33" s="163" t="e">
        <f t="shared" ref="DD33:DN33" si="64">DD32-DD31</f>
        <v>#REF!</v>
      </c>
      <c r="DE33" s="163" t="e">
        <f t="shared" si="64"/>
        <v>#REF!</v>
      </c>
      <c r="DF33" s="163" t="e">
        <f t="shared" si="64"/>
        <v>#REF!</v>
      </c>
      <c r="DG33" s="163" t="e">
        <f t="shared" si="64"/>
        <v>#REF!</v>
      </c>
      <c r="DH33" s="163" t="e">
        <f t="shared" si="64"/>
        <v>#REF!</v>
      </c>
      <c r="DI33" s="163" t="e">
        <f t="shared" si="64"/>
        <v>#REF!</v>
      </c>
      <c r="DJ33" s="163" t="e">
        <f t="shared" si="64"/>
        <v>#REF!</v>
      </c>
      <c r="DK33" s="163" t="e">
        <f t="shared" si="64"/>
        <v>#REF!</v>
      </c>
      <c r="DL33" s="163">
        <f t="shared" si="64"/>
        <v>0</v>
      </c>
      <c r="DM33" s="163">
        <f t="shared" si="64"/>
        <v>0</v>
      </c>
      <c r="DN33" s="163">
        <f t="shared" si="64"/>
        <v>0</v>
      </c>
      <c r="DO33" s="163"/>
      <c r="DP33" s="163">
        <f>DP32-DP31</f>
        <v>0</v>
      </c>
      <c r="DQ33" s="163">
        <f>DQ32-DQ31</f>
        <v>0</v>
      </c>
      <c r="DR33" s="163"/>
      <c r="DS33" s="163">
        <f>DS32-DS31</f>
        <v>0</v>
      </c>
      <c r="DT33" s="163">
        <f>DT32-DT31</f>
        <v>0</v>
      </c>
      <c r="DU33" s="163"/>
      <c r="DV33" s="163">
        <f>DV32-DV31</f>
        <v>0</v>
      </c>
      <c r="DW33" s="163">
        <f>DW32-DW31</f>
        <v>0</v>
      </c>
      <c r="DX33" s="163"/>
      <c r="DY33" s="163">
        <f>DY32-DY31</f>
        <v>72927</v>
      </c>
      <c r="DZ33" s="163">
        <f>DZ32-DZ31</f>
        <v>0</v>
      </c>
      <c r="EA33" s="163"/>
      <c r="EB33" s="163">
        <f>EB32-EB31</f>
        <v>0</v>
      </c>
      <c r="EC33" s="163">
        <f>EC32-EC31</f>
        <v>0</v>
      </c>
      <c r="ED33" s="163"/>
      <c r="EE33" s="163">
        <f>EE32-EE31</f>
        <v>0</v>
      </c>
      <c r="EF33" s="163">
        <f>EF32-EF31</f>
        <v>0</v>
      </c>
      <c r="EG33" s="163"/>
      <c r="EH33" s="163">
        <f>EH32-EH31</f>
        <v>0</v>
      </c>
      <c r="EI33" s="163">
        <f>EI32-EI31</f>
        <v>0</v>
      </c>
      <c r="EJ33" s="163"/>
      <c r="EK33" s="163">
        <f>EK32-EK31</f>
        <v>0</v>
      </c>
      <c r="EL33" s="163">
        <f>EL32-EL31</f>
        <v>0</v>
      </c>
      <c r="EM33" s="163"/>
      <c r="EN33" s="163">
        <f>EN32-EN31</f>
        <v>0</v>
      </c>
      <c r="EO33" s="163">
        <f>EO32-EO31</f>
        <v>0</v>
      </c>
      <c r="EP33" s="163"/>
      <c r="EQ33" s="163">
        <f>EQ32-EQ31</f>
        <v>0</v>
      </c>
      <c r="ER33" s="163">
        <f>ER32-ER31</f>
        <v>0</v>
      </c>
      <c r="ES33" s="163"/>
      <c r="ET33" s="163">
        <f>ET32-ET31</f>
        <v>0</v>
      </c>
      <c r="EU33" s="163">
        <f>EU32-EU31</f>
        <v>0</v>
      </c>
      <c r="EV33" s="163"/>
      <c r="EW33" s="163">
        <f>EW32-EW31</f>
        <v>0</v>
      </c>
      <c r="EX33" s="163">
        <f>EX32-EX31</f>
        <v>0</v>
      </c>
      <c r="EY33" s="163"/>
      <c r="EZ33" s="163" t="e">
        <f>EZ32-EZ31</f>
        <v>#REF!</v>
      </c>
      <c r="FA33" s="163" t="e">
        <f>FA32-FA31</f>
        <v>#REF!</v>
      </c>
      <c r="FB33" s="163"/>
      <c r="FC33" s="163">
        <f>FC32-FC31</f>
        <v>0</v>
      </c>
      <c r="FD33" s="163">
        <f>FD32-FD31</f>
        <v>9.0949470177292824E-12</v>
      </c>
      <c r="FE33" s="165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2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3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12"/>
    </customSheetView>
  </customSheetViews>
  <mergeCells count="69"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CU9:CW11"/>
    <mergeCell ref="DA9:DC11"/>
    <mergeCell ref="DJ9:DL11"/>
    <mergeCell ref="EH9:EJ11"/>
    <mergeCell ref="DS11:DU11"/>
    <mergeCell ref="EB11:ED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469" t="s">
        <v>407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47.25" customHeight="1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216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255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257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263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256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265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217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125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215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220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118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213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212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120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211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121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209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210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232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401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208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403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0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219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79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248</v>
      </c>
      <c r="C44" s="12">
        <v>0</v>
      </c>
      <c r="D44" s="179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0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272</v>
      </c>
      <c r="C46" s="12"/>
      <c r="D46" s="180"/>
      <c r="E46" s="9" t="e">
        <f>SUM(D46/C46*100)</f>
        <v>#DIV/0!</v>
      </c>
      <c r="F46" s="9">
        <f t="shared" si="1"/>
        <v>0</v>
      </c>
      <c r="G46" s="234"/>
      <c r="H46" s="234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2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46">
        <f>SUM(C38,C39,C48)</f>
        <v>14647.336230000001</v>
      </c>
      <c r="D49" s="347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1"/>
      <c r="H49" s="191"/>
    </row>
    <row r="50" spans="1:8" s="6" customFormat="1">
      <c r="A50" s="3"/>
      <c r="B50" s="21" t="s">
        <v>295</v>
      </c>
      <c r="C50" s="237">
        <f>C49-C96</f>
        <v>-378.59134999999696</v>
      </c>
      <c r="D50" s="237">
        <f>D49-D96</f>
        <v>656.86254000000008</v>
      </c>
      <c r="E50" s="22"/>
      <c r="F50" s="22"/>
    </row>
    <row r="51" spans="1:8" ht="8.25" customHeight="1">
      <c r="A51" s="23"/>
      <c r="B51" s="24"/>
      <c r="C51" s="205"/>
      <c r="D51" s="205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391</v>
      </c>
      <c r="D52" s="374" t="s">
        <v>406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206</v>
      </c>
      <c r="B68" s="47" t="s">
        <v>207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327</v>
      </c>
      <c r="B69" s="47" t="s">
        <v>328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221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4">
        <v>2.5499999999999998</v>
      </c>
      <c r="D87" s="224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4"/>
      <c r="D88" s="224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4"/>
      <c r="D89" s="224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4"/>
      <c r="D90" s="224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4"/>
      <c r="D91" s="224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105</v>
      </c>
      <c r="C92" s="225">
        <f>C93+C94+C95</f>
        <v>0</v>
      </c>
      <c r="D92" s="225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106</v>
      </c>
      <c r="C93" s="226"/>
      <c r="D93" s="224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107</v>
      </c>
      <c r="C94" s="226"/>
      <c r="D94" s="224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108</v>
      </c>
      <c r="C95" s="227">
        <v>0</v>
      </c>
      <c r="D95" s="228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109</v>
      </c>
      <c r="C96" s="347">
        <f>C54+C62+C64+C70+C75+C79+C86</f>
        <v>15025.927579999998</v>
      </c>
      <c r="D96" s="347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110</v>
      </c>
      <c r="B98" s="109"/>
      <c r="C98" s="127"/>
      <c r="D98" s="110"/>
    </row>
    <row r="99" spans="1:4" s="111" customFormat="1" ht="13.5" customHeight="1">
      <c r="A99" s="112" t="s">
        <v>111</v>
      </c>
      <c r="B99" s="112"/>
      <c r="C99" s="116" t="s">
        <v>112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3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5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9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1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331</v>
      </c>
      <c r="AO1" t="s">
        <v>332</v>
      </c>
      <c r="AP1" t="s">
        <v>333</v>
      </c>
      <c r="AS1" t="s">
        <v>334</v>
      </c>
      <c r="AW1">
        <v>187.4</v>
      </c>
      <c r="AX1" t="s">
        <v>335</v>
      </c>
      <c r="AY1" t="s">
        <v>336</v>
      </c>
    </row>
    <row r="2" spans="32:51">
      <c r="AF2" t="s">
        <v>337</v>
      </c>
      <c r="AJ2" t="s">
        <v>338</v>
      </c>
    </row>
    <row r="3" spans="32:51">
      <c r="AF3" t="s">
        <v>340</v>
      </c>
      <c r="AH3" t="s">
        <v>339</v>
      </c>
      <c r="AJ3" t="s">
        <v>340</v>
      </c>
      <c r="AN3" t="s">
        <v>339</v>
      </c>
      <c r="AO3" t="s">
        <v>339</v>
      </c>
      <c r="AP3" t="s">
        <v>339</v>
      </c>
      <c r="AS3" t="s">
        <v>341</v>
      </c>
      <c r="AT3" t="s">
        <v>342</v>
      </c>
      <c r="AU3" t="s">
        <v>343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344</v>
      </c>
      <c r="AU4" t="s">
        <v>345</v>
      </c>
      <c r="AV4" t="s">
        <v>346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347</v>
      </c>
      <c r="AU5" t="s">
        <v>345</v>
      </c>
      <c r="AV5" t="s">
        <v>348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349</v>
      </c>
      <c r="AU6" t="s">
        <v>345</v>
      </c>
      <c r="AV6" t="s">
        <v>348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350</v>
      </c>
      <c r="AU7" t="s">
        <v>345</v>
      </c>
      <c r="AV7" t="s">
        <v>351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352</v>
      </c>
      <c r="AU8" t="s">
        <v>345</v>
      </c>
      <c r="AV8" t="s">
        <v>353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354</v>
      </c>
      <c r="AU9" t="s">
        <v>345</v>
      </c>
      <c r="AV9" t="s">
        <v>355</v>
      </c>
      <c r="AW9" t="s">
        <v>356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357</v>
      </c>
      <c r="AU10" t="s">
        <v>345</v>
      </c>
      <c r="AV10" t="s">
        <v>358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359</v>
      </c>
      <c r="AU11" t="s">
        <v>345</v>
      </c>
      <c r="AV11" t="s">
        <v>360</v>
      </c>
      <c r="AW11" t="s">
        <v>356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361</v>
      </c>
      <c r="AU12" t="s">
        <v>345</v>
      </c>
      <c r="AV12" t="s">
        <v>362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363</v>
      </c>
      <c r="AU13" t="s">
        <v>345</v>
      </c>
      <c r="AV13" t="s">
        <v>364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365</v>
      </c>
      <c r="AU14" t="s">
        <v>345</v>
      </c>
      <c r="AV14" t="s">
        <v>351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366</v>
      </c>
      <c r="AU15" t="s">
        <v>345</v>
      </c>
      <c r="AV15" t="s">
        <v>367</v>
      </c>
      <c r="AW15" t="s">
        <v>368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369</v>
      </c>
      <c r="AU16" t="s">
        <v>345</v>
      </c>
      <c r="AV16" t="s">
        <v>348</v>
      </c>
      <c r="AW16" t="s">
        <v>370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371</v>
      </c>
      <c r="AU17" t="s">
        <v>345</v>
      </c>
      <c r="AV17" t="s">
        <v>372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373</v>
      </c>
      <c r="AU18" t="s">
        <v>345</v>
      </c>
      <c r="AV18" t="s">
        <v>348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374</v>
      </c>
      <c r="AU19" t="s">
        <v>375</v>
      </c>
      <c r="AV19" t="s">
        <v>358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376</v>
      </c>
      <c r="AY20" t="s">
        <v>377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9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1718F1EE-9F48-4DBE-9531-3B70F9C4A5DD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1C8DB7-3E78-4144-A6B5-8DE36DE63F0E}" topLeftCell="A16">
      <pageMargins left="0.7" right="0.7" top="0.75" bottom="0.75" header="0.3" footer="0.3"/>
      <pageSetup paperSize="9" orientation="portrait" r:id="rId3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391"/>
    </row>
    <row r="30" spans="12:12" ht="18">
      <c r="L30" s="391"/>
    </row>
    <row r="31" spans="12:12" ht="18">
      <c r="L31" s="391"/>
    </row>
    <row r="32" spans="12:12" ht="18">
      <c r="L32" s="391"/>
    </row>
    <row r="33" spans="12:12" ht="18">
      <c r="L33" s="392"/>
    </row>
    <row r="34" spans="12:12" ht="18">
      <c r="L34" s="391"/>
    </row>
    <row r="35" spans="12:12" ht="18">
      <c r="L35" s="391"/>
    </row>
    <row r="36" spans="12:12" ht="18">
      <c r="L36" s="391"/>
    </row>
    <row r="37" spans="12:12" ht="18">
      <c r="L37" s="392"/>
    </row>
    <row r="38" spans="12:12" ht="18">
      <c r="L38" s="391"/>
    </row>
    <row r="39" spans="12:12" ht="18">
      <c r="L39" s="391"/>
    </row>
    <row r="40" spans="12:12" ht="18">
      <c r="L40" s="392"/>
    </row>
    <row r="41" spans="12:12" ht="18">
      <c r="L41" s="391"/>
    </row>
    <row r="42" spans="12:12" ht="18">
      <c r="L42" s="391"/>
    </row>
    <row r="43" spans="12:12" ht="18">
      <c r="L43" s="391"/>
    </row>
    <row r="44" spans="12:12" ht="18">
      <c r="L44" s="391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1718F1EE-9F48-4DBE-9531-3B70F9C4A5DD}" state="hidden">
      <pageMargins left="0.7" right="0.7" top="0.75" bottom="0.75" header="0.3" footer="0.3"/>
    </customSheetView>
    <customSheetView guid="{B30CE22D-C12F-4E12-8BB9-3AAE0A6991CC}" showPageBreaks="1"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  <customSheetView guid="{B31C8DB7-3E78-4144-A6B5-8DE36DE63F0E}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199"/>
  <sheetViews>
    <sheetView tabSelected="1" view="pageBreakPreview" topLeftCell="A175" zoomScale="62" zoomScaleSheetLayoutView="62" workbookViewId="0">
      <selection activeCell="F189" sqref="F189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30.5703125" style="62" customWidth="1"/>
    <col min="5" max="5" width="25.7109375" style="62" customWidth="1"/>
    <col min="6" max="6" width="32.14062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02" t="s">
        <v>437</v>
      </c>
      <c r="B1" s="403"/>
      <c r="C1" s="403"/>
      <c r="D1" s="403"/>
      <c r="E1" s="403"/>
      <c r="F1" s="403"/>
      <c r="G1" s="400"/>
    </row>
    <row r="2" spans="1:7" ht="23.25" thickBot="1">
      <c r="A2" s="401" t="s">
        <v>556</v>
      </c>
      <c r="B2" s="403"/>
      <c r="C2" s="403"/>
      <c r="D2" s="403"/>
      <c r="E2" s="403"/>
      <c r="F2" s="403"/>
      <c r="G2" s="400"/>
    </row>
    <row r="3" spans="1:7" ht="23.25" thickBot="1">
      <c r="A3" s="409"/>
      <c r="B3" s="410"/>
      <c r="C3" s="404" t="s">
        <v>522</v>
      </c>
      <c r="D3" s="405"/>
      <c r="E3" s="406"/>
      <c r="F3" s="407" t="s">
        <v>523</v>
      </c>
      <c r="G3" s="408"/>
    </row>
    <row r="4" spans="1:7" s="476" customFormat="1" ht="71.25" customHeight="1">
      <c r="A4" s="471" t="s">
        <v>438</v>
      </c>
      <c r="B4" s="472" t="s">
        <v>506</v>
      </c>
      <c r="C4" s="473" t="s">
        <v>443</v>
      </c>
      <c r="D4" s="474" t="s">
        <v>557</v>
      </c>
      <c r="E4" s="475" t="s">
        <v>305</v>
      </c>
      <c r="F4" s="473" t="s">
        <v>558</v>
      </c>
      <c r="G4" s="475" t="s">
        <v>445</v>
      </c>
    </row>
    <row r="5" spans="1:7" s="482" customFormat="1" ht="23.25">
      <c r="A5" s="477"/>
      <c r="B5" s="478" t="s">
        <v>4</v>
      </c>
      <c r="C5" s="479">
        <f>C6+C13+C18+C26+C28+C32+C8</f>
        <v>368605.70699999999</v>
      </c>
      <c r="D5" s="480">
        <f>D6+D13+D18+D26+D28+D32+D8</f>
        <v>31696.190719999999</v>
      </c>
      <c r="E5" s="481">
        <f t="shared" ref="E5:E14" si="0">SUM(D5/C5*100)</f>
        <v>8.5989419366206388</v>
      </c>
      <c r="F5" s="479">
        <f>SUM(F6+F8+F13+F18+F26+F28+F32)</f>
        <v>28670.990989999995</v>
      </c>
      <c r="G5" s="481">
        <f>SUM(D5/F5*100)</f>
        <v>110.5514306465903</v>
      </c>
    </row>
    <row r="6" spans="1:7" s="482" customFormat="1" ht="23.25">
      <c r="A6" s="477">
        <v>1010000</v>
      </c>
      <c r="B6" s="478" t="s">
        <v>5</v>
      </c>
      <c r="C6" s="479">
        <f>C7</f>
        <v>280701.5</v>
      </c>
      <c r="D6" s="480">
        <f>D7</f>
        <v>25633.7035</v>
      </c>
      <c r="E6" s="481">
        <f t="shared" si="0"/>
        <v>9.1320151477637275</v>
      </c>
      <c r="F6" s="479">
        <f>SUM(F7)</f>
        <v>21620.985089999998</v>
      </c>
      <c r="G6" s="481">
        <f t="shared" ref="G6:G72" si="1">SUM(D6/F6*100)</f>
        <v>118.55936902641841</v>
      </c>
    </row>
    <row r="7" spans="1:7" s="476" customFormat="1" ht="23.25">
      <c r="A7" s="483">
        <v>1010200001</v>
      </c>
      <c r="B7" s="484" t="s">
        <v>216</v>
      </c>
      <c r="C7" s="485">
        <v>280701.5</v>
      </c>
      <c r="D7" s="486">
        <v>25633.7035</v>
      </c>
      <c r="E7" s="481">
        <f t="shared" si="0"/>
        <v>9.1320151477637275</v>
      </c>
      <c r="F7" s="486">
        <v>21620.985089999998</v>
      </c>
      <c r="G7" s="481">
        <f t="shared" si="1"/>
        <v>118.55936902641841</v>
      </c>
    </row>
    <row r="8" spans="1:7" s="476" customFormat="1" ht="45.75">
      <c r="A8" s="477">
        <v>1030000</v>
      </c>
      <c r="B8" s="487" t="s">
        <v>255</v>
      </c>
      <c r="C8" s="479">
        <f>C9+C11+C10</f>
        <v>21633.707000000002</v>
      </c>
      <c r="D8" s="480">
        <f>D9+D11+D10+D12</f>
        <v>2305.57519</v>
      </c>
      <c r="E8" s="481">
        <f t="shared" si="0"/>
        <v>10.657328353388532</v>
      </c>
      <c r="F8" s="479">
        <f>SUM(F9+F10+F11+F12)</f>
        <v>3454.2529500000001</v>
      </c>
      <c r="G8" s="481">
        <f t="shared" si="1"/>
        <v>66.745985988084627</v>
      </c>
    </row>
    <row r="9" spans="1:7" s="476" customFormat="1" ht="23.25">
      <c r="A9" s="483">
        <v>1030223001</v>
      </c>
      <c r="B9" s="484" t="s">
        <v>257</v>
      </c>
      <c r="C9" s="485">
        <v>9732.5820000000003</v>
      </c>
      <c r="D9" s="486">
        <v>1149.3642400000001</v>
      </c>
      <c r="E9" s="481">
        <f t="shared" si="0"/>
        <v>11.809448304673928</v>
      </c>
      <c r="F9" s="486">
        <v>1661.9057700000001</v>
      </c>
      <c r="G9" s="481">
        <f t="shared" si="1"/>
        <v>69.159410885251333</v>
      </c>
    </row>
    <row r="10" spans="1:7" s="476" customFormat="1" ht="23.25">
      <c r="A10" s="483">
        <v>1030224001</v>
      </c>
      <c r="B10" s="484" t="s">
        <v>263</v>
      </c>
      <c r="C10" s="485">
        <v>59.164999999999999</v>
      </c>
      <c r="D10" s="486">
        <v>7.0419400000000003</v>
      </c>
      <c r="E10" s="481">
        <f t="shared" si="0"/>
        <v>11.902205695935098</v>
      </c>
      <c r="F10" s="486">
        <v>8.2286199999999994</v>
      </c>
      <c r="G10" s="481">
        <f t="shared" si="1"/>
        <v>85.578626792827976</v>
      </c>
    </row>
    <row r="11" spans="1:7" s="476" customFormat="1" ht="23.25">
      <c r="A11" s="483">
        <v>1030225001</v>
      </c>
      <c r="B11" s="484" t="s">
        <v>256</v>
      </c>
      <c r="C11" s="485">
        <v>11841.96</v>
      </c>
      <c r="D11" s="486">
        <v>1298.17626</v>
      </c>
      <c r="E11" s="481">
        <f t="shared" si="0"/>
        <v>10.962511780144503</v>
      </c>
      <c r="F11" s="486">
        <v>1935.68499</v>
      </c>
      <c r="G11" s="481">
        <f t="shared" si="1"/>
        <v>67.065471226286661</v>
      </c>
    </row>
    <row r="12" spans="1:7" s="476" customFormat="1" ht="23.25">
      <c r="A12" s="483">
        <v>1030226001</v>
      </c>
      <c r="B12" s="484" t="s">
        <v>265</v>
      </c>
      <c r="C12" s="485"/>
      <c r="D12" s="486">
        <v>-149.00725</v>
      </c>
      <c r="E12" s="481" t="e">
        <f t="shared" si="0"/>
        <v>#DIV/0!</v>
      </c>
      <c r="F12" s="486">
        <v>-151.56643</v>
      </c>
      <c r="G12" s="481">
        <f t="shared" si="1"/>
        <v>98.311512648282346</v>
      </c>
    </row>
    <row r="13" spans="1:7" s="482" customFormat="1" ht="23.25">
      <c r="A13" s="477">
        <v>1050000</v>
      </c>
      <c r="B13" s="478" t="s">
        <v>6</v>
      </c>
      <c r="C13" s="479">
        <f>SUM(C14:C17)</f>
        <v>33200</v>
      </c>
      <c r="D13" s="480">
        <f>SUM(D14:D17)</f>
        <v>959.98599000000002</v>
      </c>
      <c r="E13" s="481">
        <f t="shared" si="0"/>
        <v>2.8915240662650601</v>
      </c>
      <c r="F13" s="479">
        <f>SUM(F14+F15+F16+F17)</f>
        <v>1078.6228799999999</v>
      </c>
      <c r="G13" s="481">
        <f t="shared" si="1"/>
        <v>89.001077930036132</v>
      </c>
    </row>
    <row r="14" spans="1:7" s="482" customFormat="1" ht="23.25">
      <c r="A14" s="483">
        <v>1050100000</v>
      </c>
      <c r="B14" s="488" t="s">
        <v>388</v>
      </c>
      <c r="C14" s="485">
        <v>27000</v>
      </c>
      <c r="D14" s="489">
        <v>894.55289000000005</v>
      </c>
      <c r="E14" s="481">
        <f t="shared" si="0"/>
        <v>3.3131588518518522</v>
      </c>
      <c r="F14" s="489">
        <v>-183.28715</v>
      </c>
      <c r="G14" s="481">
        <f t="shared" si="1"/>
        <v>-488.06088697434598</v>
      </c>
    </row>
    <row r="15" spans="1:7" s="476" customFormat="1" ht="23.25">
      <c r="A15" s="483">
        <v>1050200000</v>
      </c>
      <c r="B15" s="488" t="s">
        <v>224</v>
      </c>
      <c r="C15" s="490">
        <v>0</v>
      </c>
      <c r="D15" s="486"/>
      <c r="E15" s="481"/>
      <c r="F15" s="486">
        <v>0.12409000000000001</v>
      </c>
      <c r="G15" s="481">
        <f t="shared" si="1"/>
        <v>0</v>
      </c>
    </row>
    <row r="16" spans="1:7" s="476" customFormat="1" ht="23.25" customHeight="1">
      <c r="A16" s="483">
        <v>1050300000</v>
      </c>
      <c r="B16" s="488" t="s">
        <v>217</v>
      </c>
      <c r="C16" s="490">
        <v>3000</v>
      </c>
      <c r="D16" s="486">
        <v>-1629.9880000000001</v>
      </c>
      <c r="E16" s="481">
        <f t="shared" ref="E16:E45" si="2">SUM(D16/C16*100)</f>
        <v>-54.33293333333333</v>
      </c>
      <c r="F16" s="486">
        <v>1.458</v>
      </c>
      <c r="G16" s="481">
        <f t="shared" si="1"/>
        <v>-111796.15912208505</v>
      </c>
    </row>
    <row r="17" spans="1:7" s="476" customFormat="1" ht="46.5">
      <c r="A17" s="483">
        <v>1050400002</v>
      </c>
      <c r="B17" s="484" t="s">
        <v>245</v>
      </c>
      <c r="C17" s="490">
        <v>3200</v>
      </c>
      <c r="D17" s="486">
        <v>1695.4211</v>
      </c>
      <c r="E17" s="481">
        <f t="shared" si="2"/>
        <v>52.981909375000001</v>
      </c>
      <c r="F17" s="486">
        <v>1260.3279399999999</v>
      </c>
      <c r="G17" s="481">
        <f t="shared" si="1"/>
        <v>134.52221808238261</v>
      </c>
    </row>
    <row r="18" spans="1:7" s="482" customFormat="1" ht="24" customHeight="1">
      <c r="A18" s="477">
        <v>1060000</v>
      </c>
      <c r="B18" s="478" t="s">
        <v>125</v>
      </c>
      <c r="C18" s="479">
        <f>SUM(C20+C23+C19)</f>
        <v>28970.5</v>
      </c>
      <c r="D18" s="479">
        <f>SUM(D20+D23+D19)</f>
        <v>1851.42561</v>
      </c>
      <c r="E18" s="481">
        <f t="shared" si="2"/>
        <v>6.3907271534837164</v>
      </c>
      <c r="F18" s="479">
        <f>SUM(F19+F20+F23)</f>
        <v>1917.2871299999999</v>
      </c>
      <c r="G18" s="481">
        <f t="shared" si="1"/>
        <v>96.564858806515858</v>
      </c>
    </row>
    <row r="19" spans="1:7" s="482" customFormat="1" ht="18" customHeight="1">
      <c r="A19" s="483">
        <v>1060100000</v>
      </c>
      <c r="B19" s="488" t="s">
        <v>8</v>
      </c>
      <c r="C19" s="485">
        <v>7850</v>
      </c>
      <c r="D19" s="486">
        <v>483.62840999999997</v>
      </c>
      <c r="E19" s="481">
        <f t="shared" si="2"/>
        <v>6.1608714649681522</v>
      </c>
      <c r="F19" s="486">
        <v>548.15587000000005</v>
      </c>
      <c r="G19" s="481">
        <f t="shared" si="1"/>
        <v>88.22826434386262</v>
      </c>
    </row>
    <row r="20" spans="1:7" s="482" customFormat="1" ht="21.75" customHeight="1">
      <c r="A20" s="483">
        <v>1060400000</v>
      </c>
      <c r="B20" s="478" t="s">
        <v>459</v>
      </c>
      <c r="C20" s="485">
        <f>SUM(C22+C21)</f>
        <v>3020.5</v>
      </c>
      <c r="D20" s="485">
        <f>SUM(D22+D21)</f>
        <v>147.29221999999999</v>
      </c>
      <c r="E20" s="481">
        <f t="shared" si="2"/>
        <v>4.8764184737626222</v>
      </c>
      <c r="F20" s="486">
        <f>SUM(F21+F22)</f>
        <v>196.10737</v>
      </c>
      <c r="G20" s="481">
        <f t="shared" si="1"/>
        <v>75.107947243390186</v>
      </c>
    </row>
    <row r="21" spans="1:7" s="482" customFormat="1" ht="21.75" customHeight="1">
      <c r="A21" s="483"/>
      <c r="B21" s="491" t="s">
        <v>457</v>
      </c>
      <c r="C21" s="485">
        <v>350</v>
      </c>
      <c r="D21" s="486">
        <v>25.917400000000001</v>
      </c>
      <c r="E21" s="481">
        <f t="shared" si="2"/>
        <v>7.4049714285714288</v>
      </c>
      <c r="F21" s="486">
        <v>30.218489999999999</v>
      </c>
      <c r="G21" s="481">
        <f t="shared" si="1"/>
        <v>85.76669449730943</v>
      </c>
    </row>
    <row r="22" spans="1:7" s="482" customFormat="1" ht="21.75" customHeight="1">
      <c r="A22" s="483"/>
      <c r="B22" s="491" t="s">
        <v>458</v>
      </c>
      <c r="C22" s="485">
        <v>2670.5</v>
      </c>
      <c r="D22" s="486">
        <v>121.37482</v>
      </c>
      <c r="E22" s="481">
        <f t="shared" si="2"/>
        <v>4.5450222804718212</v>
      </c>
      <c r="F22" s="486">
        <v>165.88888</v>
      </c>
      <c r="G22" s="481">
        <f t="shared" si="1"/>
        <v>73.166338816682583</v>
      </c>
    </row>
    <row r="23" spans="1:7" s="476" customFormat="1" ht="31.5" customHeight="1">
      <c r="A23" s="483">
        <v>1060600000</v>
      </c>
      <c r="B23" s="478" t="s">
        <v>447</v>
      </c>
      <c r="C23" s="485">
        <f>SUM(C24:C25)</f>
        <v>18100</v>
      </c>
      <c r="D23" s="485">
        <f>SUM(D24:D25)</f>
        <v>1220.5049799999999</v>
      </c>
      <c r="E23" s="481">
        <f t="shared" si="2"/>
        <v>6.7431214364640875</v>
      </c>
      <c r="F23" s="486">
        <f>SUM(F24:F25)</f>
        <v>1173.0238899999999</v>
      </c>
      <c r="G23" s="481">
        <f t="shared" si="1"/>
        <v>104.04775132073397</v>
      </c>
    </row>
    <row r="24" spans="1:7" s="476" customFormat="1" ht="31.5" customHeight="1">
      <c r="A24" s="483"/>
      <c r="B24" s="491" t="s">
        <v>446</v>
      </c>
      <c r="C24" s="485">
        <v>5550</v>
      </c>
      <c r="D24" s="486">
        <v>796.65143</v>
      </c>
      <c r="E24" s="481">
        <f t="shared" si="2"/>
        <v>14.35407981981982</v>
      </c>
      <c r="F24" s="486">
        <v>528.45618999999999</v>
      </c>
      <c r="G24" s="481">
        <f t="shared" si="1"/>
        <v>150.75070461375427</v>
      </c>
    </row>
    <row r="25" spans="1:7" s="476" customFormat="1" ht="31.5" customHeight="1">
      <c r="A25" s="483"/>
      <c r="B25" s="491" t="s">
        <v>460</v>
      </c>
      <c r="C25" s="485">
        <v>12550</v>
      </c>
      <c r="D25" s="486">
        <v>423.85354999999998</v>
      </c>
      <c r="E25" s="481">
        <f t="shared" si="2"/>
        <v>3.3773191235059756</v>
      </c>
      <c r="F25" s="486">
        <v>644.56769999999995</v>
      </c>
      <c r="G25" s="481">
        <f t="shared" si="1"/>
        <v>65.7578017018228</v>
      </c>
    </row>
    <row r="26" spans="1:7" s="482" customFormat="1" ht="42" customHeight="1">
      <c r="A26" s="477">
        <v>1070000</v>
      </c>
      <c r="B26" s="487" t="s">
        <v>9</v>
      </c>
      <c r="C26" s="479">
        <f>SUM(C27)</f>
        <v>500</v>
      </c>
      <c r="D26" s="480">
        <f>SUM(D27)</f>
        <v>0</v>
      </c>
      <c r="E26" s="481">
        <f t="shared" si="2"/>
        <v>0</v>
      </c>
      <c r="F26" s="479">
        <f>SUM(F27)</f>
        <v>38.618000000000002</v>
      </c>
      <c r="G26" s="481">
        <f t="shared" si="1"/>
        <v>0</v>
      </c>
    </row>
    <row r="27" spans="1:7" s="476" customFormat="1" ht="36.75" customHeight="1">
      <c r="A27" s="483">
        <v>1070102001</v>
      </c>
      <c r="B27" s="484" t="s">
        <v>225</v>
      </c>
      <c r="C27" s="485">
        <v>500</v>
      </c>
      <c r="D27" s="486"/>
      <c r="E27" s="481">
        <f t="shared" si="2"/>
        <v>0</v>
      </c>
      <c r="F27" s="486">
        <v>38.618000000000002</v>
      </c>
      <c r="G27" s="481">
        <f t="shared" si="1"/>
        <v>0</v>
      </c>
    </row>
    <row r="28" spans="1:7" s="482" customFormat="1" ht="23.25">
      <c r="A28" s="477">
        <v>1080000</v>
      </c>
      <c r="B28" s="478" t="s">
        <v>10</v>
      </c>
      <c r="C28" s="479">
        <f>C29+C30+C31</f>
        <v>3600</v>
      </c>
      <c r="D28" s="480">
        <f>D29+D30+D31</f>
        <v>945.50042999999994</v>
      </c>
      <c r="E28" s="481">
        <f t="shared" si="2"/>
        <v>26.263900833333331</v>
      </c>
      <c r="F28" s="479">
        <f>SUM(F29+F30)</f>
        <v>561.22493999999995</v>
      </c>
      <c r="G28" s="481">
        <f t="shared" si="1"/>
        <v>168.47085056483769</v>
      </c>
    </row>
    <row r="29" spans="1:7" s="476" customFormat="1" ht="27" customHeight="1">
      <c r="A29" s="483">
        <v>1080300001</v>
      </c>
      <c r="B29" s="484" t="s">
        <v>226</v>
      </c>
      <c r="C29" s="485">
        <v>3550</v>
      </c>
      <c r="D29" s="486">
        <v>933.85042999999996</v>
      </c>
      <c r="E29" s="481">
        <f t="shared" si="2"/>
        <v>26.30564591549296</v>
      </c>
      <c r="F29" s="486">
        <v>553.42493999999999</v>
      </c>
      <c r="G29" s="481">
        <f t="shared" si="1"/>
        <v>168.74021434595988</v>
      </c>
    </row>
    <row r="30" spans="1:7" s="476" customFormat="1" ht="24" customHeight="1">
      <c r="A30" s="483">
        <v>1080400001</v>
      </c>
      <c r="B30" s="484" t="s">
        <v>215</v>
      </c>
      <c r="C30" s="485">
        <v>50</v>
      </c>
      <c r="D30" s="486">
        <v>11.65</v>
      </c>
      <c r="E30" s="481">
        <f t="shared" si="2"/>
        <v>23.3</v>
      </c>
      <c r="F30" s="486">
        <v>7.8</v>
      </c>
      <c r="G30" s="481">
        <f t="shared" si="1"/>
        <v>149.35897435897436</v>
      </c>
    </row>
    <row r="31" spans="1:7" s="476" customFormat="1" ht="54.75" customHeight="1">
      <c r="A31" s="483">
        <v>1080700001</v>
      </c>
      <c r="B31" s="484" t="s">
        <v>442</v>
      </c>
      <c r="C31" s="485">
        <v>0</v>
      </c>
      <c r="D31" s="486"/>
      <c r="E31" s="481"/>
      <c r="F31" s="486"/>
      <c r="G31" s="481"/>
    </row>
    <row r="32" spans="1:7" s="492" customFormat="1" ht="45.75">
      <c r="A32" s="477">
        <v>109000000</v>
      </c>
      <c r="B32" s="487" t="s">
        <v>218</v>
      </c>
      <c r="C32" s="479">
        <f>C33+C34+C35+C36</f>
        <v>0</v>
      </c>
      <c r="D32" s="480">
        <f>D33+D34+D35+D36</f>
        <v>0</v>
      </c>
      <c r="E32" s="481"/>
      <c r="F32" s="479">
        <f>SUM(F33:F35)</f>
        <v>0</v>
      </c>
      <c r="G32" s="481"/>
    </row>
    <row r="33" spans="1:7" s="492" customFormat="1" ht="17.25" customHeight="1">
      <c r="A33" s="483">
        <v>1090100000</v>
      </c>
      <c r="B33" s="484" t="s">
        <v>114</v>
      </c>
      <c r="C33" s="485">
        <v>0</v>
      </c>
      <c r="D33" s="486">
        <v>0</v>
      </c>
      <c r="E33" s="481"/>
      <c r="F33" s="486">
        <v>0</v>
      </c>
      <c r="G33" s="481"/>
    </row>
    <row r="34" spans="1:7" s="492" customFormat="1" ht="17.25" customHeight="1">
      <c r="A34" s="483">
        <v>1090400000</v>
      </c>
      <c r="B34" s="484" t="s">
        <v>220</v>
      </c>
      <c r="C34" s="485">
        <v>0</v>
      </c>
      <c r="D34" s="486">
        <v>0</v>
      </c>
      <c r="E34" s="481"/>
      <c r="F34" s="486">
        <v>0</v>
      </c>
      <c r="G34" s="481" t="e">
        <f t="shared" si="1"/>
        <v>#DIV/0!</v>
      </c>
    </row>
    <row r="35" spans="1:7" s="492" customFormat="1" ht="36.75" customHeight="1">
      <c r="A35" s="483">
        <v>1090700000</v>
      </c>
      <c r="B35" s="484" t="s">
        <v>426</v>
      </c>
      <c r="C35" s="485">
        <v>0</v>
      </c>
      <c r="D35" s="486"/>
      <c r="E35" s="481"/>
      <c r="F35" s="486"/>
      <c r="G35" s="481"/>
    </row>
    <row r="36" spans="1:7" s="492" customFormat="1" ht="1.5" customHeight="1">
      <c r="A36" s="483">
        <v>1090700000</v>
      </c>
      <c r="B36" s="484" t="s">
        <v>117</v>
      </c>
      <c r="C36" s="485">
        <v>0</v>
      </c>
      <c r="D36" s="486">
        <v>0</v>
      </c>
      <c r="E36" s="481" t="e">
        <f t="shared" si="2"/>
        <v>#DIV/0!</v>
      </c>
      <c r="F36" s="493">
        <v>0</v>
      </c>
      <c r="G36" s="481" t="e">
        <f t="shared" si="1"/>
        <v>#DIV/0!</v>
      </c>
    </row>
    <row r="37" spans="1:7" s="482" customFormat="1" ht="33.75" customHeight="1">
      <c r="A37" s="477"/>
      <c r="B37" s="478" t="s">
        <v>12</v>
      </c>
      <c r="C37" s="479">
        <f>C38+C48+C50+C53+C57+C59+C65</f>
        <v>54209.275609999997</v>
      </c>
      <c r="D37" s="480">
        <f>D38+D48+D50+D53+D57+D59+D65</f>
        <v>10196.177800000001</v>
      </c>
      <c r="E37" s="481">
        <f t="shared" si="2"/>
        <v>18.808917266031703</v>
      </c>
      <c r="F37" s="479">
        <f>F38+F48+F50+F53+F57+F59+F65</f>
        <v>5978.7724899999994</v>
      </c>
      <c r="G37" s="481">
        <f t="shared" si="1"/>
        <v>170.53965202813734</v>
      </c>
    </row>
    <row r="38" spans="1:7" s="482" customFormat="1" ht="42.75" customHeight="1">
      <c r="A38" s="477">
        <v>1110000</v>
      </c>
      <c r="B38" s="487" t="s">
        <v>118</v>
      </c>
      <c r="C38" s="479">
        <f>SUM(C39:C47)</f>
        <v>14450</v>
      </c>
      <c r="D38" s="479">
        <f>SUM(D39:D47)</f>
        <v>1956.16401</v>
      </c>
      <c r="E38" s="481">
        <f t="shared" si="2"/>
        <v>13.537467197231834</v>
      </c>
      <c r="F38" s="479">
        <f>SUM(F39:F47)</f>
        <v>2157.9251300000001</v>
      </c>
      <c r="G38" s="481">
        <f t="shared" si="1"/>
        <v>90.650226127168736</v>
      </c>
    </row>
    <row r="39" spans="1:7" s="482" customFormat="1" ht="34.5" customHeight="1">
      <c r="A39" s="483">
        <v>1110100000</v>
      </c>
      <c r="B39" s="484" t="s">
        <v>294</v>
      </c>
      <c r="C39" s="485">
        <v>300</v>
      </c>
      <c r="D39" s="489"/>
      <c r="E39" s="481"/>
      <c r="F39" s="489">
        <v>0</v>
      </c>
      <c r="G39" s="481" t="e">
        <f t="shared" si="1"/>
        <v>#DIV/0!</v>
      </c>
    </row>
    <row r="40" spans="1:7" s="476" customFormat="1" ht="21" customHeight="1">
      <c r="A40" s="483">
        <v>1110305005</v>
      </c>
      <c r="B40" s="488" t="s">
        <v>227</v>
      </c>
      <c r="C40" s="485">
        <v>0</v>
      </c>
      <c r="D40" s="486"/>
      <c r="E40" s="481"/>
      <c r="F40" s="486">
        <v>0</v>
      </c>
      <c r="G40" s="481"/>
    </row>
    <row r="41" spans="1:7" s="476" customFormat="1" ht="23.25">
      <c r="A41" s="494">
        <v>1110501000</v>
      </c>
      <c r="B41" s="495" t="s">
        <v>213</v>
      </c>
      <c r="C41" s="490">
        <v>10500</v>
      </c>
      <c r="D41" s="486">
        <v>1505.78603</v>
      </c>
      <c r="E41" s="481">
        <f t="shared" si="2"/>
        <v>14.340819333333332</v>
      </c>
      <c r="F41" s="486">
        <v>1257.11843</v>
      </c>
      <c r="G41" s="481">
        <f t="shared" si="1"/>
        <v>119.78076162641256</v>
      </c>
    </row>
    <row r="42" spans="1:7" s="476" customFormat="1" ht="44.25" customHeight="1">
      <c r="A42" s="494">
        <v>1110502000</v>
      </c>
      <c r="B42" s="496" t="s">
        <v>430</v>
      </c>
      <c r="C42" s="490">
        <v>2000</v>
      </c>
      <c r="D42" s="486">
        <v>187.66118</v>
      </c>
      <c r="E42" s="481">
        <f t="shared" si="2"/>
        <v>9.3830590000000011</v>
      </c>
      <c r="F42" s="486">
        <v>127.19</v>
      </c>
      <c r="G42" s="481">
        <f t="shared" si="1"/>
        <v>147.54397358282884</v>
      </c>
    </row>
    <row r="43" spans="1:7" s="476" customFormat="1" ht="25.5" customHeight="1">
      <c r="A43" s="483">
        <v>1110503505</v>
      </c>
      <c r="B43" s="488" t="s">
        <v>212</v>
      </c>
      <c r="C43" s="490">
        <v>500</v>
      </c>
      <c r="D43" s="486">
        <v>112.17204</v>
      </c>
      <c r="E43" s="481">
        <f t="shared" si="2"/>
        <v>22.434408000000001</v>
      </c>
      <c r="F43" s="486">
        <v>49.5824</v>
      </c>
      <c r="G43" s="481">
        <f t="shared" si="1"/>
        <v>226.23358288424927</v>
      </c>
    </row>
    <row r="44" spans="1:7" s="476" customFormat="1" ht="37.5" customHeight="1">
      <c r="A44" s="483">
        <v>1110530000</v>
      </c>
      <c r="B44" s="484" t="s">
        <v>444</v>
      </c>
      <c r="C44" s="497">
        <v>0</v>
      </c>
      <c r="D44" s="486">
        <v>2.6800000000000001E-2</v>
      </c>
      <c r="E44" s="481"/>
      <c r="F44" s="486"/>
      <c r="G44" s="481"/>
    </row>
    <row r="45" spans="1:7" s="492" customFormat="1" ht="23.25">
      <c r="A45" s="483">
        <v>1110701505</v>
      </c>
      <c r="B45" s="488" t="s">
        <v>228</v>
      </c>
      <c r="C45" s="490">
        <v>50</v>
      </c>
      <c r="D45" s="486"/>
      <c r="E45" s="481">
        <f t="shared" si="2"/>
        <v>0</v>
      </c>
      <c r="F45" s="486">
        <v>602.41399999999999</v>
      </c>
      <c r="G45" s="481">
        <f t="shared" si="1"/>
        <v>0</v>
      </c>
    </row>
    <row r="46" spans="1:7" s="492" customFormat="1" ht="23.25">
      <c r="A46" s="483">
        <v>1110903000</v>
      </c>
      <c r="B46" s="488" t="s">
        <v>379</v>
      </c>
      <c r="C46" s="490">
        <v>0</v>
      </c>
      <c r="D46" s="486"/>
      <c r="E46" s="481"/>
      <c r="F46" s="486">
        <v>0</v>
      </c>
      <c r="G46" s="481"/>
    </row>
    <row r="47" spans="1:7" s="492" customFormat="1" ht="23.25">
      <c r="A47" s="483">
        <v>1110904414</v>
      </c>
      <c r="B47" s="488" t="s">
        <v>306</v>
      </c>
      <c r="C47" s="490">
        <v>1100</v>
      </c>
      <c r="D47" s="486">
        <v>150.51795999999999</v>
      </c>
      <c r="E47" s="481">
        <f>SUM(D47/C47*100)</f>
        <v>13.683450909090908</v>
      </c>
      <c r="F47" s="486">
        <v>121.6203</v>
      </c>
      <c r="G47" s="481">
        <f t="shared" si="1"/>
        <v>123.76055642026864</v>
      </c>
    </row>
    <row r="48" spans="1:7" s="492" customFormat="1" ht="45.75">
      <c r="A48" s="477">
        <v>1120000</v>
      </c>
      <c r="B48" s="487" t="s">
        <v>119</v>
      </c>
      <c r="C48" s="498">
        <f>C49</f>
        <v>1000</v>
      </c>
      <c r="D48" s="499">
        <f>D49</f>
        <v>715.38891000000001</v>
      </c>
      <c r="E48" s="481">
        <f>SUM(D48/C48*100)</f>
        <v>71.538891000000007</v>
      </c>
      <c r="F48" s="498">
        <f>SUM(F49)</f>
        <v>916.00499000000002</v>
      </c>
      <c r="G48" s="481">
        <f t="shared" si="1"/>
        <v>78.098800531643391</v>
      </c>
    </row>
    <row r="49" spans="1:9" s="492" customFormat="1" ht="46.5">
      <c r="A49" s="483">
        <v>1120100001</v>
      </c>
      <c r="B49" s="484" t="s">
        <v>229</v>
      </c>
      <c r="C49" s="485">
        <v>1000</v>
      </c>
      <c r="D49" s="486">
        <v>715.38891000000001</v>
      </c>
      <c r="E49" s="481">
        <f>SUM(D49/C49*100)</f>
        <v>71.538891000000007</v>
      </c>
      <c r="F49" s="486">
        <v>916.00499000000002</v>
      </c>
      <c r="G49" s="481">
        <f t="shared" si="1"/>
        <v>78.098800531643391</v>
      </c>
    </row>
    <row r="50" spans="1:9" s="502" customFormat="1" ht="21.75" customHeight="1">
      <c r="A50" s="500">
        <v>1130000</v>
      </c>
      <c r="B50" s="501" t="s">
        <v>120</v>
      </c>
      <c r="C50" s="479">
        <f>C51+C52</f>
        <v>4526.8999999999996</v>
      </c>
      <c r="D50" s="480">
        <f>D51+D52</f>
        <v>268.49254000000002</v>
      </c>
      <c r="E50" s="481">
        <f>SUM(D50/C50*100)</f>
        <v>5.931046411451546</v>
      </c>
      <c r="F50" s="479">
        <f>SUM(F51:F52)</f>
        <v>18.484249999999999</v>
      </c>
      <c r="G50" s="481">
        <f t="shared" si="1"/>
        <v>1452.5476554363852</v>
      </c>
    </row>
    <row r="51" spans="1:9" s="492" customFormat="1" ht="20.25" customHeight="1">
      <c r="A51" s="483">
        <v>1130100000</v>
      </c>
      <c r="B51" s="484" t="s">
        <v>211</v>
      </c>
      <c r="C51" s="485">
        <v>3926.9</v>
      </c>
      <c r="D51" s="489">
        <v>0</v>
      </c>
      <c r="E51" s="481">
        <f>SUM(D51/C51*100)</f>
        <v>0</v>
      </c>
      <c r="F51" s="489">
        <v>18.484249999999999</v>
      </c>
      <c r="G51" s="481">
        <f t="shared" si="1"/>
        <v>0</v>
      </c>
    </row>
    <row r="52" spans="1:9" s="476" customFormat="1" ht="25.5" customHeight="1">
      <c r="A52" s="483">
        <v>1130200000</v>
      </c>
      <c r="B52" s="484" t="s">
        <v>395</v>
      </c>
      <c r="C52" s="485">
        <v>600</v>
      </c>
      <c r="D52" s="489">
        <v>268.49254000000002</v>
      </c>
      <c r="E52" s="481"/>
      <c r="F52" s="486">
        <v>0</v>
      </c>
      <c r="G52" s="481"/>
    </row>
    <row r="53" spans="1:9" s="476" customFormat="1" ht="20.25" customHeight="1">
      <c r="A53" s="503">
        <v>1140000</v>
      </c>
      <c r="B53" s="504" t="s">
        <v>121</v>
      </c>
      <c r="C53" s="479">
        <f>C54+C55+C56</f>
        <v>8200</v>
      </c>
      <c r="D53" s="479">
        <f>D54+D55+D56</f>
        <v>3520.1385599999999</v>
      </c>
      <c r="E53" s="481">
        <f t="shared" ref="E53:E65" si="3">SUM(D53/C53*100)</f>
        <v>42.928519024390241</v>
      </c>
      <c r="F53" s="479">
        <f>F54+F55+F56</f>
        <v>1630.00387</v>
      </c>
      <c r="G53" s="481">
        <f t="shared" si="1"/>
        <v>215.95890812210158</v>
      </c>
    </row>
    <row r="54" spans="1:9" s="476" customFormat="1" ht="23.25">
      <c r="A54" s="494">
        <v>1140200000</v>
      </c>
      <c r="B54" s="496" t="s">
        <v>209</v>
      </c>
      <c r="C54" s="485">
        <v>1200</v>
      </c>
      <c r="D54" s="486">
        <v>195.48187999999999</v>
      </c>
      <c r="E54" s="481">
        <f t="shared" si="3"/>
        <v>16.290156666666668</v>
      </c>
      <c r="F54" s="486">
        <v>611.37994000000003</v>
      </c>
      <c r="G54" s="481">
        <f t="shared" si="1"/>
        <v>31.973878632655168</v>
      </c>
    </row>
    <row r="55" spans="1:9" s="476" customFormat="1" ht="40.5" customHeight="1">
      <c r="A55" s="483">
        <v>1140601000</v>
      </c>
      <c r="B55" s="484" t="s">
        <v>511</v>
      </c>
      <c r="C55" s="485">
        <v>6900</v>
      </c>
      <c r="D55" s="486">
        <v>3313.6589600000002</v>
      </c>
      <c r="E55" s="481">
        <f t="shared" si="3"/>
        <v>48.024042898550725</v>
      </c>
      <c r="F55" s="486">
        <v>969.17382999999995</v>
      </c>
      <c r="G55" s="481">
        <f t="shared" si="1"/>
        <v>341.90553411868336</v>
      </c>
    </row>
    <row r="56" spans="1:9" s="476" customFormat="1" ht="33.75" customHeight="1">
      <c r="A56" s="483">
        <v>1140602000</v>
      </c>
      <c r="B56" s="484" t="s">
        <v>512</v>
      </c>
      <c r="C56" s="485">
        <v>100</v>
      </c>
      <c r="D56" s="486">
        <v>10.997719999999999</v>
      </c>
      <c r="E56" s="481">
        <f t="shared" si="3"/>
        <v>10.997719999999999</v>
      </c>
      <c r="F56" s="486">
        <v>49.450099999999999</v>
      </c>
      <c r="G56" s="481">
        <f t="shared" si="1"/>
        <v>22.240035914993094</v>
      </c>
    </row>
    <row r="57" spans="1:9" s="476" customFormat="1" ht="28.5" customHeight="1">
      <c r="A57" s="477">
        <v>1150000000</v>
      </c>
      <c r="B57" s="487" t="s">
        <v>222</v>
      </c>
      <c r="C57" s="479">
        <f>C58</f>
        <v>0</v>
      </c>
      <c r="D57" s="480">
        <f>D58</f>
        <v>0</v>
      </c>
      <c r="E57" s="481"/>
      <c r="F57" s="479">
        <f>F58</f>
        <v>0</v>
      </c>
      <c r="G57" s="481"/>
    </row>
    <row r="58" spans="1:9" s="476" customFormat="1" ht="37.5" customHeight="1">
      <c r="A58" s="483">
        <v>1150205005</v>
      </c>
      <c r="B58" s="484" t="s">
        <v>223</v>
      </c>
      <c r="C58" s="485">
        <v>0</v>
      </c>
      <c r="D58" s="486">
        <v>0</v>
      </c>
      <c r="E58" s="481"/>
      <c r="F58" s="493">
        <v>0</v>
      </c>
      <c r="G58" s="481"/>
    </row>
    <row r="59" spans="1:9" s="476" customFormat="1" ht="45.75">
      <c r="A59" s="477">
        <v>1160000</v>
      </c>
      <c r="B59" s="487" t="s">
        <v>123</v>
      </c>
      <c r="C59" s="479">
        <f>SUM(C60:C64)</f>
        <v>6000</v>
      </c>
      <c r="D59" s="480">
        <f>SUM(D60:D64)</f>
        <v>408.60771999999997</v>
      </c>
      <c r="E59" s="481">
        <f t="shared" si="3"/>
        <v>6.8101286666666665</v>
      </c>
      <c r="F59" s="479">
        <f>SUM(F60:F64)</f>
        <v>604.46217000000001</v>
      </c>
      <c r="G59" s="481">
        <f t="shared" si="1"/>
        <v>67.598559559153216</v>
      </c>
      <c r="I59" s="505"/>
    </row>
    <row r="60" spans="1:9" s="476" customFormat="1" ht="36.75" customHeight="1">
      <c r="A60" s="483">
        <v>1160100001</v>
      </c>
      <c r="B60" s="484" t="s">
        <v>431</v>
      </c>
      <c r="C60" s="485">
        <v>1355</v>
      </c>
      <c r="D60" s="506">
        <v>325.84321999999997</v>
      </c>
      <c r="E60" s="481">
        <f t="shared" si="3"/>
        <v>24.047470110701106</v>
      </c>
      <c r="F60" s="506">
        <v>230.0641</v>
      </c>
      <c r="G60" s="481">
        <f t="shared" si="1"/>
        <v>141.63149313604336</v>
      </c>
    </row>
    <row r="61" spans="1:9" s="476" customFormat="1" ht="39.75" customHeight="1">
      <c r="A61" s="483">
        <v>1160700000</v>
      </c>
      <c r="B61" s="484" t="s">
        <v>432</v>
      </c>
      <c r="C61" s="485">
        <v>4595</v>
      </c>
      <c r="D61" s="507">
        <v>42.764499999999998</v>
      </c>
      <c r="E61" s="481">
        <f t="shared" si="3"/>
        <v>0.9306746463547334</v>
      </c>
      <c r="F61" s="507">
        <v>214.19107</v>
      </c>
      <c r="G61" s="481">
        <f t="shared" si="1"/>
        <v>19.965584933116027</v>
      </c>
    </row>
    <row r="62" spans="1:9" s="476" customFormat="1" ht="39.75" customHeight="1">
      <c r="A62" s="483">
        <v>11610060000</v>
      </c>
      <c r="B62" s="484" t="s">
        <v>461</v>
      </c>
      <c r="C62" s="485">
        <v>50</v>
      </c>
      <c r="D62" s="507">
        <v>0</v>
      </c>
      <c r="E62" s="481"/>
      <c r="F62" s="507"/>
      <c r="G62" s="481"/>
    </row>
    <row r="63" spans="1:9" s="476" customFormat="1" ht="41.25" customHeight="1">
      <c r="A63" s="483">
        <v>1161012000</v>
      </c>
      <c r="B63" s="484" t="s">
        <v>389</v>
      </c>
      <c r="C63" s="508"/>
      <c r="D63" s="507"/>
      <c r="E63" s="481" t="e">
        <f t="shared" si="3"/>
        <v>#DIV/0!</v>
      </c>
      <c r="F63" s="507"/>
      <c r="G63" s="481" t="e">
        <f t="shared" si="1"/>
        <v>#DIV/0!</v>
      </c>
    </row>
    <row r="64" spans="1:9" s="476" customFormat="1" ht="41.25" customHeight="1">
      <c r="A64" s="483">
        <v>1161100001</v>
      </c>
      <c r="B64" s="484" t="s">
        <v>390</v>
      </c>
      <c r="C64" s="508">
        <v>0</v>
      </c>
      <c r="D64" s="507">
        <v>40</v>
      </c>
      <c r="E64" s="481" t="e">
        <f t="shared" si="3"/>
        <v>#DIV/0!</v>
      </c>
      <c r="F64" s="507">
        <v>160.20699999999999</v>
      </c>
      <c r="G64" s="481"/>
    </row>
    <row r="65" spans="1:9" s="476" customFormat="1" ht="25.5" customHeight="1">
      <c r="A65" s="477">
        <v>1170000</v>
      </c>
      <c r="B65" s="487" t="s">
        <v>124</v>
      </c>
      <c r="C65" s="479">
        <f>C66+C67</f>
        <v>20032.375609999999</v>
      </c>
      <c r="D65" s="480">
        <f>D66+D67</f>
        <v>3327.3860599999998</v>
      </c>
      <c r="E65" s="481">
        <f t="shared" si="3"/>
        <v>16.610042287440915</v>
      </c>
      <c r="F65" s="479">
        <f>F66+F67</f>
        <v>651.89208000000008</v>
      </c>
      <c r="G65" s="481"/>
    </row>
    <row r="66" spans="1:9" s="476" customFormat="1" ht="23.25">
      <c r="A66" s="483">
        <v>1170100000</v>
      </c>
      <c r="B66" s="484" t="s">
        <v>15</v>
      </c>
      <c r="C66" s="485">
        <v>0</v>
      </c>
      <c r="D66" s="489">
        <v>0.95</v>
      </c>
      <c r="E66" s="481"/>
      <c r="F66" s="489">
        <v>1.2</v>
      </c>
      <c r="G66" s="481"/>
    </row>
    <row r="67" spans="1:9" s="476" customFormat="1" ht="23.25">
      <c r="A67" s="483">
        <v>1171500000</v>
      </c>
      <c r="B67" s="488" t="s">
        <v>403</v>
      </c>
      <c r="C67" s="485">
        <v>20032.375609999999</v>
      </c>
      <c r="D67" s="486">
        <v>3326.43606</v>
      </c>
      <c r="E67" s="481">
        <f>SUM(D67/C67*100)</f>
        <v>16.605299964221267</v>
      </c>
      <c r="F67" s="486">
        <v>650.69208000000003</v>
      </c>
      <c r="G67" s="481"/>
    </row>
    <row r="68" spans="1:9" s="482" customFormat="1" ht="23.25">
      <c r="A68" s="477">
        <v>100000</v>
      </c>
      <c r="B68" s="478" t="s">
        <v>16</v>
      </c>
      <c r="C68" s="509">
        <f>SUM(C5,C37)</f>
        <v>422814.98261000001</v>
      </c>
      <c r="D68" s="510">
        <f>SUM(D5,D37)</f>
        <v>41892.368520000004</v>
      </c>
      <c r="E68" s="481">
        <f>SUM(D68/C68*100)</f>
        <v>9.9079668987607938</v>
      </c>
      <c r="F68" s="509">
        <f>SUM(F5+F37)</f>
        <v>34649.763479999994</v>
      </c>
      <c r="G68" s="481">
        <f t="shared" si="1"/>
        <v>120.90232172632427</v>
      </c>
      <c r="H68" s="511"/>
      <c r="I68" s="511"/>
    </row>
    <row r="69" spans="1:9" s="482" customFormat="1" ht="28.5" customHeight="1">
      <c r="A69" s="477">
        <v>200000</v>
      </c>
      <c r="B69" s="478" t="s">
        <v>17</v>
      </c>
      <c r="C69" s="479">
        <f>C70+C72+C73+C74+C77+C71+C76</f>
        <v>956893.62789000012</v>
      </c>
      <c r="D69" s="480">
        <f>SUM(D70+D71+D72+D73+D74+D75+D76+D77)</f>
        <v>137135.01819999999</v>
      </c>
      <c r="E69" s="481">
        <f>SUM(D69/C69*100)</f>
        <v>14.331270916955502</v>
      </c>
      <c r="F69" s="479">
        <f>SUM(F70+F72+F73+F74+F75+F76+F77)</f>
        <v>125357.67765000001</v>
      </c>
      <c r="G69" s="481">
        <f t="shared" si="1"/>
        <v>109.39498941810524</v>
      </c>
      <c r="H69" s="511"/>
      <c r="I69" s="511"/>
    </row>
    <row r="70" spans="1:9" s="476" customFormat="1" ht="25.5" customHeight="1">
      <c r="A70" s="494">
        <v>2021000000</v>
      </c>
      <c r="B70" s="495" t="s">
        <v>18</v>
      </c>
      <c r="C70" s="490">
        <v>147116.1</v>
      </c>
      <c r="D70" s="512">
        <v>24519.4</v>
      </c>
      <c r="E70" s="481">
        <f>SUM(D70/C70*100)</f>
        <v>16.666700653429505</v>
      </c>
      <c r="F70" s="512">
        <v>20912.400000000001</v>
      </c>
      <c r="G70" s="481">
        <f t="shared" si="1"/>
        <v>117.24813985960483</v>
      </c>
    </row>
    <row r="71" spans="1:9" s="476" customFormat="1" ht="18.75" customHeight="1">
      <c r="A71" s="494">
        <v>2021500200</v>
      </c>
      <c r="B71" s="495" t="s">
        <v>219</v>
      </c>
      <c r="C71" s="490"/>
      <c r="D71" s="512"/>
      <c r="E71" s="481"/>
      <c r="F71" s="512"/>
      <c r="G71" s="481"/>
    </row>
    <row r="72" spans="1:9" s="476" customFormat="1" ht="23.25">
      <c r="A72" s="494">
        <v>2022000000</v>
      </c>
      <c r="B72" s="495" t="s">
        <v>19</v>
      </c>
      <c r="C72" s="490">
        <v>245173.90698</v>
      </c>
      <c r="D72" s="486">
        <v>30799.396489999999</v>
      </c>
      <c r="E72" s="481">
        <f>SUM(D72/C72*100)</f>
        <v>12.56226523832834</v>
      </c>
      <c r="F72" s="486">
        <v>37553.773430000001</v>
      </c>
      <c r="G72" s="481">
        <f t="shared" si="1"/>
        <v>82.014119160115513</v>
      </c>
    </row>
    <row r="73" spans="1:9" s="476" customFormat="1" ht="23.25">
      <c r="A73" s="494">
        <v>2023000000</v>
      </c>
      <c r="B73" s="495" t="s">
        <v>20</v>
      </c>
      <c r="C73" s="490">
        <v>524650.34950000001</v>
      </c>
      <c r="D73" s="513">
        <v>78373.286609999996</v>
      </c>
      <c r="E73" s="481">
        <f>SUM(D73/C73*100)</f>
        <v>14.938193919948963</v>
      </c>
      <c r="F73" s="513">
        <v>64756.593059999999</v>
      </c>
      <c r="G73" s="481">
        <f>G82</f>
        <v>127.86307676002467</v>
      </c>
    </row>
    <row r="74" spans="1:9" s="476" customFormat="1" ht="18" customHeight="1">
      <c r="A74" s="494">
        <v>2024000000</v>
      </c>
      <c r="B74" s="496" t="s">
        <v>21</v>
      </c>
      <c r="C74" s="490">
        <v>39953.271410000001</v>
      </c>
      <c r="D74" s="514">
        <v>3442.9418999999998</v>
      </c>
      <c r="E74" s="481">
        <f>SUM(D74/C74*100)</f>
        <v>8.6174217491943796</v>
      </c>
      <c r="F74" s="514">
        <v>3467.41516</v>
      </c>
      <c r="G74" s="481"/>
    </row>
    <row r="75" spans="1:9" s="476" customFormat="1" ht="18" customHeight="1">
      <c r="A75" s="494">
        <v>207000000</v>
      </c>
      <c r="B75" s="496" t="s">
        <v>277</v>
      </c>
      <c r="C75" s="490"/>
      <c r="D75" s="514"/>
      <c r="E75" s="481"/>
      <c r="F75" s="514"/>
      <c r="G75" s="481"/>
    </row>
    <row r="76" spans="1:9" s="476" customFormat="1" ht="24" customHeight="1">
      <c r="A76" s="494">
        <v>2180500005</v>
      </c>
      <c r="B76" s="496" t="s">
        <v>299</v>
      </c>
      <c r="C76" s="490">
        <v>0</v>
      </c>
      <c r="D76" s="514"/>
      <c r="E76" s="481"/>
      <c r="F76" s="514"/>
      <c r="G76" s="481" t="e">
        <f t="shared" ref="G76:G78" si="4">SUM(D76/F76*100)</f>
        <v>#DIV/0!</v>
      </c>
    </row>
    <row r="77" spans="1:9" s="476" customFormat="1" ht="23.25" customHeight="1">
      <c r="A77" s="483">
        <v>2196001005</v>
      </c>
      <c r="B77" s="488" t="s">
        <v>23</v>
      </c>
      <c r="C77" s="493"/>
      <c r="D77" s="486">
        <v>-6.7999999999999996E-3</v>
      </c>
      <c r="E77" s="481"/>
      <c r="F77" s="486">
        <v>-1332.5039999999999</v>
      </c>
      <c r="G77" s="481">
        <f t="shared" si="4"/>
        <v>5.1031741743364379E-4</v>
      </c>
    </row>
    <row r="78" spans="1:9" s="482" customFormat="1" ht="22.5" customHeight="1">
      <c r="A78" s="477"/>
      <c r="B78" s="478" t="s">
        <v>25</v>
      </c>
      <c r="C78" s="515">
        <f>C68+C69</f>
        <v>1379708.6105000002</v>
      </c>
      <c r="D78" s="516">
        <f>D68+D69</f>
        <v>179027.38672000001</v>
      </c>
      <c r="E78" s="481">
        <f>SUM(D78/C78*100)</f>
        <v>12.975738888454231</v>
      </c>
      <c r="F78" s="515">
        <f>F68+F69</f>
        <v>160007.44112999999</v>
      </c>
      <c r="G78" s="481">
        <f t="shared" si="4"/>
        <v>111.88691316833636</v>
      </c>
      <c r="H78" s="517"/>
      <c r="I78" s="511"/>
    </row>
    <row r="79" spans="1:9" s="482" customFormat="1" ht="23.25">
      <c r="A79" s="477"/>
      <c r="B79" s="518" t="s">
        <v>295</v>
      </c>
      <c r="C79" s="519">
        <f>C78-C196</f>
        <v>-115341.72417999967</v>
      </c>
      <c r="D79" s="480">
        <f>D78-D196</f>
        <v>5276.2838000000047</v>
      </c>
      <c r="E79" s="520"/>
      <c r="F79" s="479">
        <f>F78-F196</f>
        <v>13641.826439999975</v>
      </c>
      <c r="G79" s="520"/>
      <c r="H79" s="511"/>
      <c r="I79" s="511"/>
    </row>
    <row r="80" spans="1:9" s="476" customFormat="1" ht="23.25">
      <c r="A80" s="521"/>
      <c r="B80" s="522"/>
      <c r="C80" s="523"/>
      <c r="D80" s="524"/>
      <c r="E80" s="525"/>
      <c r="F80" s="526"/>
      <c r="G80" s="525"/>
    </row>
    <row r="81" spans="1:7" s="476" customFormat="1" ht="93">
      <c r="A81" s="527" t="s">
        <v>439</v>
      </c>
      <c r="B81" s="528" t="s">
        <v>440</v>
      </c>
      <c r="C81" s="473" t="s">
        <v>443</v>
      </c>
      <c r="D81" s="529" t="s">
        <v>557</v>
      </c>
      <c r="E81" s="530" t="s">
        <v>305</v>
      </c>
      <c r="F81" s="531" t="s">
        <v>558</v>
      </c>
      <c r="G81" s="530" t="s">
        <v>445</v>
      </c>
    </row>
    <row r="82" spans="1:7" s="482" customFormat="1" ht="22.5" customHeight="1">
      <c r="A82" s="414" t="s">
        <v>27</v>
      </c>
      <c r="B82" s="413" t="s">
        <v>28</v>
      </c>
      <c r="C82" s="532">
        <f>SUM(C83+C84+C85+C86+C87+C88+C89)</f>
        <v>167676.75188999998</v>
      </c>
      <c r="D82" s="533">
        <f>SUM(D83:D89)</f>
        <v>17010.047740000002</v>
      </c>
      <c r="E82" s="597">
        <f t="shared" ref="E82:E150" si="5">SUM(D82/C82*100)</f>
        <v>10.144547498844089</v>
      </c>
      <c r="F82" s="532">
        <f>SUM(F83:F89)</f>
        <v>13303.330539999999</v>
      </c>
      <c r="G82" s="597">
        <f>SUM(D82/F82*100)</f>
        <v>127.86307676002467</v>
      </c>
    </row>
    <row r="83" spans="1:7" s="482" customFormat="1" ht="46.5">
      <c r="A83" s="415" t="s">
        <v>29</v>
      </c>
      <c r="B83" s="419" t="s">
        <v>30</v>
      </c>
      <c r="C83" s="535">
        <v>50</v>
      </c>
      <c r="D83" s="536">
        <v>0</v>
      </c>
      <c r="E83" s="534">
        <f t="shared" si="5"/>
        <v>0</v>
      </c>
      <c r="F83" s="536">
        <v>0</v>
      </c>
      <c r="G83" s="534" t="e">
        <f t="shared" ref="G83:G196" si="6">SUM(D83/F83*100)</f>
        <v>#DIV/0!</v>
      </c>
    </row>
    <row r="84" spans="1:7" s="476" customFormat="1" ht="21.75" customHeight="1">
      <c r="A84" s="415" t="s">
        <v>31</v>
      </c>
      <c r="B84" s="418" t="s">
        <v>32</v>
      </c>
      <c r="C84" s="535">
        <v>84940.9</v>
      </c>
      <c r="D84" s="536">
        <v>9511.6956900000005</v>
      </c>
      <c r="E84" s="534">
        <f t="shared" si="5"/>
        <v>11.198016138279677</v>
      </c>
      <c r="F84" s="536">
        <v>7323.2779499999997</v>
      </c>
      <c r="G84" s="534">
        <f t="shared" si="6"/>
        <v>129.88303536942772</v>
      </c>
    </row>
    <row r="85" spans="1:7" s="476" customFormat="1" ht="19.5" customHeight="1">
      <c r="A85" s="415" t="s">
        <v>33</v>
      </c>
      <c r="B85" s="418" t="s">
        <v>34</v>
      </c>
      <c r="C85" s="535">
        <v>9.1999999999999993</v>
      </c>
      <c r="D85" s="536">
        <v>0</v>
      </c>
      <c r="E85" s="534">
        <f t="shared" si="5"/>
        <v>0</v>
      </c>
      <c r="F85" s="536"/>
      <c r="G85" s="534" t="e">
        <f t="shared" si="6"/>
        <v>#DIV/0!</v>
      </c>
    </row>
    <row r="86" spans="1:7" s="476" customFormat="1" ht="38.25" customHeight="1">
      <c r="A86" s="415" t="s">
        <v>35</v>
      </c>
      <c r="B86" s="418" t="s">
        <v>36</v>
      </c>
      <c r="C86" s="537">
        <v>8492.83</v>
      </c>
      <c r="D86" s="538">
        <v>714.02626999999995</v>
      </c>
      <c r="E86" s="534">
        <f t="shared" si="5"/>
        <v>8.4074009488003405</v>
      </c>
      <c r="F86" s="538">
        <v>997.72547999999995</v>
      </c>
      <c r="G86" s="534">
        <f t="shared" si="6"/>
        <v>71.565403942575472</v>
      </c>
    </row>
    <row r="87" spans="1:7" s="476" customFormat="1" ht="25.5" customHeight="1">
      <c r="A87" s="415" t="s">
        <v>37</v>
      </c>
      <c r="B87" s="418" t="s">
        <v>38</v>
      </c>
      <c r="C87" s="535"/>
      <c r="D87" s="536"/>
      <c r="E87" s="534"/>
      <c r="F87" s="536"/>
      <c r="G87" s="534"/>
    </row>
    <row r="88" spans="1:7" s="476" customFormat="1" ht="24.75" customHeight="1">
      <c r="A88" s="415" t="s">
        <v>39</v>
      </c>
      <c r="B88" s="418" t="s">
        <v>40</v>
      </c>
      <c r="C88" s="537">
        <v>25716.48215</v>
      </c>
      <c r="D88" s="538"/>
      <c r="E88" s="534">
        <f t="shared" si="5"/>
        <v>0</v>
      </c>
      <c r="F88" s="538"/>
      <c r="G88" s="534"/>
    </row>
    <row r="89" spans="1:7" s="476" customFormat="1" ht="24" customHeight="1">
      <c r="A89" s="415" t="s">
        <v>41</v>
      </c>
      <c r="B89" s="418" t="s">
        <v>42</v>
      </c>
      <c r="C89" s="535">
        <v>48467.339740000003</v>
      </c>
      <c r="D89" s="536">
        <v>6784.3257800000001</v>
      </c>
      <c r="E89" s="534">
        <f t="shared" si="5"/>
        <v>13.997726750413969</v>
      </c>
      <c r="F89" s="536">
        <v>4982.3271100000002</v>
      </c>
      <c r="G89" s="534">
        <f t="shared" si="6"/>
        <v>136.16781135030692</v>
      </c>
    </row>
    <row r="90" spans="1:7" s="476" customFormat="1" ht="49.5" customHeight="1">
      <c r="A90" s="539" t="s">
        <v>551</v>
      </c>
      <c r="B90" s="540" t="s">
        <v>486</v>
      </c>
      <c r="C90" s="541">
        <v>783</v>
      </c>
      <c r="D90" s="542">
        <v>0</v>
      </c>
      <c r="E90" s="534">
        <f t="shared" si="5"/>
        <v>0</v>
      </c>
      <c r="F90" s="535">
        <v>0</v>
      </c>
      <c r="G90" s="534"/>
    </row>
    <row r="91" spans="1:7" s="476" customFormat="1" ht="49.5" customHeight="1">
      <c r="A91" s="539" t="s">
        <v>554</v>
      </c>
      <c r="B91" s="540" t="s">
        <v>555</v>
      </c>
      <c r="C91" s="541">
        <v>25247</v>
      </c>
      <c r="D91" s="542">
        <v>4500</v>
      </c>
      <c r="E91" s="534">
        <f t="shared" si="5"/>
        <v>17.823899869291402</v>
      </c>
      <c r="F91" s="535"/>
      <c r="G91" s="534"/>
    </row>
    <row r="92" spans="1:7" s="482" customFormat="1" ht="23.25">
      <c r="A92" s="543" t="s">
        <v>43</v>
      </c>
      <c r="B92" s="544" t="s">
        <v>44</v>
      </c>
      <c r="C92" s="532">
        <f>C93</f>
        <v>2512.4</v>
      </c>
      <c r="D92" s="533">
        <f>D93</f>
        <v>126.92064000000001</v>
      </c>
      <c r="E92" s="597">
        <f t="shared" si="5"/>
        <v>5.0517688266199654</v>
      </c>
      <c r="F92" s="532">
        <f>SUM(F93)</f>
        <v>178.55099999999999</v>
      </c>
      <c r="G92" s="597">
        <f t="shared" si="6"/>
        <v>71.083690374178815</v>
      </c>
    </row>
    <row r="93" spans="1:7" s="476" customFormat="1" ht="23.25">
      <c r="A93" s="545" t="s">
        <v>45</v>
      </c>
      <c r="B93" s="423" t="s">
        <v>46</v>
      </c>
      <c r="C93" s="535">
        <v>2512.4</v>
      </c>
      <c r="D93" s="536">
        <v>126.92064000000001</v>
      </c>
      <c r="E93" s="534">
        <f t="shared" si="5"/>
        <v>5.0517688266199654</v>
      </c>
      <c r="F93" s="536">
        <v>178.55099999999999</v>
      </c>
      <c r="G93" s="534">
        <f t="shared" si="6"/>
        <v>71.083690374178815</v>
      </c>
    </row>
    <row r="94" spans="1:7" s="482" customFormat="1" ht="21" customHeight="1">
      <c r="A94" s="414" t="s">
        <v>47</v>
      </c>
      <c r="B94" s="413" t="s">
        <v>48</v>
      </c>
      <c r="C94" s="532">
        <f>SUM(C95:C98)</f>
        <v>8384.2999999999993</v>
      </c>
      <c r="D94" s="533">
        <f>SUM(D95:D98)</f>
        <v>902.60260999999991</v>
      </c>
      <c r="E94" s="534">
        <f t="shared" si="5"/>
        <v>10.765390193576089</v>
      </c>
      <c r="F94" s="532">
        <f>SUM(F95:F98)</f>
        <v>457.88412</v>
      </c>
      <c r="G94" s="534">
        <f t="shared" si="6"/>
        <v>197.12468080351857</v>
      </c>
    </row>
    <row r="95" spans="1:7" s="476" customFormat="1" ht="23.25">
      <c r="A95" s="546" t="s">
        <v>51</v>
      </c>
      <c r="B95" s="418" t="s">
        <v>301</v>
      </c>
      <c r="C95" s="535">
        <v>1831.1</v>
      </c>
      <c r="D95" s="536">
        <v>166.95174</v>
      </c>
      <c r="E95" s="534">
        <f t="shared" si="5"/>
        <v>9.1175653978482885</v>
      </c>
      <c r="F95" s="536">
        <v>140.44397000000001</v>
      </c>
      <c r="G95" s="534">
        <f t="shared" si="6"/>
        <v>118.87426708316491</v>
      </c>
    </row>
    <row r="96" spans="1:7" s="476" customFormat="1" ht="36.75" customHeight="1">
      <c r="A96" s="547" t="s">
        <v>53</v>
      </c>
      <c r="B96" s="548" t="s">
        <v>54</v>
      </c>
      <c r="C96" s="535">
        <v>3853.2</v>
      </c>
      <c r="D96" s="536">
        <v>718.70087000000001</v>
      </c>
      <c r="E96" s="534">
        <f t="shared" si="5"/>
        <v>18.652052060624936</v>
      </c>
      <c r="F96" s="536">
        <v>296.46564999999998</v>
      </c>
      <c r="G96" s="534">
        <f t="shared" si="6"/>
        <v>242.42298222407891</v>
      </c>
    </row>
    <row r="97" spans="1:8" s="476" customFormat="1" ht="21" customHeight="1">
      <c r="A97" s="547" t="s">
        <v>206</v>
      </c>
      <c r="B97" s="548" t="s">
        <v>207</v>
      </c>
      <c r="C97" s="535">
        <v>1125</v>
      </c>
      <c r="D97" s="536">
        <v>3.15</v>
      </c>
      <c r="E97" s="534">
        <f t="shared" si="5"/>
        <v>0.27999999999999997</v>
      </c>
      <c r="F97" s="536">
        <v>1.9744999999999999</v>
      </c>
      <c r="G97" s="534">
        <f t="shared" si="6"/>
        <v>159.53405925550771</v>
      </c>
    </row>
    <row r="98" spans="1:8" s="476" customFormat="1" ht="34.5" customHeight="1">
      <c r="A98" s="547" t="s">
        <v>327</v>
      </c>
      <c r="B98" s="548" t="s">
        <v>328</v>
      </c>
      <c r="C98" s="549">
        <v>1575</v>
      </c>
      <c r="D98" s="536">
        <v>13.8</v>
      </c>
      <c r="E98" s="534">
        <f t="shared" si="5"/>
        <v>0.87619047619047619</v>
      </c>
      <c r="F98" s="536">
        <v>19</v>
      </c>
      <c r="G98" s="534">
        <f t="shared" si="6"/>
        <v>72.631578947368425</v>
      </c>
    </row>
    <row r="99" spans="1:8" s="482" customFormat="1" ht="27" customHeight="1">
      <c r="A99" s="414" t="s">
        <v>55</v>
      </c>
      <c r="B99" s="413" t="s">
        <v>56</v>
      </c>
      <c r="C99" s="550">
        <f>SUM(C100+C102+C106+C107+C115)</f>
        <v>156165.35133999999</v>
      </c>
      <c r="D99" s="551">
        <f>SUM(D100+D102+D106+D107+D115)</f>
        <v>12758.539569999999</v>
      </c>
      <c r="E99" s="597">
        <f t="shared" si="5"/>
        <v>8.1698913750863777</v>
      </c>
      <c r="F99" s="550">
        <f>SUM(F100+F102+F106+F107+F115)</f>
        <v>9385.2424100000007</v>
      </c>
      <c r="G99" s="597">
        <f t="shared" si="6"/>
        <v>135.94256826446741</v>
      </c>
    </row>
    <row r="100" spans="1:8" s="476" customFormat="1" ht="27" customHeight="1">
      <c r="A100" s="414" t="s">
        <v>384</v>
      </c>
      <c r="B100" s="419" t="s">
        <v>385</v>
      </c>
      <c r="C100" s="552">
        <v>500</v>
      </c>
      <c r="D100" s="553">
        <v>39.200000000000003</v>
      </c>
      <c r="E100" s="534">
        <f t="shared" si="5"/>
        <v>7.8400000000000007</v>
      </c>
      <c r="F100" s="553"/>
      <c r="G100" s="534" t="e">
        <f t="shared" si="6"/>
        <v>#DIV/0!</v>
      </c>
    </row>
    <row r="101" spans="1:8" s="476" customFormat="1" ht="68.25" customHeight="1">
      <c r="A101" s="554" t="s">
        <v>553</v>
      </c>
      <c r="B101" s="555" t="s">
        <v>481</v>
      </c>
      <c r="C101" s="424">
        <v>500</v>
      </c>
      <c r="D101" s="556">
        <v>39.200000000000003</v>
      </c>
      <c r="E101" s="534">
        <f t="shared" si="5"/>
        <v>7.8400000000000007</v>
      </c>
      <c r="F101" s="556">
        <v>0</v>
      </c>
      <c r="G101" s="534"/>
    </row>
    <row r="102" spans="1:8" s="482" customFormat="1" ht="20.25" customHeight="1">
      <c r="A102" s="414" t="s">
        <v>57</v>
      </c>
      <c r="B102" s="418" t="s">
        <v>298</v>
      </c>
      <c r="C102" s="557">
        <v>1141.2249200000001</v>
      </c>
      <c r="D102" s="538">
        <v>24.3</v>
      </c>
      <c r="E102" s="534">
        <f t="shared" si="5"/>
        <v>2.1292910428209013</v>
      </c>
      <c r="F102" s="538"/>
      <c r="G102" s="534" t="e">
        <f t="shared" si="6"/>
        <v>#DIV/0!</v>
      </c>
      <c r="H102" s="558"/>
    </row>
    <row r="103" spans="1:8" s="482" customFormat="1" ht="85.5" customHeight="1">
      <c r="A103" s="554" t="s">
        <v>489</v>
      </c>
      <c r="B103" s="540" t="s">
        <v>510</v>
      </c>
      <c r="C103" s="557">
        <v>436.2</v>
      </c>
      <c r="D103" s="538">
        <v>24.3</v>
      </c>
      <c r="E103" s="534">
        <f t="shared" si="5"/>
        <v>5.5708390646492436</v>
      </c>
      <c r="F103" s="538">
        <v>0</v>
      </c>
      <c r="G103" s="534"/>
      <c r="H103" s="558"/>
    </row>
    <row r="104" spans="1:8" s="482" customFormat="1" ht="40.5" customHeight="1">
      <c r="A104" s="554" t="s">
        <v>489</v>
      </c>
      <c r="B104" s="540" t="s">
        <v>487</v>
      </c>
      <c r="C104" s="557"/>
      <c r="D104" s="538">
        <v>0</v>
      </c>
      <c r="E104" s="534" t="e">
        <f t="shared" si="5"/>
        <v>#DIV/0!</v>
      </c>
      <c r="F104" s="538">
        <v>0</v>
      </c>
      <c r="G104" s="534"/>
      <c r="H104" s="558"/>
    </row>
    <row r="105" spans="1:8" s="482" customFormat="1" ht="38.25" customHeight="1">
      <c r="A105" s="554" t="s">
        <v>489</v>
      </c>
      <c r="B105" s="540" t="s">
        <v>488</v>
      </c>
      <c r="C105" s="557">
        <v>383.47492</v>
      </c>
      <c r="D105" s="538">
        <v>0</v>
      </c>
      <c r="E105" s="534">
        <f t="shared" si="5"/>
        <v>0</v>
      </c>
      <c r="F105" s="538">
        <v>0</v>
      </c>
      <c r="G105" s="534"/>
      <c r="H105" s="558"/>
    </row>
    <row r="106" spans="1:8" s="482" customFormat="1" ht="20.25" customHeight="1">
      <c r="A106" s="415" t="s">
        <v>59</v>
      </c>
      <c r="B106" s="418" t="s">
        <v>380</v>
      </c>
      <c r="C106" s="552">
        <v>0</v>
      </c>
      <c r="D106" s="536">
        <v>0</v>
      </c>
      <c r="E106" s="534"/>
      <c r="F106" s="536">
        <v>0</v>
      </c>
      <c r="G106" s="534"/>
      <c r="H106" s="558"/>
    </row>
    <row r="107" spans="1:8" s="476" customFormat="1" ht="26.25" customHeight="1">
      <c r="A107" s="414" t="s">
        <v>61</v>
      </c>
      <c r="B107" s="411" t="s">
        <v>448</v>
      </c>
      <c r="C107" s="550">
        <v>152521.62641999999</v>
      </c>
      <c r="D107" s="533">
        <v>12611.755569999999</v>
      </c>
      <c r="E107" s="534">
        <f t="shared" si="5"/>
        <v>8.2688310281132917</v>
      </c>
      <c r="F107" s="533">
        <v>9131.2424100000007</v>
      </c>
      <c r="G107" s="534">
        <f t="shared" si="6"/>
        <v>138.11653446182029</v>
      </c>
    </row>
    <row r="108" spans="1:8" s="476" customFormat="1" ht="26.25" customHeight="1">
      <c r="A108" s="554" t="s">
        <v>453</v>
      </c>
      <c r="B108" s="540" t="s">
        <v>463</v>
      </c>
      <c r="C108" s="559">
        <v>33016.400000000001</v>
      </c>
      <c r="D108" s="542"/>
      <c r="E108" s="534">
        <f t="shared" si="5"/>
        <v>0</v>
      </c>
      <c r="F108" s="535">
        <v>0</v>
      </c>
      <c r="G108" s="534"/>
    </row>
    <row r="109" spans="1:8" s="476" customFormat="1" ht="74.25" customHeight="1">
      <c r="A109" s="554" t="s">
        <v>454</v>
      </c>
      <c r="B109" s="560" t="s">
        <v>524</v>
      </c>
      <c r="C109" s="424">
        <v>39361.703000000001</v>
      </c>
      <c r="D109" s="561">
        <v>0</v>
      </c>
      <c r="E109" s="534">
        <f t="shared" si="5"/>
        <v>0</v>
      </c>
      <c r="F109" s="532">
        <f>SUM(F110:F114)</f>
        <v>9106.1</v>
      </c>
      <c r="G109" s="534"/>
    </row>
    <row r="110" spans="1:8" s="476" customFormat="1" ht="61.5" customHeight="1">
      <c r="A110" s="554" t="s">
        <v>491</v>
      </c>
      <c r="B110" s="562" t="s">
        <v>525</v>
      </c>
      <c r="C110" s="424">
        <v>21022.341</v>
      </c>
      <c r="D110" s="563">
        <v>0</v>
      </c>
      <c r="E110" s="534">
        <f t="shared" si="5"/>
        <v>0</v>
      </c>
      <c r="F110" s="563">
        <v>0</v>
      </c>
      <c r="G110" s="534"/>
    </row>
    <row r="111" spans="1:8" s="476" customFormat="1" ht="64.5" customHeight="1">
      <c r="A111" s="554" t="s">
        <v>491</v>
      </c>
      <c r="B111" s="562" t="s">
        <v>528</v>
      </c>
      <c r="C111" s="424">
        <v>5316.7629999999999</v>
      </c>
      <c r="D111" s="563">
        <v>3730.5509999999999</v>
      </c>
      <c r="E111" s="534">
        <f t="shared" si="5"/>
        <v>70.165832104985682</v>
      </c>
      <c r="F111" s="563">
        <v>6565.2</v>
      </c>
      <c r="G111" s="534"/>
    </row>
    <row r="112" spans="1:8" s="476" customFormat="1" ht="73.5" customHeight="1">
      <c r="A112" s="554" t="s">
        <v>491</v>
      </c>
      <c r="B112" s="562" t="s">
        <v>526</v>
      </c>
      <c r="C112" s="424">
        <v>9371.0020000000004</v>
      </c>
      <c r="D112" s="563">
        <v>50.718000000000004</v>
      </c>
      <c r="E112" s="534">
        <f t="shared" si="5"/>
        <v>0.54122280626980979</v>
      </c>
      <c r="F112" s="563">
        <v>0</v>
      </c>
      <c r="G112" s="534"/>
    </row>
    <row r="113" spans="1:7" s="476" customFormat="1" ht="47.25" customHeight="1">
      <c r="A113" s="554" t="s">
        <v>491</v>
      </c>
      <c r="B113" s="562" t="s">
        <v>527</v>
      </c>
      <c r="C113" s="424">
        <v>43147.341</v>
      </c>
      <c r="D113" s="563">
        <v>8830.4859899999992</v>
      </c>
      <c r="E113" s="534">
        <f t="shared" si="5"/>
        <v>20.465886854997624</v>
      </c>
      <c r="F113" s="563">
        <v>2540.9</v>
      </c>
      <c r="G113" s="534"/>
    </row>
    <row r="114" spans="1:7" s="476" customFormat="1" ht="73.5" customHeight="1">
      <c r="A114" s="554" t="s">
        <v>491</v>
      </c>
      <c r="B114" s="562" t="s">
        <v>472</v>
      </c>
      <c r="C114" s="424">
        <v>1286.0640000000001</v>
      </c>
      <c r="D114" s="563">
        <v>0</v>
      </c>
      <c r="E114" s="534">
        <f t="shared" si="5"/>
        <v>0</v>
      </c>
      <c r="F114" s="563">
        <v>0</v>
      </c>
      <c r="G114" s="534"/>
    </row>
    <row r="115" spans="1:7" s="482" customFormat="1" ht="45" customHeight="1">
      <c r="A115" s="414" t="s">
        <v>63</v>
      </c>
      <c r="B115" s="411" t="s">
        <v>559</v>
      </c>
      <c r="C115" s="561">
        <v>2002.5</v>
      </c>
      <c r="D115" s="564">
        <v>83.284000000000006</v>
      </c>
      <c r="E115" s="597">
        <f t="shared" si="5"/>
        <v>4.1590012484394512</v>
      </c>
      <c r="F115" s="533">
        <v>254</v>
      </c>
      <c r="G115" s="597">
        <f t="shared" si="6"/>
        <v>32.788976377952764</v>
      </c>
    </row>
    <row r="116" spans="1:7" s="476" customFormat="1" ht="62.25" customHeight="1">
      <c r="A116" s="554" t="s">
        <v>550</v>
      </c>
      <c r="B116" s="540" t="s">
        <v>483</v>
      </c>
      <c r="C116" s="424">
        <v>200</v>
      </c>
      <c r="D116" s="563">
        <v>0</v>
      </c>
      <c r="E116" s="534">
        <f t="shared" si="5"/>
        <v>0</v>
      </c>
      <c r="F116" s="563">
        <v>0</v>
      </c>
      <c r="G116" s="534"/>
    </row>
    <row r="117" spans="1:7" s="476" customFormat="1" ht="62.25" customHeight="1">
      <c r="A117" s="554" t="s">
        <v>551</v>
      </c>
      <c r="B117" s="540" t="s">
        <v>484</v>
      </c>
      <c r="C117" s="424">
        <v>1000</v>
      </c>
      <c r="D117" s="563">
        <v>1.5</v>
      </c>
      <c r="E117" s="534">
        <f t="shared" si="5"/>
        <v>0.15</v>
      </c>
      <c r="F117" s="563">
        <v>157.4</v>
      </c>
      <c r="G117" s="534"/>
    </row>
    <row r="118" spans="1:7" s="476" customFormat="1" ht="62.25" customHeight="1">
      <c r="A118" s="554" t="s">
        <v>551</v>
      </c>
      <c r="B118" s="540" t="s">
        <v>485</v>
      </c>
      <c r="C118" s="424">
        <v>500</v>
      </c>
      <c r="D118" s="563">
        <v>0</v>
      </c>
      <c r="E118" s="534">
        <f t="shared" si="5"/>
        <v>0</v>
      </c>
      <c r="F118" s="563">
        <v>0</v>
      </c>
      <c r="G118" s="534"/>
    </row>
    <row r="119" spans="1:7" s="476" customFormat="1" ht="45.75" customHeight="1">
      <c r="A119" s="554" t="s">
        <v>529</v>
      </c>
      <c r="B119" s="540" t="s">
        <v>530</v>
      </c>
      <c r="C119" s="559">
        <v>302.5</v>
      </c>
      <c r="D119" s="542">
        <v>81.784000000000006</v>
      </c>
      <c r="E119" s="534">
        <f t="shared" si="5"/>
        <v>27.036033057851245</v>
      </c>
      <c r="F119" s="542">
        <v>87</v>
      </c>
      <c r="G119" s="534"/>
    </row>
    <row r="120" spans="1:7" s="482" customFormat="1" ht="23.25">
      <c r="A120" s="414" t="s">
        <v>65</v>
      </c>
      <c r="B120" s="413" t="s">
        <v>66</v>
      </c>
      <c r="C120" s="532">
        <f>SUM(C121+C123+C130+C138)</f>
        <v>214854.54090000002</v>
      </c>
      <c r="D120" s="533">
        <f>SUM(D121+D123+D130+D138)</f>
        <v>1944.8679999999999</v>
      </c>
      <c r="E120" s="597">
        <f t="shared" si="5"/>
        <v>0.90520218555920684</v>
      </c>
      <c r="F120" s="533">
        <f>SUM(F121+F123+F130+F138)</f>
        <v>3504.8180900000002</v>
      </c>
      <c r="G120" s="597">
        <f t="shared" si="6"/>
        <v>55.491268021844739</v>
      </c>
    </row>
    <row r="121" spans="1:7" s="476" customFormat="1" ht="23.25">
      <c r="A121" s="414" t="s">
        <v>67</v>
      </c>
      <c r="B121" s="412" t="s">
        <v>465</v>
      </c>
      <c r="C121" s="535">
        <v>1000</v>
      </c>
      <c r="D121" s="536">
        <v>74.379739999999998</v>
      </c>
      <c r="E121" s="534">
        <f t="shared" si="5"/>
        <v>7.4379739999999996</v>
      </c>
      <c r="F121" s="536">
        <v>66.222759999999994</v>
      </c>
      <c r="G121" s="534">
        <f t="shared" si="6"/>
        <v>112.31748722040579</v>
      </c>
    </row>
    <row r="122" spans="1:7" s="476" customFormat="1" ht="69.75">
      <c r="A122" s="554" t="s">
        <v>531</v>
      </c>
      <c r="B122" s="565" t="s">
        <v>451</v>
      </c>
      <c r="C122" s="566">
        <v>1000</v>
      </c>
      <c r="D122" s="563">
        <v>74.379739999999998</v>
      </c>
      <c r="E122" s="534">
        <f t="shared" si="5"/>
        <v>7.4379739999999996</v>
      </c>
      <c r="F122" s="535">
        <v>66.2</v>
      </c>
      <c r="G122" s="534"/>
    </row>
    <row r="123" spans="1:7" s="476" customFormat="1" ht="23.25" customHeight="1">
      <c r="A123" s="414" t="s">
        <v>69</v>
      </c>
      <c r="B123" s="412" t="s">
        <v>450</v>
      </c>
      <c r="C123" s="537">
        <v>129914.09529</v>
      </c>
      <c r="D123" s="537">
        <v>525.31871000000001</v>
      </c>
      <c r="E123" s="534">
        <f t="shared" si="5"/>
        <v>0.40435851770153214</v>
      </c>
      <c r="F123" s="538">
        <v>2151.5170800000001</v>
      </c>
      <c r="G123" s="534">
        <f t="shared" si="6"/>
        <v>24.41619984722594</v>
      </c>
    </row>
    <row r="124" spans="1:7" s="476" customFormat="1" ht="47.25" customHeight="1">
      <c r="A124" s="554" t="s">
        <v>456</v>
      </c>
      <c r="B124" s="565" t="s">
        <v>467</v>
      </c>
      <c r="C124" s="566">
        <v>7296.4309999999996</v>
      </c>
      <c r="D124" s="563">
        <v>54.287999999999997</v>
      </c>
      <c r="E124" s="534">
        <f t="shared" si="5"/>
        <v>0.7440349946432715</v>
      </c>
      <c r="F124" s="563">
        <v>0</v>
      </c>
      <c r="G124" s="534"/>
    </row>
    <row r="125" spans="1:7" s="476" customFormat="1" ht="48" customHeight="1">
      <c r="A125" s="554" t="s">
        <v>452</v>
      </c>
      <c r="B125" s="565" t="s">
        <v>532</v>
      </c>
      <c r="C125" s="566">
        <v>16000</v>
      </c>
      <c r="D125" s="563">
        <v>471.03</v>
      </c>
      <c r="E125" s="534">
        <f t="shared" si="5"/>
        <v>2.9439374999999997</v>
      </c>
      <c r="F125" s="563">
        <v>0</v>
      </c>
      <c r="G125" s="534"/>
    </row>
    <row r="126" spans="1:7" s="476" customFormat="1" ht="46.5" customHeight="1">
      <c r="A126" s="554" t="s">
        <v>455</v>
      </c>
      <c r="B126" s="565" t="s">
        <v>449</v>
      </c>
      <c r="C126" s="566"/>
      <c r="D126" s="563">
        <v>0</v>
      </c>
      <c r="E126" s="534" t="e">
        <f t="shared" si="5"/>
        <v>#DIV/0!</v>
      </c>
      <c r="F126" s="563">
        <v>0</v>
      </c>
      <c r="G126" s="534"/>
    </row>
    <row r="127" spans="1:7" s="476" customFormat="1" ht="26.25" customHeight="1">
      <c r="A127" s="554" t="s">
        <v>456</v>
      </c>
      <c r="B127" s="565" t="s">
        <v>466</v>
      </c>
      <c r="C127" s="566"/>
      <c r="D127" s="563"/>
      <c r="E127" s="534" t="e">
        <f t="shared" si="5"/>
        <v>#DIV/0!</v>
      </c>
      <c r="F127" s="563">
        <v>616</v>
      </c>
      <c r="G127" s="534"/>
    </row>
    <row r="128" spans="1:7" s="476" customFormat="1" ht="41.25" customHeight="1">
      <c r="A128" s="554" t="s">
        <v>533</v>
      </c>
      <c r="B128" s="565" t="s">
        <v>490</v>
      </c>
      <c r="C128" s="566">
        <v>5000</v>
      </c>
      <c r="D128" s="563"/>
      <c r="E128" s="534">
        <f t="shared" si="5"/>
        <v>0</v>
      </c>
      <c r="F128" s="563">
        <v>1535.4811400000001</v>
      </c>
      <c r="G128" s="534"/>
    </row>
    <row r="129" spans="1:7" s="476" customFormat="1" ht="33" customHeight="1">
      <c r="A129" s="554" t="s">
        <v>453</v>
      </c>
      <c r="B129" s="540" t="s">
        <v>463</v>
      </c>
      <c r="C129" s="541">
        <v>101617.664</v>
      </c>
      <c r="D129" s="542">
        <v>0</v>
      </c>
      <c r="E129" s="534">
        <f t="shared" si="5"/>
        <v>0</v>
      </c>
      <c r="F129" s="542">
        <v>0</v>
      </c>
      <c r="G129" s="534"/>
    </row>
    <row r="130" spans="1:7" s="476" customFormat="1" ht="27.75" customHeight="1">
      <c r="A130" s="414" t="s">
        <v>71</v>
      </c>
      <c r="B130" s="411" t="s">
        <v>464</v>
      </c>
      <c r="C130" s="532">
        <v>83935.245609999998</v>
      </c>
      <c r="D130" s="533">
        <v>1345.1695500000001</v>
      </c>
      <c r="E130" s="597">
        <f t="shared" si="5"/>
        <v>1.6026277640864344</v>
      </c>
      <c r="F130" s="533">
        <v>1287.07825</v>
      </c>
      <c r="G130" s="597">
        <f t="shared" si="6"/>
        <v>104.51342410611011</v>
      </c>
    </row>
    <row r="131" spans="1:7" s="476" customFormat="1" ht="65.25" customHeight="1">
      <c r="A131" s="554"/>
      <c r="B131" s="567" t="s">
        <v>471</v>
      </c>
      <c r="C131" s="537">
        <f>SUM(C132:C135)</f>
        <v>34942.863590000001</v>
      </c>
      <c r="D131" s="538">
        <f>SUM(D132:D135)</f>
        <v>1345.14</v>
      </c>
      <c r="E131" s="534">
        <f t="shared" si="5"/>
        <v>3.8495413993057919</v>
      </c>
      <c r="F131" s="538">
        <f>SUM(F132:F135)</f>
        <v>1252.0999999999999</v>
      </c>
      <c r="G131" s="534">
        <f t="shared" si="6"/>
        <v>107.43071639645396</v>
      </c>
    </row>
    <row r="132" spans="1:7" s="476" customFormat="1" ht="27" customHeight="1">
      <c r="A132" s="554" t="s">
        <v>535</v>
      </c>
      <c r="B132" s="540" t="s">
        <v>468</v>
      </c>
      <c r="C132" s="566">
        <v>10000</v>
      </c>
      <c r="D132" s="563">
        <v>1175.2</v>
      </c>
      <c r="E132" s="534">
        <f t="shared" si="5"/>
        <v>11.752000000000001</v>
      </c>
      <c r="F132" s="563">
        <v>602.9</v>
      </c>
      <c r="G132" s="534"/>
    </row>
    <row r="133" spans="1:7" s="476" customFormat="1" ht="44.25" customHeight="1">
      <c r="A133" s="554" t="s">
        <v>535</v>
      </c>
      <c r="B133" s="540" t="s">
        <v>469</v>
      </c>
      <c r="C133" s="566"/>
      <c r="D133" s="563">
        <v>0</v>
      </c>
      <c r="E133" s="534"/>
      <c r="F133" s="563">
        <v>0</v>
      </c>
      <c r="G133" s="534"/>
    </row>
    <row r="134" spans="1:7" s="476" customFormat="1" ht="42" customHeight="1">
      <c r="A134" s="554" t="s">
        <v>535</v>
      </c>
      <c r="B134" s="540" t="s">
        <v>470</v>
      </c>
      <c r="C134" s="566">
        <v>18000</v>
      </c>
      <c r="D134" s="563">
        <v>169.94</v>
      </c>
      <c r="E134" s="534">
        <f t="shared" si="5"/>
        <v>0.94411111111111101</v>
      </c>
      <c r="F134" s="563">
        <v>649.20000000000005</v>
      </c>
      <c r="G134" s="534"/>
    </row>
    <row r="135" spans="1:7" s="476" customFormat="1" ht="42.75" customHeight="1">
      <c r="A135" s="554" t="s">
        <v>462</v>
      </c>
      <c r="B135" s="540" t="s">
        <v>473</v>
      </c>
      <c r="C135" s="566">
        <v>6942.8635899999999</v>
      </c>
      <c r="D135" s="563">
        <v>0</v>
      </c>
      <c r="E135" s="534">
        <f t="shared" si="5"/>
        <v>0</v>
      </c>
      <c r="F135" s="563">
        <v>0</v>
      </c>
      <c r="G135" s="534"/>
    </row>
    <row r="136" spans="1:7" s="476" customFormat="1" ht="27.75" customHeight="1">
      <c r="A136" s="554" t="s">
        <v>453</v>
      </c>
      <c r="B136" s="540" t="s">
        <v>463</v>
      </c>
      <c r="C136" s="566">
        <v>41784</v>
      </c>
      <c r="D136" s="563">
        <v>0</v>
      </c>
      <c r="E136" s="534">
        <f t="shared" si="5"/>
        <v>0</v>
      </c>
      <c r="F136" s="563">
        <v>0</v>
      </c>
      <c r="G136" s="534" t="e">
        <f t="shared" si="6"/>
        <v>#DIV/0!</v>
      </c>
    </row>
    <row r="137" spans="1:7" s="476" customFormat="1" ht="50.25" customHeight="1">
      <c r="A137" s="554" t="s">
        <v>536</v>
      </c>
      <c r="B137" s="540" t="s">
        <v>534</v>
      </c>
      <c r="C137" s="566">
        <v>7208.3724599999996</v>
      </c>
      <c r="D137" s="563">
        <v>0</v>
      </c>
      <c r="E137" s="534">
        <f t="shared" si="5"/>
        <v>0</v>
      </c>
      <c r="F137" s="535">
        <v>0</v>
      </c>
      <c r="G137" s="534" t="e">
        <f t="shared" si="6"/>
        <v>#DIV/0!</v>
      </c>
    </row>
    <row r="138" spans="1:7" s="476" customFormat="1" ht="45.75" customHeight="1">
      <c r="A138" s="415" t="s">
        <v>243</v>
      </c>
      <c r="B138" s="418" t="s">
        <v>253</v>
      </c>
      <c r="C138" s="537">
        <v>5.2</v>
      </c>
      <c r="D138" s="538">
        <v>0</v>
      </c>
      <c r="E138" s="534">
        <f t="shared" si="5"/>
        <v>0</v>
      </c>
      <c r="F138" s="535">
        <v>0</v>
      </c>
      <c r="G138" s="534"/>
    </row>
    <row r="139" spans="1:7" s="482" customFormat="1" ht="23.25">
      <c r="A139" s="414" t="s">
        <v>73</v>
      </c>
      <c r="B139" s="417" t="s">
        <v>74</v>
      </c>
      <c r="C139" s="550">
        <f>SUM(C141)</f>
        <v>1000</v>
      </c>
      <c r="D139" s="550">
        <f>SUM(D141)</f>
        <v>0</v>
      </c>
      <c r="E139" s="534">
        <f t="shared" si="5"/>
        <v>0</v>
      </c>
      <c r="F139" s="550">
        <f>SUM(F140)</f>
        <v>0</v>
      </c>
      <c r="G139" s="534" t="e">
        <f t="shared" si="6"/>
        <v>#DIV/0!</v>
      </c>
    </row>
    <row r="140" spans="1:7" s="482" customFormat="1" ht="46.5">
      <c r="A140" s="415" t="s">
        <v>478</v>
      </c>
      <c r="B140" s="420" t="s">
        <v>513</v>
      </c>
      <c r="C140" s="550"/>
      <c r="D140" s="551"/>
      <c r="E140" s="534"/>
      <c r="F140" s="552">
        <v>0</v>
      </c>
      <c r="G140" s="534"/>
    </row>
    <row r="141" spans="1:7" s="476" customFormat="1" ht="28.5" customHeight="1">
      <c r="A141" s="415" t="s">
        <v>433</v>
      </c>
      <c r="B141" s="418" t="s">
        <v>434</v>
      </c>
      <c r="C141" s="557">
        <v>1000</v>
      </c>
      <c r="D141" s="538"/>
      <c r="E141" s="534">
        <f t="shared" si="5"/>
        <v>0</v>
      </c>
      <c r="F141" s="537">
        <v>0</v>
      </c>
      <c r="G141" s="534" t="e">
        <f t="shared" si="6"/>
        <v>#DIV/0!</v>
      </c>
    </row>
    <row r="142" spans="1:7" s="476" customFormat="1" ht="28.5" customHeight="1">
      <c r="A142" s="554" t="s">
        <v>537</v>
      </c>
      <c r="B142" s="540" t="s">
        <v>514</v>
      </c>
      <c r="C142" s="424">
        <v>200</v>
      </c>
      <c r="D142" s="538">
        <v>0</v>
      </c>
      <c r="E142" s="534">
        <f t="shared" si="5"/>
        <v>0</v>
      </c>
      <c r="F142" s="537"/>
      <c r="G142" s="534"/>
    </row>
    <row r="143" spans="1:7" s="476" customFormat="1" ht="44.25" customHeight="1">
      <c r="A143" s="554" t="s">
        <v>537</v>
      </c>
      <c r="B143" s="540" t="s">
        <v>538</v>
      </c>
      <c r="C143" s="424">
        <v>800</v>
      </c>
      <c r="D143" s="538">
        <v>0</v>
      </c>
      <c r="E143" s="534">
        <f t="shared" si="5"/>
        <v>0</v>
      </c>
      <c r="F143" s="537"/>
      <c r="G143" s="534"/>
    </row>
    <row r="144" spans="1:7" s="482" customFormat="1" ht="23.25">
      <c r="A144" s="414" t="s">
        <v>75</v>
      </c>
      <c r="B144" s="417" t="s">
        <v>76</v>
      </c>
      <c r="C144" s="550">
        <f>SUM(C145+C149+C159+C162+C163+C164)</f>
        <v>729167.83374999987</v>
      </c>
      <c r="D144" s="551">
        <f>D145+D149+D163+D164+D159+D162</f>
        <v>113942.58922000001</v>
      </c>
      <c r="E144" s="597">
        <f t="shared" si="5"/>
        <v>15.626387224736796</v>
      </c>
      <c r="F144" s="550">
        <f>SUM(F145+F149+F159+F162+F163+F164)</f>
        <v>106144.15676</v>
      </c>
      <c r="G144" s="597">
        <f t="shared" si="6"/>
        <v>107.34702003204271</v>
      </c>
    </row>
    <row r="145" spans="1:7" s="476" customFormat="1" ht="23.25">
      <c r="A145" s="415" t="s">
        <v>77</v>
      </c>
      <c r="B145" s="416" t="s">
        <v>238</v>
      </c>
      <c r="C145" s="552">
        <v>148190.79999999999</v>
      </c>
      <c r="D145" s="536">
        <v>23975.237000000001</v>
      </c>
      <c r="E145" s="534">
        <f t="shared" si="5"/>
        <v>16.178627148244022</v>
      </c>
      <c r="F145" s="536">
        <v>11590.592000000001</v>
      </c>
      <c r="G145" s="534">
        <f t="shared" si="6"/>
        <v>206.85084075084345</v>
      </c>
    </row>
    <row r="146" spans="1:7" s="476" customFormat="1" ht="46.5">
      <c r="A146" s="554" t="s">
        <v>540</v>
      </c>
      <c r="B146" s="565" t="s">
        <v>539</v>
      </c>
      <c r="C146" s="559">
        <v>17384.900000000001</v>
      </c>
      <c r="D146" s="542">
        <v>2254.4319999999998</v>
      </c>
      <c r="E146" s="534">
        <f t="shared" si="5"/>
        <v>12.967759377390722</v>
      </c>
      <c r="F146" s="542">
        <v>2047.7</v>
      </c>
      <c r="G146" s="534"/>
    </row>
    <row r="147" spans="1:7" s="476" customFormat="1" ht="139.5">
      <c r="A147" s="554" t="s">
        <v>540</v>
      </c>
      <c r="B147" s="565" t="s">
        <v>496</v>
      </c>
      <c r="C147" s="559">
        <v>1000</v>
      </c>
      <c r="D147" s="542">
        <v>96.4</v>
      </c>
      <c r="E147" s="534">
        <f t="shared" si="5"/>
        <v>9.64</v>
      </c>
      <c r="F147" s="542">
        <v>0</v>
      </c>
      <c r="G147" s="534"/>
    </row>
    <row r="148" spans="1:7" s="476" customFormat="1" ht="48" customHeight="1">
      <c r="A148" s="554" t="s">
        <v>541</v>
      </c>
      <c r="B148" s="565" t="s">
        <v>497</v>
      </c>
      <c r="C148" s="559">
        <v>60</v>
      </c>
      <c r="D148" s="542">
        <v>0</v>
      </c>
      <c r="E148" s="534">
        <f t="shared" si="5"/>
        <v>0</v>
      </c>
      <c r="F148" s="542">
        <v>0</v>
      </c>
      <c r="G148" s="534"/>
    </row>
    <row r="149" spans="1:7" s="476" customFormat="1" ht="23.25">
      <c r="A149" s="415" t="s">
        <v>78</v>
      </c>
      <c r="B149" s="416" t="s">
        <v>239</v>
      </c>
      <c r="C149" s="552">
        <v>541191.03284999996</v>
      </c>
      <c r="D149" s="536">
        <v>83974.821219999998</v>
      </c>
      <c r="E149" s="534">
        <f t="shared" si="5"/>
        <v>15.516668999073199</v>
      </c>
      <c r="F149" s="536">
        <v>90606.831160000002</v>
      </c>
      <c r="G149" s="534">
        <f t="shared" si="6"/>
        <v>92.680452615886395</v>
      </c>
    </row>
    <row r="150" spans="1:7" s="476" customFormat="1" ht="69.75">
      <c r="A150" s="554" t="s">
        <v>540</v>
      </c>
      <c r="B150" s="565" t="s">
        <v>498</v>
      </c>
      <c r="C150" s="424">
        <v>11132.556</v>
      </c>
      <c r="D150" s="563">
        <v>2831.5459999999998</v>
      </c>
      <c r="E150" s="534">
        <f t="shared" si="5"/>
        <v>25.434823772725686</v>
      </c>
      <c r="F150" s="563">
        <v>0</v>
      </c>
      <c r="G150" s="534"/>
    </row>
    <row r="151" spans="1:7" s="476" customFormat="1" ht="93">
      <c r="A151" s="554" t="s">
        <v>540</v>
      </c>
      <c r="B151" s="565" t="s">
        <v>499</v>
      </c>
      <c r="C151" s="424">
        <v>1500</v>
      </c>
      <c r="D151" s="563">
        <v>330.94499999999999</v>
      </c>
      <c r="E151" s="534">
        <f t="shared" ref="E151:E157" si="7">SUM(D151/C151*100)</f>
        <v>22.062999999999999</v>
      </c>
      <c r="F151" s="563">
        <v>0</v>
      </c>
      <c r="G151" s="534"/>
    </row>
    <row r="152" spans="1:7" s="476" customFormat="1" ht="88.5" customHeight="1">
      <c r="A152" s="554" t="s">
        <v>540</v>
      </c>
      <c r="B152" s="565" t="s">
        <v>516</v>
      </c>
      <c r="C152" s="424">
        <v>35154</v>
      </c>
      <c r="D152" s="563">
        <v>2916.48</v>
      </c>
      <c r="E152" s="534">
        <f t="shared" si="7"/>
        <v>8.2962962962962958</v>
      </c>
      <c r="F152" s="563">
        <v>2942.5</v>
      </c>
      <c r="G152" s="534"/>
    </row>
    <row r="153" spans="1:7" s="476" customFormat="1" ht="88.5" customHeight="1">
      <c r="A153" s="554" t="s">
        <v>540</v>
      </c>
      <c r="B153" s="565" t="s">
        <v>517</v>
      </c>
      <c r="C153" s="424">
        <v>13807.7</v>
      </c>
      <c r="D153" s="563">
        <v>0</v>
      </c>
      <c r="E153" s="534">
        <f t="shared" si="7"/>
        <v>0</v>
      </c>
      <c r="F153" s="563">
        <v>1345.9</v>
      </c>
      <c r="G153" s="534"/>
    </row>
    <row r="154" spans="1:7" s="476" customFormat="1" ht="127.5" customHeight="1">
      <c r="A154" s="554" t="s">
        <v>540</v>
      </c>
      <c r="B154" s="565" t="s">
        <v>515</v>
      </c>
      <c r="C154" s="424">
        <v>2342.5610000000001</v>
      </c>
      <c r="D154" s="563">
        <v>0</v>
      </c>
      <c r="E154" s="534">
        <f t="shared" si="7"/>
        <v>0</v>
      </c>
      <c r="F154" s="563">
        <v>0</v>
      </c>
      <c r="G154" s="534"/>
    </row>
    <row r="155" spans="1:7" s="476" customFormat="1" ht="216.75" customHeight="1">
      <c r="A155" s="554" t="s">
        <v>540</v>
      </c>
      <c r="B155" s="568" t="s">
        <v>544</v>
      </c>
      <c r="C155" s="424">
        <v>1273.5</v>
      </c>
      <c r="D155" s="563"/>
      <c r="E155" s="534">
        <f t="shared" si="7"/>
        <v>0</v>
      </c>
      <c r="F155" s="563"/>
      <c r="G155" s="534"/>
    </row>
    <row r="156" spans="1:7" s="476" customFormat="1" ht="54.75" customHeight="1">
      <c r="A156" s="554" t="s">
        <v>542</v>
      </c>
      <c r="B156" s="565" t="s">
        <v>543</v>
      </c>
      <c r="C156" s="424">
        <v>92737.021299999993</v>
      </c>
      <c r="D156" s="563"/>
      <c r="E156" s="534">
        <f t="shared" si="7"/>
        <v>0</v>
      </c>
      <c r="F156" s="563"/>
      <c r="G156" s="534"/>
    </row>
    <row r="157" spans="1:7" s="476" customFormat="1" ht="105" customHeight="1">
      <c r="A157" s="554" t="s">
        <v>492</v>
      </c>
      <c r="B157" s="565" t="s">
        <v>508</v>
      </c>
      <c r="C157" s="424">
        <v>3158.7714099999998</v>
      </c>
      <c r="D157" s="563">
        <v>526.46100000000001</v>
      </c>
      <c r="E157" s="534">
        <f t="shared" si="7"/>
        <v>16.666638121813317</v>
      </c>
      <c r="F157" s="563">
        <v>524.9</v>
      </c>
      <c r="G157" s="534"/>
    </row>
    <row r="158" spans="1:7" s="476" customFormat="1" ht="69.75">
      <c r="A158" s="554" t="s">
        <v>504</v>
      </c>
      <c r="B158" s="565" t="s">
        <v>497</v>
      </c>
      <c r="C158" s="424">
        <v>200</v>
      </c>
      <c r="D158" s="563">
        <v>0</v>
      </c>
      <c r="E158" s="534">
        <f t="shared" ref="E158" si="8">SUM(D158/C158*100)</f>
        <v>0</v>
      </c>
      <c r="F158" s="563">
        <v>0</v>
      </c>
      <c r="G158" s="534"/>
    </row>
    <row r="159" spans="1:7" s="476" customFormat="1" ht="23.25">
      <c r="A159" s="415" t="s">
        <v>307</v>
      </c>
      <c r="B159" s="416" t="s">
        <v>308</v>
      </c>
      <c r="C159" s="557">
        <v>27582</v>
      </c>
      <c r="D159" s="538">
        <v>5183</v>
      </c>
      <c r="E159" s="534">
        <f t="shared" ref="E159:E196" si="9">SUM(D159/C159*100)</f>
        <v>18.791240664201293</v>
      </c>
      <c r="F159" s="536">
        <v>3504.3429999999998</v>
      </c>
      <c r="G159" s="534">
        <f t="shared" si="6"/>
        <v>147.9021887982997</v>
      </c>
    </row>
    <row r="160" spans="1:7" s="476" customFormat="1" ht="46.5">
      <c r="A160" s="554" t="s">
        <v>540</v>
      </c>
      <c r="B160" s="565" t="s">
        <v>482</v>
      </c>
      <c r="C160" s="424">
        <v>6156.5860000000002</v>
      </c>
      <c r="D160" s="563">
        <v>0</v>
      </c>
      <c r="E160" s="534">
        <f t="shared" si="9"/>
        <v>0</v>
      </c>
      <c r="F160" s="563">
        <v>1205.2</v>
      </c>
      <c r="G160" s="534"/>
    </row>
    <row r="161" spans="1:8" s="476" customFormat="1" ht="48" customHeight="1">
      <c r="A161" s="554" t="s">
        <v>540</v>
      </c>
      <c r="B161" s="565" t="s">
        <v>503</v>
      </c>
      <c r="C161" s="424">
        <v>21425.4</v>
      </c>
      <c r="D161" s="563">
        <v>5183</v>
      </c>
      <c r="E161" s="534">
        <f t="shared" si="9"/>
        <v>24.190913588544436</v>
      </c>
      <c r="F161" s="563">
        <v>1904.1</v>
      </c>
      <c r="G161" s="534"/>
    </row>
    <row r="162" spans="1:8" s="476" customFormat="1" ht="46.5">
      <c r="A162" s="415" t="s">
        <v>424</v>
      </c>
      <c r="B162" s="416" t="s">
        <v>425</v>
      </c>
      <c r="C162" s="557">
        <v>140</v>
      </c>
      <c r="D162" s="538">
        <v>60</v>
      </c>
      <c r="E162" s="534">
        <f t="shared" si="9"/>
        <v>42.857142857142854</v>
      </c>
      <c r="F162" s="538">
        <v>0</v>
      </c>
      <c r="G162" s="534" t="e">
        <f t="shared" si="6"/>
        <v>#DIV/0!</v>
      </c>
    </row>
    <row r="163" spans="1:8" s="476" customFormat="1" ht="23.25">
      <c r="A163" s="415" t="s">
        <v>79</v>
      </c>
      <c r="B163" s="416" t="s">
        <v>240</v>
      </c>
      <c r="C163" s="557">
        <v>747</v>
      </c>
      <c r="D163" s="538">
        <v>13</v>
      </c>
      <c r="E163" s="534">
        <f t="shared" si="9"/>
        <v>1.7402945113788488</v>
      </c>
      <c r="F163" s="538">
        <v>36.486899999999999</v>
      </c>
      <c r="G163" s="534">
        <f t="shared" si="6"/>
        <v>35.629225831736875</v>
      </c>
    </row>
    <row r="164" spans="1:8" s="476" customFormat="1" ht="23.25">
      <c r="A164" s="415" t="s">
        <v>80</v>
      </c>
      <c r="B164" s="416" t="s">
        <v>241</v>
      </c>
      <c r="C164" s="557">
        <v>11317.000899999999</v>
      </c>
      <c r="D164" s="538">
        <v>736.53099999999995</v>
      </c>
      <c r="E164" s="534">
        <f t="shared" si="9"/>
        <v>6.50818186291741</v>
      </c>
      <c r="F164" s="538">
        <v>405.90370000000001</v>
      </c>
      <c r="G164" s="534">
        <f t="shared" si="6"/>
        <v>181.45461595940117</v>
      </c>
    </row>
    <row r="165" spans="1:8" s="476" customFormat="1" ht="69.75">
      <c r="A165" s="554" t="s">
        <v>505</v>
      </c>
      <c r="B165" s="565" t="s">
        <v>479</v>
      </c>
      <c r="C165" s="424">
        <v>2800</v>
      </c>
      <c r="D165" s="538">
        <v>0</v>
      </c>
      <c r="E165" s="534">
        <f t="shared" si="9"/>
        <v>0</v>
      </c>
      <c r="F165" s="538">
        <v>0</v>
      </c>
      <c r="G165" s="534"/>
    </row>
    <row r="166" spans="1:8" s="476" customFormat="1" ht="51.75" customHeight="1">
      <c r="A166" s="554" t="s">
        <v>540</v>
      </c>
      <c r="B166" s="565" t="s">
        <v>518</v>
      </c>
      <c r="C166" s="424">
        <v>1150</v>
      </c>
      <c r="D166" s="538">
        <v>0</v>
      </c>
      <c r="E166" s="534">
        <f t="shared" si="9"/>
        <v>0</v>
      </c>
      <c r="F166" s="538">
        <v>0</v>
      </c>
      <c r="G166" s="534"/>
    </row>
    <row r="167" spans="1:8" s="482" customFormat="1" ht="23.25">
      <c r="A167" s="414" t="s">
        <v>81</v>
      </c>
      <c r="B167" s="413" t="s">
        <v>82</v>
      </c>
      <c r="C167" s="532">
        <f>SUM(C168+C175)</f>
        <v>112078.59209999999</v>
      </c>
      <c r="D167" s="533">
        <f>SUM(D168+D175)</f>
        <v>12741.802799999999</v>
      </c>
      <c r="E167" s="597">
        <f t="shared" si="9"/>
        <v>11.368632101152171</v>
      </c>
      <c r="F167" s="532">
        <f>SUM(F168+F175)</f>
        <v>10443.67403</v>
      </c>
      <c r="G167" s="597">
        <f t="shared" si="6"/>
        <v>122.00498371931663</v>
      </c>
    </row>
    <row r="168" spans="1:8" s="476" customFormat="1" ht="23.25">
      <c r="A168" s="415" t="s">
        <v>83</v>
      </c>
      <c r="B168" s="418" t="s">
        <v>221</v>
      </c>
      <c r="C168" s="535">
        <v>109578.59209999999</v>
      </c>
      <c r="D168" s="536">
        <v>12482.67</v>
      </c>
      <c r="E168" s="534">
        <f t="shared" si="9"/>
        <v>11.391522523494807</v>
      </c>
      <c r="F168" s="536">
        <v>9622.5754799999995</v>
      </c>
      <c r="G168" s="534">
        <f t="shared" si="6"/>
        <v>129.72275484816461</v>
      </c>
    </row>
    <row r="169" spans="1:8" s="476" customFormat="1" ht="23.25">
      <c r="A169" s="554" t="s">
        <v>453</v>
      </c>
      <c r="B169" s="540" t="s">
        <v>463</v>
      </c>
      <c r="C169" s="535">
        <v>34679.9</v>
      </c>
      <c r="D169" s="536"/>
      <c r="E169" s="534">
        <f t="shared" si="9"/>
        <v>0</v>
      </c>
      <c r="F169" s="536"/>
      <c r="G169" s="534"/>
    </row>
    <row r="170" spans="1:8" s="476" customFormat="1" ht="93">
      <c r="A170" s="554" t="s">
        <v>545</v>
      </c>
      <c r="B170" s="540" t="s">
        <v>500</v>
      </c>
      <c r="C170" s="566">
        <v>1350</v>
      </c>
      <c r="D170" s="563">
        <v>567.66999999999996</v>
      </c>
      <c r="E170" s="534">
        <f t="shared" si="9"/>
        <v>42.049629629629628</v>
      </c>
      <c r="F170" s="563">
        <v>127</v>
      </c>
      <c r="G170" s="534"/>
    </row>
    <row r="171" spans="1:8" s="476" customFormat="1" ht="46.5">
      <c r="A171" s="554" t="s">
        <v>545</v>
      </c>
      <c r="B171" s="540" t="s">
        <v>501</v>
      </c>
      <c r="C171" s="566">
        <v>180</v>
      </c>
      <c r="D171" s="563">
        <v>0</v>
      </c>
      <c r="E171" s="534">
        <f t="shared" si="9"/>
        <v>0</v>
      </c>
      <c r="F171" s="563">
        <v>0</v>
      </c>
      <c r="G171" s="534"/>
    </row>
    <row r="172" spans="1:8" s="476" customFormat="1" ht="46.5">
      <c r="A172" s="554" t="s">
        <v>545</v>
      </c>
      <c r="B172" s="540" t="s">
        <v>502</v>
      </c>
      <c r="C172" s="566">
        <v>1590</v>
      </c>
      <c r="D172" s="563">
        <v>90</v>
      </c>
      <c r="E172" s="534">
        <f t="shared" si="9"/>
        <v>5.6603773584905666</v>
      </c>
      <c r="F172" s="563">
        <v>150</v>
      </c>
      <c r="G172" s="534"/>
    </row>
    <row r="173" spans="1:8" s="476" customFormat="1" ht="46.5">
      <c r="A173" s="554" t="s">
        <v>545</v>
      </c>
      <c r="B173" s="540" t="s">
        <v>519</v>
      </c>
      <c r="C173" s="566"/>
      <c r="D173" s="563"/>
      <c r="E173" s="534"/>
      <c r="F173" s="563"/>
      <c r="G173" s="534"/>
    </row>
    <row r="174" spans="1:8" s="476" customFormat="1" ht="38.25" customHeight="1">
      <c r="A174" s="554" t="s">
        <v>521</v>
      </c>
      <c r="B174" s="540" t="s">
        <v>520</v>
      </c>
      <c r="C174" s="566"/>
      <c r="D174" s="563">
        <v>0</v>
      </c>
      <c r="E174" s="534"/>
      <c r="F174" s="563">
        <v>0</v>
      </c>
      <c r="G174" s="534"/>
    </row>
    <row r="175" spans="1:8" s="476" customFormat="1" ht="32.25" customHeight="1">
      <c r="A175" s="415" t="s">
        <v>250</v>
      </c>
      <c r="B175" s="418" t="s">
        <v>251</v>
      </c>
      <c r="C175" s="537">
        <v>2500</v>
      </c>
      <c r="D175" s="538">
        <v>259.13279999999997</v>
      </c>
      <c r="E175" s="534">
        <f t="shared" si="9"/>
        <v>10.365311999999999</v>
      </c>
      <c r="F175" s="538">
        <v>821.09855000000005</v>
      </c>
      <c r="G175" s="534">
        <f t="shared" si="6"/>
        <v>31.559281160586629</v>
      </c>
    </row>
    <row r="176" spans="1:8" s="482" customFormat="1" ht="23.25">
      <c r="A176" s="569">
        <v>1000</v>
      </c>
      <c r="B176" s="413" t="s">
        <v>84</v>
      </c>
      <c r="C176" s="570">
        <f>SUM(C177+C178+C181+C187)</f>
        <v>72274.704699999987</v>
      </c>
      <c r="D176" s="571">
        <f>D177+D178+D181+D187</f>
        <v>8290.4023399999987</v>
      </c>
      <c r="E176" s="597">
        <f t="shared" si="9"/>
        <v>11.470683103323701</v>
      </c>
      <c r="F176" s="572">
        <f>SUM(F177+F178+F181+F187)</f>
        <v>1425.75774</v>
      </c>
      <c r="G176" s="597">
        <f t="shared" si="6"/>
        <v>581.47342338818362</v>
      </c>
      <c r="H176" s="511"/>
    </row>
    <row r="177" spans="1:7" s="476" customFormat="1" ht="23.25">
      <c r="A177" s="421">
        <v>1001</v>
      </c>
      <c r="B177" s="422" t="s">
        <v>85</v>
      </c>
      <c r="C177" s="537">
        <v>500</v>
      </c>
      <c r="D177" s="538"/>
      <c r="E177" s="534">
        <f t="shared" si="9"/>
        <v>0</v>
      </c>
      <c r="F177" s="538">
        <v>33.219459999999998</v>
      </c>
      <c r="G177" s="534">
        <f t="shared" si="6"/>
        <v>0</v>
      </c>
    </row>
    <row r="178" spans="1:7" s="476" customFormat="1" ht="23.25">
      <c r="A178" s="421">
        <v>1003</v>
      </c>
      <c r="B178" s="422" t="s">
        <v>86</v>
      </c>
      <c r="C178" s="537">
        <v>11849.44397</v>
      </c>
      <c r="D178" s="538">
        <v>1409.9030399999999</v>
      </c>
      <c r="E178" s="534">
        <f t="shared" si="9"/>
        <v>11.898474253893619</v>
      </c>
      <c r="F178" s="538">
        <v>1384.35257</v>
      </c>
      <c r="G178" s="534">
        <f t="shared" si="6"/>
        <v>101.84566204836099</v>
      </c>
    </row>
    <row r="179" spans="1:7" s="476" customFormat="1" ht="48" customHeight="1">
      <c r="A179" s="573" t="s">
        <v>453</v>
      </c>
      <c r="B179" s="574" t="s">
        <v>493</v>
      </c>
      <c r="C179" s="566">
        <v>999.63493000000005</v>
      </c>
      <c r="D179" s="563">
        <v>0</v>
      </c>
      <c r="E179" s="534">
        <f t="shared" si="9"/>
        <v>0</v>
      </c>
      <c r="F179" s="563">
        <v>0</v>
      </c>
      <c r="G179" s="534"/>
    </row>
    <row r="180" spans="1:7" s="476" customFormat="1" ht="65.25" customHeight="1">
      <c r="A180" s="573" t="s">
        <v>492</v>
      </c>
      <c r="B180" s="574" t="s">
        <v>480</v>
      </c>
      <c r="C180" s="566"/>
      <c r="D180" s="563"/>
      <c r="E180" s="534"/>
      <c r="F180" s="563">
        <v>45.4</v>
      </c>
      <c r="G180" s="534"/>
    </row>
    <row r="181" spans="1:7" s="476" customFormat="1" ht="23.25">
      <c r="A181" s="421">
        <v>1004</v>
      </c>
      <c r="B181" s="422" t="s">
        <v>474</v>
      </c>
      <c r="C181" s="535">
        <v>59639.560729999997</v>
      </c>
      <c r="D181" s="575">
        <v>6869.5030999999999</v>
      </c>
      <c r="E181" s="534">
        <f t="shared" si="9"/>
        <v>11.518366359369395</v>
      </c>
      <c r="F181" s="575">
        <v>0</v>
      </c>
      <c r="G181" s="534" t="e">
        <f t="shared" si="6"/>
        <v>#DIV/0!</v>
      </c>
    </row>
    <row r="182" spans="1:7" s="476" customFormat="1" ht="23.25">
      <c r="A182" s="573" t="s">
        <v>494</v>
      </c>
      <c r="B182" s="574" t="s">
        <v>475</v>
      </c>
      <c r="C182" s="541">
        <v>15729.01123</v>
      </c>
      <c r="D182" s="576">
        <v>6869.5</v>
      </c>
      <c r="E182" s="534">
        <f t="shared" si="9"/>
        <v>43.674073974197299</v>
      </c>
      <c r="F182" s="576">
        <v>0</v>
      </c>
      <c r="G182" s="534"/>
    </row>
    <row r="183" spans="1:7" s="476" customFormat="1" ht="23.25">
      <c r="A183" s="573" t="s">
        <v>494</v>
      </c>
      <c r="B183" s="574" t="s">
        <v>476</v>
      </c>
      <c r="C183" s="541">
        <v>22039.05</v>
      </c>
      <c r="D183" s="576">
        <v>0</v>
      </c>
      <c r="E183" s="534">
        <f t="shared" si="9"/>
        <v>0</v>
      </c>
      <c r="F183" s="576">
        <v>0</v>
      </c>
      <c r="G183" s="534"/>
    </row>
    <row r="184" spans="1:7" s="476" customFormat="1" ht="46.5">
      <c r="A184" s="573" t="s">
        <v>546</v>
      </c>
      <c r="B184" s="574" t="s">
        <v>477</v>
      </c>
      <c r="C184" s="566">
        <v>20750.0995</v>
      </c>
      <c r="D184" s="577">
        <v>0</v>
      </c>
      <c r="E184" s="534">
        <f t="shared" si="9"/>
        <v>0</v>
      </c>
      <c r="F184" s="577">
        <v>0</v>
      </c>
      <c r="G184" s="534"/>
    </row>
    <row r="185" spans="1:7" s="476" customFormat="1" ht="139.5">
      <c r="A185" s="573" t="s">
        <v>540</v>
      </c>
      <c r="B185" s="578" t="s">
        <v>547</v>
      </c>
      <c r="C185" s="566">
        <v>48.9</v>
      </c>
      <c r="D185" s="577"/>
      <c r="E185" s="534">
        <f t="shared" si="9"/>
        <v>0</v>
      </c>
      <c r="F185" s="577"/>
      <c r="G185" s="534"/>
    </row>
    <row r="186" spans="1:7" s="476" customFormat="1" ht="93">
      <c r="A186" s="573" t="s">
        <v>540</v>
      </c>
      <c r="B186" s="574" t="s">
        <v>548</v>
      </c>
      <c r="C186" s="566">
        <v>129</v>
      </c>
      <c r="D186" s="577"/>
      <c r="E186" s="534">
        <f t="shared" si="9"/>
        <v>0</v>
      </c>
      <c r="F186" s="577"/>
      <c r="G186" s="534"/>
    </row>
    <row r="187" spans="1:7" s="476" customFormat="1" ht="28.5" customHeight="1">
      <c r="A187" s="415" t="s">
        <v>88</v>
      </c>
      <c r="B187" s="418" t="s">
        <v>89</v>
      </c>
      <c r="C187" s="535">
        <v>285.7</v>
      </c>
      <c r="D187" s="536">
        <v>10.9962</v>
      </c>
      <c r="E187" s="534">
        <f t="shared" si="9"/>
        <v>3.8488624431221563</v>
      </c>
      <c r="F187" s="536">
        <v>8.1857100000000003</v>
      </c>
      <c r="G187" s="534">
        <f t="shared" si="6"/>
        <v>134.33410174560299</v>
      </c>
    </row>
    <row r="188" spans="1:7" s="476" customFormat="1" ht="23.25">
      <c r="A188" s="414" t="s">
        <v>90</v>
      </c>
      <c r="B188" s="413" t="s">
        <v>91</v>
      </c>
      <c r="C188" s="532">
        <f>C189+C191+C193</f>
        <v>30935.86</v>
      </c>
      <c r="D188" s="532">
        <f>D189+D191+D193</f>
        <v>6033.33</v>
      </c>
      <c r="E188" s="597">
        <f t="shared" si="9"/>
        <v>19.502706567717851</v>
      </c>
      <c r="F188" s="532">
        <f>SUM(F189+F191)</f>
        <v>1522.2</v>
      </c>
      <c r="G188" s="597">
        <f t="shared" si="6"/>
        <v>396.35593220338984</v>
      </c>
    </row>
    <row r="189" spans="1:7" s="476" customFormat="1" ht="23.25">
      <c r="A189" s="415" t="s">
        <v>92</v>
      </c>
      <c r="B189" s="418" t="s">
        <v>93</v>
      </c>
      <c r="C189" s="535">
        <v>1062.26</v>
      </c>
      <c r="D189" s="536">
        <v>123.33</v>
      </c>
      <c r="E189" s="534">
        <f t="shared" si="9"/>
        <v>11.610151940202963</v>
      </c>
      <c r="F189" s="536">
        <v>243.4</v>
      </c>
      <c r="G189" s="534">
        <f t="shared" si="6"/>
        <v>50.669679539852098</v>
      </c>
    </row>
    <row r="190" spans="1:7" s="476" customFormat="1" ht="38.25" customHeight="1">
      <c r="A190" s="554" t="s">
        <v>549</v>
      </c>
      <c r="B190" s="540" t="s">
        <v>509</v>
      </c>
      <c r="C190" s="541">
        <v>1062.26</v>
      </c>
      <c r="D190" s="542">
        <v>0</v>
      </c>
      <c r="E190" s="534">
        <f t="shared" si="9"/>
        <v>0</v>
      </c>
      <c r="F190" s="542">
        <v>243.4</v>
      </c>
      <c r="G190" s="534"/>
    </row>
    <row r="191" spans="1:7" s="476" customFormat="1" ht="26.25" customHeight="1">
      <c r="A191" s="415" t="s">
        <v>94</v>
      </c>
      <c r="B191" s="418" t="s">
        <v>95</v>
      </c>
      <c r="C191" s="535">
        <v>9076.6200000000008</v>
      </c>
      <c r="D191" s="536">
        <v>1440</v>
      </c>
      <c r="E191" s="534">
        <f t="shared" si="9"/>
        <v>15.864936507202017</v>
      </c>
      <c r="F191" s="536">
        <v>1278.8</v>
      </c>
      <c r="G191" s="534">
        <f t="shared" si="6"/>
        <v>112.60556771973727</v>
      </c>
    </row>
    <row r="192" spans="1:7" s="476" customFormat="1" ht="44.25" customHeight="1">
      <c r="A192" s="554" t="s">
        <v>549</v>
      </c>
      <c r="B192" s="540" t="s">
        <v>495</v>
      </c>
      <c r="C192" s="579">
        <v>9076.6200000000008</v>
      </c>
      <c r="D192" s="566">
        <v>1440</v>
      </c>
      <c r="E192" s="534">
        <f t="shared" si="9"/>
        <v>15.864936507202017</v>
      </c>
      <c r="F192" s="541">
        <v>1278.8</v>
      </c>
      <c r="G192" s="534">
        <f t="shared" si="6"/>
        <v>112.60556771973727</v>
      </c>
    </row>
    <row r="193" spans="1:9" s="476" customFormat="1" ht="30.75" customHeight="1">
      <c r="A193" s="415" t="s">
        <v>96</v>
      </c>
      <c r="B193" s="418" t="s">
        <v>97</v>
      </c>
      <c r="C193" s="537">
        <v>20796.98</v>
      </c>
      <c r="D193" s="580">
        <v>4470</v>
      </c>
      <c r="E193" s="534">
        <f t="shared" si="9"/>
        <v>21.493505307020538</v>
      </c>
      <c r="F193" s="566"/>
      <c r="G193" s="534"/>
    </row>
    <row r="194" spans="1:9" s="476" customFormat="1" ht="45.75" hidden="1" customHeight="1">
      <c r="A194" s="415" t="s">
        <v>104</v>
      </c>
      <c r="B194" s="423" t="s">
        <v>507</v>
      </c>
      <c r="C194" s="537">
        <v>0</v>
      </c>
      <c r="D194" s="538">
        <v>0</v>
      </c>
      <c r="E194" s="534" t="e">
        <f t="shared" si="9"/>
        <v>#DIV/0!</v>
      </c>
      <c r="F194" s="537">
        <v>0</v>
      </c>
      <c r="G194" s="534"/>
    </row>
    <row r="195" spans="1:9" s="476" customFormat="1" ht="45" customHeight="1">
      <c r="A195" s="554" t="s">
        <v>549</v>
      </c>
      <c r="B195" s="581" t="s">
        <v>552</v>
      </c>
      <c r="C195" s="579">
        <v>15659.249</v>
      </c>
      <c r="D195" s="582">
        <v>4470</v>
      </c>
      <c r="E195" s="534">
        <f t="shared" si="9"/>
        <v>28.545430243813097</v>
      </c>
      <c r="F195" s="583"/>
      <c r="G195" s="584"/>
    </row>
    <row r="196" spans="1:9" s="482" customFormat="1" ht="24" thickBot="1">
      <c r="A196" s="569"/>
      <c r="B196" s="585" t="s">
        <v>109</v>
      </c>
      <c r="C196" s="586">
        <f>C82+C92+C94+C99+C120+C139+C144+C167+C176+C188</f>
        <v>1495050.3346799999</v>
      </c>
      <c r="D196" s="586">
        <f>D82+D92+D94+D99+D120+D139+D144+D167+D176+D188</f>
        <v>173751.10292</v>
      </c>
      <c r="E196" s="587">
        <f t="shared" si="9"/>
        <v>11.621756063295999</v>
      </c>
      <c r="F196" s="586">
        <f>F82+F92+F94+F99+F120+F139+F144+F167+F176+F188</f>
        <v>146365.61469000002</v>
      </c>
      <c r="G196" s="587">
        <f t="shared" si="6"/>
        <v>118.71032912204278</v>
      </c>
      <c r="H196" s="511"/>
      <c r="I196" s="511"/>
    </row>
    <row r="197" spans="1:9" s="476" customFormat="1" ht="23.25">
      <c r="A197" s="588"/>
      <c r="B197" s="589"/>
      <c r="C197" s="590"/>
      <c r="D197" s="591"/>
      <c r="E197" s="591"/>
      <c r="F197" s="591"/>
      <c r="G197" s="592"/>
    </row>
    <row r="198" spans="1:9" s="595" customFormat="1" ht="23.25">
      <c r="A198" s="593" t="s">
        <v>441</v>
      </c>
      <c r="B198" s="593"/>
      <c r="C198" s="594"/>
      <c r="D198" s="594"/>
      <c r="E198" s="594"/>
      <c r="F198" s="594"/>
    </row>
    <row r="199" spans="1:9" s="595" customFormat="1" ht="23.25">
      <c r="A199" s="596" t="s">
        <v>427</v>
      </c>
      <c r="B199" s="596"/>
      <c r="C199" s="594" t="s">
        <v>428</v>
      </c>
      <c r="D199" s="594"/>
      <c r="E199" s="594"/>
      <c r="F199" s="594"/>
    </row>
  </sheetData>
  <customSheetViews>
    <customSheetView guid="{61528DAC-5C4C-48F4-ADE2-8A724B05A086}" scale="62" showPageBreaks="1" printArea="1" hiddenRows="1" view="pageBreakPreview" topLeftCell="A175">
      <selection activeCell="F189" sqref="F189"/>
      <rowBreaks count="2" manualBreakCount="2">
        <brk id="79" max="6" man="1"/>
        <brk id="136" max="6" man="1"/>
      </rowBreaks>
      <pageMargins left="0.59055118110236227" right="0.55118110236220474" top="0.15748031496062992" bottom="0.15748031496062992" header="0.15748031496062992" footer="0.27559055118110237"/>
      <pageSetup paperSize="9" scale="27" orientation="portrait" r:id="rId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2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3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4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9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0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1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27" orientation="portrait" r:id="rId13"/>
  <headerFooter alignWithMargins="0"/>
  <rowBreaks count="2" manualBreakCount="2">
    <brk id="79" max="6" man="1"/>
    <brk id="136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469" t="s">
        <v>405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216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255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257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261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256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262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217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215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214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218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115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118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213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212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120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395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121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209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124</v>
      </c>
      <c r="C34" s="5">
        <f>SUM(C36)</f>
        <v>434.851</v>
      </c>
      <c r="D34" s="239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402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5">
        <f>C39+C40+C41+C42+C43+C44</f>
        <v>6035.02927</v>
      </c>
      <c r="D38" s="185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3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219</v>
      </c>
      <c r="C40" s="210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0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0">
        <v>108.54452999999999</v>
      </c>
      <c r="D42" s="179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277</v>
      </c>
      <c r="C43" s="210">
        <v>0</v>
      </c>
      <c r="D43" s="180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0">
        <v>1285.9202499999999</v>
      </c>
      <c r="D44" s="180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18">
        <v>0</v>
      </c>
      <c r="D45" s="207">
        <v>0</v>
      </c>
      <c r="E45" s="5" t="e">
        <f t="shared" si="0"/>
        <v>#DIV/0!</v>
      </c>
      <c r="F45" s="5">
        <f>SUM(D45-C45)</f>
        <v>0</v>
      </c>
    </row>
    <row r="46" spans="1:11" s="348" customFormat="1" ht="17.25" customHeight="1">
      <c r="A46" s="3">
        <v>3000000000</v>
      </c>
      <c r="B46" s="13" t="s">
        <v>24</v>
      </c>
      <c r="C46" s="219">
        <v>0</v>
      </c>
      <c r="D46" s="220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4"/>
      <c r="B47" s="265" t="s">
        <v>25</v>
      </c>
      <c r="C47" s="375">
        <f>C37+C38</f>
        <v>7133.6502700000001</v>
      </c>
      <c r="D47" s="367">
        <f>D37+D38</f>
        <v>7163.87752</v>
      </c>
      <c r="E47" s="266">
        <f t="shared" si="0"/>
        <v>100.42372766894836</v>
      </c>
      <c r="F47" s="266">
        <f t="shared" si="1"/>
        <v>30.227249999999913</v>
      </c>
      <c r="G47" s="191"/>
      <c r="H47" s="191"/>
      <c r="K47" s="128"/>
    </row>
    <row r="48" spans="1:11" s="6" customFormat="1">
      <c r="A48" s="3"/>
      <c r="B48" s="21" t="s">
        <v>296</v>
      </c>
      <c r="C48" s="372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8"/>
      <c r="D49" s="178"/>
      <c r="E49" s="26"/>
      <c r="F49" s="91"/>
    </row>
    <row r="50" spans="1:6" ht="50.25" customHeight="1">
      <c r="A50" s="28" t="s">
        <v>0</v>
      </c>
      <c r="B50" s="28" t="s">
        <v>26</v>
      </c>
      <c r="C50" s="173" t="s">
        <v>391</v>
      </c>
      <c r="D50" s="374" t="s">
        <v>406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206</v>
      </c>
      <c r="B66" s="47" t="s">
        <v>207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327</v>
      </c>
      <c r="B67" s="47" t="s">
        <v>381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221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1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105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106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107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108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109</v>
      </c>
      <c r="C94" s="361">
        <f>C52+C60+C62+C68+C73+C77+C84</f>
        <v>7895.2142299999996</v>
      </c>
      <c r="D94" s="361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1"/>
    </row>
    <row r="95" spans="1:7">
      <c r="C95" s="124"/>
      <c r="D95" s="100"/>
    </row>
    <row r="96" spans="1:7" s="65" customFormat="1" ht="16.5" customHeight="1">
      <c r="A96" s="63" t="s">
        <v>110</v>
      </c>
      <c r="B96" s="63"/>
      <c r="C96" s="177"/>
      <c r="D96" s="177"/>
    </row>
    <row r="97" spans="1:3" s="65" customFormat="1" ht="20.25" customHeight="1">
      <c r="A97" s="66" t="s">
        <v>111</v>
      </c>
      <c r="B97" s="66"/>
      <c r="C97" s="65" t="s">
        <v>112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4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5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9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1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69" t="s">
        <v>421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216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255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257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263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256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265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217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215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118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213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302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212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120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392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304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121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122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210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232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387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124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208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51">
        <f>C43+C44+C45+C47+C48+C46+C49</f>
        <v>55210.448759999999</v>
      </c>
      <c r="D42" s="396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52">
        <v>5604.2</v>
      </c>
      <c r="D43" s="353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219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319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79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0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320</v>
      </c>
      <c r="C49" s="12">
        <v>0</v>
      </c>
      <c r="D49" s="180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0"/>
      <c r="D50" s="259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58">
        <v>0</v>
      </c>
      <c r="D51" s="258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1">
        <v>0</v>
      </c>
      <c r="D52" s="258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1">
        <f>SUM(C41,C42,C52)</f>
        <v>59182.848760000001</v>
      </c>
      <c r="D53" s="368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295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391</v>
      </c>
      <c r="D56" s="374" t="s">
        <v>406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376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377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206</v>
      </c>
      <c r="B72" s="47" t="s">
        <v>207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327</v>
      </c>
      <c r="B73" s="47" t="s">
        <v>328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49" t="s">
        <v>55</v>
      </c>
      <c r="B74" s="31" t="s">
        <v>56</v>
      </c>
      <c r="C74" s="378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379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243</v>
      </c>
      <c r="B83" s="39" t="s">
        <v>244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221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250</v>
      </c>
      <c r="B86" s="39" t="s">
        <v>251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1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0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105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106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107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108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109</v>
      </c>
      <c r="C102" s="361">
        <f>C58+C66+C68+C74+C79+C84+C92+C87+C98</f>
        <v>60977.588550000008</v>
      </c>
      <c r="D102" s="361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110</v>
      </c>
      <c r="B104" s="63"/>
      <c r="C104" s="131"/>
      <c r="D104" s="64"/>
    </row>
    <row r="105" spans="1:7" s="65" customFormat="1" ht="12.75">
      <c r="A105" s="66" t="s">
        <v>111</v>
      </c>
      <c r="B105" s="66"/>
      <c r="C105" s="131" t="s">
        <v>112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4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5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9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1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1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69" t="s">
        <v>420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216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255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257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263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256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265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217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215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117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118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213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274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212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120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392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304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121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122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210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232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401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297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124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402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1">
        <f>C43+C45+C47+C48+C49+C50+C44+C46</f>
        <v>15010.93842</v>
      </c>
      <c r="D42" s="244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50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219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319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79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0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0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1">
        <f>C41+C42</f>
        <v>18638.026559999998</v>
      </c>
      <c r="D51" s="369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295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6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391</v>
      </c>
      <c r="D54" s="374" t="s">
        <v>406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206</v>
      </c>
      <c r="B70" s="47" t="s">
        <v>207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327</v>
      </c>
      <c r="B71" s="47" t="s">
        <v>378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206</v>
      </c>
      <c r="B78" s="47" t="s">
        <v>207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221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1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105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106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107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108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109</v>
      </c>
      <c r="C100" s="361">
        <f>C56+C64+C66+C72+C79+C83+C85+C90+C77</f>
        <v>19744.993429999999</v>
      </c>
      <c r="D100" s="361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110</v>
      </c>
      <c r="B102" s="63"/>
      <c r="C102" s="114"/>
      <c r="D102" s="64"/>
    </row>
    <row r="103" spans="1:6" s="65" customFormat="1" ht="12.75">
      <c r="A103" s="66" t="s">
        <v>111</v>
      </c>
      <c r="B103" s="66"/>
      <c r="C103" s="65" t="s">
        <v>112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3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4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469" t="s">
        <v>419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5">
        <f>C5+C12+C14+C17+C20+C7</f>
        <v>5123.3099999999995</v>
      </c>
      <c r="D4" s="185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5">
        <f>C6</f>
        <v>594</v>
      </c>
      <c r="D5" s="185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216</v>
      </c>
      <c r="C6" s="208">
        <v>594</v>
      </c>
      <c r="D6" s="209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255</v>
      </c>
      <c r="C7" s="253">
        <f>C8+C10+C9</f>
        <v>971.31</v>
      </c>
      <c r="D7" s="185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257</v>
      </c>
      <c r="C8" s="208">
        <v>390.95299999999997</v>
      </c>
      <c r="D8" s="209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263</v>
      </c>
      <c r="C9" s="208">
        <v>3.702</v>
      </c>
      <c r="D9" s="209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256</v>
      </c>
      <c r="C10" s="208">
        <v>576.65499999999997</v>
      </c>
      <c r="D10" s="209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264</v>
      </c>
      <c r="C11" s="208">
        <v>0</v>
      </c>
      <c r="D11" s="207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5">
        <f>SUM(C13:C13)</f>
        <v>75</v>
      </c>
      <c r="D12" s="185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217</v>
      </c>
      <c r="C13" s="210">
        <v>75</v>
      </c>
      <c r="D13" s="209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125</v>
      </c>
      <c r="C14" s="185">
        <f>C15+C16</f>
        <v>3473</v>
      </c>
      <c r="D14" s="185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08">
        <v>473</v>
      </c>
      <c r="D15" s="209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08">
        <v>3000</v>
      </c>
      <c r="D16" s="209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5">
        <f>C18</f>
        <v>10</v>
      </c>
      <c r="D17" s="185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215</v>
      </c>
      <c r="C18" s="208">
        <v>10</v>
      </c>
      <c r="D18" s="209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08"/>
      <c r="D19" s="209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113</v>
      </c>
      <c r="C20" s="185">
        <f>C21+C22+C23+C24</f>
        <v>0</v>
      </c>
      <c r="D20" s="18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114</v>
      </c>
      <c r="C21" s="185"/>
      <c r="D21" s="211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115</v>
      </c>
      <c r="C22" s="185"/>
      <c r="D22" s="211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116</v>
      </c>
      <c r="C23" s="185"/>
      <c r="D23" s="211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117</v>
      </c>
      <c r="C24" s="185"/>
      <c r="D24" s="211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5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118</v>
      </c>
      <c r="C26" s="185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213</v>
      </c>
      <c r="C27" s="210">
        <v>200</v>
      </c>
      <c r="D27" s="207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212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120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211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121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209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232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399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124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402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208</v>
      </c>
      <c r="C38" s="208">
        <v>0</v>
      </c>
      <c r="D38" s="209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2">
        <f>SUM(C4,C25)</f>
        <v>6189.3122599999997</v>
      </c>
      <c r="D39" s="212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5">
        <f>C41+C43+C45+C46+C47+C48+C42+C44</f>
        <v>6805.852609999999</v>
      </c>
      <c r="D40" s="185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3">
        <v>2418.1</v>
      </c>
      <c r="D41" s="214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219</v>
      </c>
      <c r="C42" s="213">
        <v>0</v>
      </c>
      <c r="D42" s="214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3">
        <v>3774.8609999999999</v>
      </c>
      <c r="D43" s="209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319</v>
      </c>
      <c r="C44" s="354">
        <v>0</v>
      </c>
      <c r="D44" s="355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0">
        <v>280.75860999999998</v>
      </c>
      <c r="D45" s="215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0">
        <v>332.13299999999998</v>
      </c>
      <c r="D46" s="216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320</v>
      </c>
      <c r="C47" s="210"/>
      <c r="D47" s="216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1"/>
      <c r="D48" s="211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17">
        <v>0</v>
      </c>
      <c r="D49" s="211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0">
        <f>C39+C40</f>
        <v>12995.164869999999</v>
      </c>
      <c r="D50" s="238">
        <f>D39+D40</f>
        <v>14657.81582</v>
      </c>
      <c r="E50" s="185">
        <f t="shared" si="0"/>
        <v>112.79438134592903</v>
      </c>
      <c r="F50" s="92">
        <f t="shared" si="1"/>
        <v>1662.6509500000011</v>
      </c>
      <c r="G50" s="146"/>
      <c r="H50" s="191"/>
    </row>
    <row r="51" spans="1:8" s="6" customFormat="1">
      <c r="A51" s="3"/>
      <c r="B51" s="21" t="s">
        <v>295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5"/>
      <c r="D52" s="205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391</v>
      </c>
      <c r="D53" s="374" t="s">
        <v>406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206</v>
      </c>
      <c r="B69" s="47" t="s">
        <v>207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327</v>
      </c>
      <c r="B70" s="47" t="s">
        <v>381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221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105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106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107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108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109</v>
      </c>
      <c r="C97" s="240">
        <f>C55+C63+C65+C71+C76+C80+C82+C87+C93</f>
        <v>15075.563150000002</v>
      </c>
      <c r="D97" s="240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110</v>
      </c>
      <c r="B98" s="63"/>
      <c r="C98" s="177"/>
      <c r="D98" s="177"/>
    </row>
    <row r="99" spans="1:6" ht="16.5" customHeight="1">
      <c r="A99" s="66" t="s">
        <v>111</v>
      </c>
      <c r="B99" s="66"/>
      <c r="C99" s="177" t="s">
        <v>112</v>
      </c>
      <c r="D99" s="177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469" t="s">
        <v>418</v>
      </c>
      <c r="B1" s="469"/>
      <c r="C1" s="469"/>
      <c r="D1" s="469"/>
      <c r="E1" s="469"/>
      <c r="F1" s="469"/>
    </row>
    <row r="2" spans="1:6">
      <c r="A2" s="469"/>
      <c r="B2" s="469"/>
      <c r="C2" s="469"/>
      <c r="D2" s="469"/>
      <c r="E2" s="469"/>
      <c r="F2" s="469"/>
    </row>
    <row r="3" spans="1:6" ht="63">
      <c r="A3" s="2" t="s">
        <v>0</v>
      </c>
      <c r="B3" s="2" t="s">
        <v>1</v>
      </c>
      <c r="C3" s="72" t="s">
        <v>391</v>
      </c>
      <c r="D3" s="374" t="s">
        <v>406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216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254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257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263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256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265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217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125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234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215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113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220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116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117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118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213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212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120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395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121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122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232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247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124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403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1">
        <f>C41+C43+C45+C46+C47+C49+C42+C44+C48</f>
        <v>23611.258590000005</v>
      </c>
      <c r="D40" s="372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219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4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319</v>
      </c>
      <c r="C44" s="184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79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0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0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272</v>
      </c>
      <c r="C48" s="12">
        <v>0</v>
      </c>
      <c r="D48" s="180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2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37">
        <f>SUM(C39,C40,C50)</f>
        <v>29606.026700000006</v>
      </c>
      <c r="D51" s="238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295</v>
      </c>
      <c r="C52" s="92">
        <f>C51-C98</f>
        <v>-2305.2303199999951</v>
      </c>
      <c r="D52" s="92">
        <f>D51-D98</f>
        <v>-1336.3100200000008</v>
      </c>
      <c r="E52" s="186"/>
      <c r="F52" s="186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391</v>
      </c>
      <c r="D54" s="374" t="s">
        <v>406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206</v>
      </c>
      <c r="B70" s="47" t="s">
        <v>207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327</v>
      </c>
      <c r="B71" s="47" t="s">
        <v>382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221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243</v>
      </c>
      <c r="B83" s="39" t="s">
        <v>244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105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107</v>
      </c>
      <c r="C96" s="169"/>
      <c r="D96" s="170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108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109</v>
      </c>
      <c r="C98" s="240">
        <f>C56+C72+C77+C84+C89+C95+C66+C81</f>
        <v>31911.257020000001</v>
      </c>
      <c r="D98" s="240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1"/>
    </row>
    <row r="99" spans="1:7" ht="20.25" customHeight="1">
      <c r="D99" s="174"/>
    </row>
    <row r="100" spans="1:7" s="65" customFormat="1" ht="13.5" customHeight="1">
      <c r="A100" s="63" t="s">
        <v>110</v>
      </c>
      <c r="B100" s="63"/>
      <c r="C100" s="117"/>
      <c r="D100" s="64"/>
    </row>
    <row r="101" spans="1:7" s="65" customFormat="1" ht="12.75">
      <c r="A101" s="66" t="s">
        <v>111</v>
      </c>
      <c r="B101" s="66"/>
      <c r="C101" s="132" t="s">
        <v>112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9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2025-03-06T06:26:46Z</cp:lastPrinted>
  <dcterms:created xsi:type="dcterms:W3CDTF">1996-10-08T23:32:33Z</dcterms:created>
  <dcterms:modified xsi:type="dcterms:W3CDTF">2025-03-06T13:15:56Z</dcterms:modified>
</cp:coreProperties>
</file>