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'1'!$3:$3</definedName>
    <definedName name="_xlnm.Print_Area" localSheetId="0">'1'!$A$1:$D$113</definedName>
  </definedNames>
  <calcPr calcId="152511"/>
</workbook>
</file>

<file path=xl/calcChain.xml><?xml version="1.0" encoding="utf-8"?>
<calcChain xmlns="http://schemas.openxmlformats.org/spreadsheetml/2006/main">
  <c r="B107" i="18" l="1"/>
  <c r="C34" i="18" l="1"/>
  <c r="C30" i="18"/>
  <c r="C14" i="18"/>
  <c r="C9" i="18"/>
  <c r="D108" i="18" l="1"/>
  <c r="D91" i="18"/>
  <c r="D42" i="18"/>
  <c r="D44" i="18"/>
  <c r="B41" i="18" l="1"/>
  <c r="B45" i="18"/>
  <c r="B34" i="18"/>
  <c r="B32" i="18"/>
  <c r="B30" i="18" s="1"/>
  <c r="B27" i="18"/>
  <c r="B19" i="18"/>
  <c r="B16" i="18"/>
  <c r="B14" i="18" s="1"/>
  <c r="B13" i="18"/>
  <c r="B9" i="18" s="1"/>
  <c r="B109" i="18" l="1"/>
  <c r="C57" i="18" l="1"/>
  <c r="B57" i="18"/>
  <c r="C109" i="18" l="1"/>
  <c r="C107" i="18" s="1"/>
  <c r="B93" i="18"/>
  <c r="C93" i="18"/>
  <c r="B89" i="18"/>
  <c r="C89" i="18"/>
  <c r="B84" i="18"/>
  <c r="C84" i="18"/>
  <c r="B82" i="18"/>
  <c r="C82" i="18"/>
  <c r="B75" i="18"/>
  <c r="C75" i="18"/>
  <c r="B72" i="18"/>
  <c r="C72" i="18"/>
  <c r="B67" i="18"/>
  <c r="C67" i="18"/>
  <c r="B62" i="18"/>
  <c r="C62" i="18"/>
  <c r="B48" i="18"/>
  <c r="D8" i="18"/>
  <c r="D107" i="18" l="1"/>
  <c r="D31" i="18" l="1"/>
  <c r="D37" i="18"/>
  <c r="D12" i="18"/>
  <c r="B38" i="18"/>
  <c r="C38" i="18"/>
  <c r="C5" i="18"/>
  <c r="B5" i="18"/>
  <c r="D50" i="18" l="1"/>
  <c r="D49" i="18"/>
  <c r="D51" i="18"/>
  <c r="D52" i="18"/>
  <c r="D53" i="18"/>
  <c r="D55" i="18"/>
  <c r="D56" i="18"/>
  <c r="D32" i="18" l="1"/>
  <c r="D30" i="18"/>
  <c r="D40" i="18"/>
  <c r="C48" i="18" l="1"/>
  <c r="D48" i="18" l="1"/>
  <c r="D105" i="18" l="1"/>
  <c r="D106" i="18"/>
  <c r="D79" i="18" l="1"/>
  <c r="B98" i="18" l="1"/>
  <c r="B112" i="18" l="1"/>
  <c r="D99" i="18"/>
  <c r="D97" i="18"/>
  <c r="D92" i="18"/>
  <c r="D90" i="18"/>
  <c r="D88" i="18"/>
  <c r="D87" i="18"/>
  <c r="D86" i="18"/>
  <c r="D85" i="18"/>
  <c r="D83" i="18"/>
  <c r="D81" i="18"/>
  <c r="D80" i="18"/>
  <c r="D78" i="18"/>
  <c r="D77" i="18"/>
  <c r="D76" i="18"/>
  <c r="D73" i="18"/>
  <c r="D71" i="18"/>
  <c r="D70" i="18"/>
  <c r="D69" i="18"/>
  <c r="D68" i="18"/>
  <c r="D66" i="18"/>
  <c r="D65" i="18"/>
  <c r="D63" i="18"/>
  <c r="D59" i="18"/>
  <c r="D58" i="18"/>
  <c r="D41" i="18"/>
  <c r="D39" i="18"/>
  <c r="D33" i="18"/>
  <c r="D29" i="18"/>
  <c r="D27" i="18"/>
  <c r="D25" i="18"/>
  <c r="D24" i="18"/>
  <c r="C22" i="18"/>
  <c r="B22" i="18"/>
  <c r="D19" i="18"/>
  <c r="D18" i="18"/>
  <c r="D17" i="18"/>
  <c r="D16" i="18"/>
  <c r="D15" i="18"/>
  <c r="D13" i="18"/>
  <c r="D10" i="18"/>
  <c r="D7" i="18"/>
  <c r="D6" i="18"/>
  <c r="B21" i="18" l="1"/>
  <c r="B46" i="18" s="1"/>
  <c r="B100" i="18" s="1"/>
  <c r="D62" i="18"/>
  <c r="D72" i="18"/>
  <c r="D9" i="18"/>
  <c r="D22" i="18"/>
  <c r="D34" i="18"/>
  <c r="D84" i="18"/>
  <c r="D14" i="18"/>
  <c r="C98" i="18"/>
  <c r="D57" i="18"/>
  <c r="D67" i="18"/>
  <c r="D75" i="18"/>
  <c r="D82" i="18"/>
  <c r="D89" i="18"/>
  <c r="C21" i="18"/>
  <c r="D38" i="18"/>
  <c r="C46" i="18" l="1"/>
  <c r="C100" i="18" s="1"/>
  <c r="D5" i="18"/>
  <c r="B4" i="18"/>
  <c r="D98" i="18"/>
  <c r="D21" i="18"/>
  <c r="C4" i="18"/>
  <c r="C112" i="18" l="1"/>
  <c r="D46" i="18"/>
  <c r="D4" i="18"/>
  <c r="D112" i="18" l="1"/>
  <c r="D100" i="18"/>
</calcChain>
</file>

<file path=xl/sharedStrings.xml><?xml version="1.0" encoding="utf-8"?>
<sst xmlns="http://schemas.openxmlformats.org/spreadsheetml/2006/main" count="115" uniqueCount="114">
  <si>
    <t>(рубли)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</si>
  <si>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</si>
  <si>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</si>
  <si>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</si>
  <si>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</si>
  <si>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</si>
  <si>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</si>
  <si>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</si>
  <si>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</si>
  <si>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</si>
  <si>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</si>
  <si>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</si>
  <si>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</si>
  <si>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</si>
  <si>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</si>
  <si>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</si>
  <si>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</si>
  <si>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</si>
  <si>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</si>
  <si>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</si>
  <si>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</si>
  <si>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</si>
  <si>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</si>
  <si>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</si>
  <si>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</si>
  <si>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</si>
  <si>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</si>
  <si>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</si>
  <si>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</si>
  <si>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</si>
  <si>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</si>
  <si>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</si>
  <si>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</si>
  <si>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</si>
  <si>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</si>
  <si>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</si>
  <si>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</si>
  <si>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</si>
  <si>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</si>
  <si>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</si>
  <si>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</si>
  <si>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</si>
  <si>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</si>
  <si>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</si>
  <si>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</si>
  <si>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</si>
  <si>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</si>
  <si>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</si>
  <si>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</si>
  <si>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</si>
  <si>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</si>
  <si>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</si>
  <si>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</si>
  <si>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</si>
  <si>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</si>
  <si>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</si>
  <si>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</si>
  <si>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</si>
  <si>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</si>
  <si>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</si>
  <si>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</si>
  <si>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</si>
  <si>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</si>
  <si>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</si>
  <si>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</si>
  <si>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</si>
  <si>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</si>
  <si>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</si>
  <si>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</si>
  <si>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</si>
  <si>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</si>
  <si>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</si>
  <si>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</si>
  <si>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</si>
  <si>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</si>
  <si>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</si>
  <si>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</si>
  <si>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</si>
  <si>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</si>
  <si>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</si>
  <si>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</si>
  <si>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</si>
  <si>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</si>
  <si>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</si>
  <si>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</si>
  <si>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</si>
  <si>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</si>
  <si>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</si>
  <si>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</si>
  <si>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</si>
  <si>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</si>
  <si>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</si>
  <si>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</si>
  <si>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</si>
  <si>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</si>
  <si>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</si>
  <si>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</si>
  <si>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</si>
  <si>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</si>
  <si>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</si>
  <si>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</si>
  <si>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</si>
  <si>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</si>
  <si>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</si>
  <si>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</si>
  <si>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</si>
  <si>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</si>
  <si>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</si>
  <si>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</si>
  <si>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на 1 июня 2026 года                                                        </t>
  </si>
  <si>
    <t>в 3,3 раза</t>
  </si>
  <si>
    <t>в 3,5 раза</t>
  </si>
  <si>
    <t xml:space="preserve">Исполнено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</si>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</sst>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6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4" fontId="3" fillId="0" borderId="22" xfId="0" applyNumberFormat="1" applyFont="1" applyFill="1" applyBorder="1" applyAlignment="1">
      <alignment horizontal="right"/>
    </xf>
    <xf numFmtId="4" fontId="2" fillId="0" borderId="22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0" xfId="1" applyNumberFormat="1" applyFont="1" applyFill="1" applyBorder="1" applyAlignment="1"/>
    <xf numFmtId="4" fontId="4" fillId="0" borderId="5" xfId="1" applyNumberFormat="1" applyFont="1" applyFill="1" applyBorder="1"/>
    <xf numFmtId="4" fontId="3" fillId="0" borderId="22" xfId="0" applyNumberFormat="1" applyFont="1" applyFill="1" applyBorder="1" applyAlignment="1">
      <alignment wrapText="1"/>
    </xf>
    <xf numFmtId="4" fontId="2" fillId="0" borderId="22" xfId="0" applyNumberFormat="1" applyFont="1" applyFill="1" applyBorder="1" applyAlignment="1">
      <alignment wrapText="1"/>
    </xf>
    <xf numFmtId="4" fontId="4" fillId="0" borderId="22" xfId="1" applyNumberFormat="1" applyFont="1" applyFill="1" applyBorder="1"/>
    <xf numFmtId="4" fontId="2" fillId="0" borderId="22" xfId="0" applyNumberFormat="1" applyFont="1" applyFill="1" applyBorder="1"/>
    <xf numFmtId="4" fontId="3" fillId="0" borderId="25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2" xfId="1" applyNumberFormat="1" applyFont="1" applyFill="1" applyBorder="1" applyAlignment="1">
      <alignment wrapText="1"/>
    </xf>
    <xf numFmtId="4" fontId="2" fillId="0" borderId="29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22" xfId="1" applyNumberFormat="1" applyFont="1" applyFill="1" applyBorder="1"/>
    <xf numFmtId="4" fontId="3" fillId="0" borderId="28" xfId="0" applyNumberFormat="1" applyFont="1" applyFill="1" applyBorder="1" applyAlignment="1">
      <alignment wrapText="1"/>
    </xf>
    <xf numFmtId="4" fontId="3" fillId="0" borderId="32" xfId="0" applyNumberFormat="1" applyFont="1" applyFill="1" applyBorder="1" applyAlignment="1">
      <alignment wrapText="1"/>
    </xf>
    <xf numFmtId="164" fontId="2" fillId="0" borderId="27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wrapText="1" shrinkToFit="1"/>
    </xf>
    <xf numFmtId="0" fontId="3" fillId="0" borderId="30" xfId="0" applyFont="1" applyBorder="1" applyAlignment="1">
      <alignment wrapText="1"/>
    </xf>
    <xf numFmtId="0" fontId="3" fillId="0" borderId="38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 shrinkToFit="1"/>
    </xf>
    <xf numFmtId="0" fontId="3" fillId="0" borderId="39" xfId="0" applyFont="1" applyBorder="1" applyAlignment="1">
      <alignment wrapText="1" shrinkToFit="1"/>
    </xf>
    <xf numFmtId="0" fontId="2" fillId="0" borderId="39" xfId="0" applyFont="1" applyBorder="1" applyAlignment="1">
      <alignment wrapText="1" shrinkToFit="1"/>
    </xf>
    <xf numFmtId="0" fontId="2" fillId="0" borderId="39" xfId="0" applyFont="1" applyBorder="1" applyAlignment="1">
      <alignment wrapText="1"/>
    </xf>
    <xf numFmtId="0" fontId="3" fillId="0" borderId="39" xfId="0" applyFont="1" applyBorder="1" applyAlignment="1">
      <alignment wrapText="1"/>
    </xf>
    <xf numFmtId="0" fontId="3" fillId="0" borderId="36" xfId="0" applyFont="1" applyBorder="1" applyAlignment="1">
      <alignment horizontal="center" wrapText="1"/>
    </xf>
    <xf numFmtId="0" fontId="4" fillId="0" borderId="16" xfId="0" applyFont="1" applyBorder="1"/>
    <xf numFmtId="0" fontId="2" fillId="0" borderId="39" xfId="0" applyFont="1" applyBorder="1" applyAlignment="1">
      <alignment vertical="top" wrapText="1"/>
    </xf>
    <xf numFmtId="0" fontId="2" fillId="0" borderId="37" xfId="0" applyFont="1" applyBorder="1" applyAlignment="1">
      <alignment wrapText="1"/>
    </xf>
    <xf numFmtId="0" fontId="3" fillId="0" borderId="40" xfId="0" applyFont="1" applyBorder="1" applyAlignment="1">
      <alignment horizontal="center" wrapText="1"/>
    </xf>
    <xf numFmtId="0" fontId="3" fillId="2" borderId="36" xfId="0" applyFont="1" applyFill="1" applyBorder="1" applyAlignment="1">
      <alignment wrapText="1"/>
    </xf>
    <xf numFmtId="0" fontId="2" fillId="2" borderId="39" xfId="0" applyFont="1" applyFill="1" applyBorder="1" applyAlignment="1">
      <alignment wrapText="1"/>
    </xf>
    <xf numFmtId="0" fontId="3" fillId="2" borderId="39" xfId="0" applyFont="1" applyFill="1" applyBorder="1" applyAlignment="1">
      <alignment wrapText="1"/>
    </xf>
    <xf numFmtId="0" fontId="2" fillId="2" borderId="39" xfId="0" applyFont="1" applyFill="1" applyBorder="1" applyAlignment="1">
      <alignment vertical="top" wrapText="1"/>
    </xf>
    <xf numFmtId="0" fontId="2" fillId="2" borderId="16" xfId="0" applyFont="1" applyFill="1" applyBorder="1" applyAlignment="1">
      <alignment wrapText="1"/>
    </xf>
    <xf numFmtId="0" fontId="3" fillId="2" borderId="37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35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wrapText="1"/>
    </xf>
    <xf numFmtId="4" fontId="2" fillId="0" borderId="7" xfId="1" applyNumberFormat="1" applyFont="1" applyFill="1" applyBorder="1" applyAlignment="1"/>
    <xf numFmtId="4" fontId="3" fillId="0" borderId="22" xfId="0" applyNumberFormat="1" applyFont="1" applyFill="1" applyBorder="1"/>
    <xf numFmtId="4" fontId="3" fillId="0" borderId="23" xfId="0" applyNumberFormat="1" applyFont="1" applyFill="1" applyBorder="1"/>
    <xf numFmtId="4" fontId="2" fillId="0" borderId="23" xfId="0" applyNumberFormat="1" applyFont="1" applyFill="1" applyBorder="1"/>
    <xf numFmtId="4" fontId="3" fillId="0" borderId="23" xfId="0" applyNumberFormat="1" applyFont="1" applyFill="1" applyBorder="1" applyAlignment="1">
      <alignment wrapText="1"/>
    </xf>
    <xf numFmtId="4" fontId="3" fillId="0" borderId="20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wrapText="1"/>
    </xf>
    <xf numFmtId="4" fontId="2" fillId="0" borderId="17" xfId="0" applyNumberFormat="1" applyFont="1" applyFill="1" applyBorder="1" applyAlignment="1">
      <alignment wrapText="1"/>
    </xf>
    <xf numFmtId="4" fontId="3" fillId="0" borderId="19" xfId="0" applyNumberFormat="1" applyFont="1" applyFill="1" applyBorder="1" applyAlignment="1">
      <alignment wrapText="1"/>
    </xf>
    <xf numFmtId="4" fontId="2" fillId="0" borderId="25" xfId="0" applyNumberFormat="1" applyFont="1" applyFill="1" applyBorder="1" applyAlignment="1">
      <alignment wrapText="1"/>
    </xf>
    <xf numFmtId="4" fontId="2" fillId="0" borderId="23" xfId="0" applyNumberFormat="1" applyFont="1" applyFill="1" applyBorder="1" applyAlignment="1">
      <alignment wrapText="1"/>
    </xf>
    <xf numFmtId="4" fontId="3" fillId="0" borderId="26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/>
    <xf numFmtId="4" fontId="3" fillId="0" borderId="12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11" xfId="1" applyNumberFormat="1" applyFont="1" applyFill="1" applyBorder="1" applyAlignment="1"/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27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33" xfId="0" applyBorder="1" applyAlignment="1"/>
    <xf numFmtId="0" fontId="0" fillId="0" borderId="34" xfId="0" applyBorder="1" applyAlignment="1"/>
    <xf numFmtId="0" fontId="6" fillId="0" borderId="0" xfId="0" applyFont="1" applyAlignment="1">
      <alignment horizontal="center" wrapText="1"/>
    </xf>
    <xf numFmtId="0" fontId="8" fillId="0" borderId="35" xfId="0" applyFont="1" applyBorder="1" applyAlignment="1">
      <alignment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4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4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1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zoomScale="70" zoomScaleNormal="70" zoomScaleSheetLayoutView="80" workbookViewId="0">
      <selection activeCell="A14" sqref="A14"/>
    </sheetView>
  </sheetViews>
  <sheetFormatPr defaultColWidth="9.140625" defaultRowHeight="15.75" x14ac:dyDescent="0.25"/>
  <cols>
    <col min="1" max="1" width="71.85546875" style="3" customWidth="1"/>
    <col min="2" max="2" width="19.5703125" style="14" customWidth="1"/>
    <col min="3" max="3" width="18.28515625" style="14" customWidth="1"/>
    <col min="4" max="4" width="14" style="14" customWidth="1"/>
    <col min="5" max="16384" width="9.140625" style="3"/>
  </cols>
  <sheetData>
    <row r="1" spans="1:4" ht="27.75" customHeight="1" x14ac:dyDescent="0.3">
      <c r="A1" s="91" t="s">
        <v>109</v>
      </c>
      <c r="B1" s="91"/>
      <c r="C1" s="91"/>
      <c r="D1" s="91"/>
    </row>
    <row r="2" spans="1:4" ht="16.5" thickBot="1" x14ac:dyDescent="0.3">
      <c r="A2" s="1"/>
      <c r="B2" s="7"/>
      <c r="C2" s="8"/>
      <c r="D2" s="88" t="s">
        <v>0</v>
      </c>
    </row>
    <row r="3" spans="1:4" ht="33.75" customHeight="1" thickBot="1" x14ac:dyDescent="0.3">
      <c r="A3" s="92"/>
      <c r="B3" s="93" t="s">
        <v>97</v>
      </c>
      <c r="C3" s="94" t="s">
        <v>112</v>
      </c>
      <c r="D3" s="95" t="s">
        <v>113</v>
      </c>
    </row>
    <row r="4" spans="1:4" ht="34.5" customHeight="1" thickBot="1" x14ac:dyDescent="0.3">
      <c r="A4" s="39" t="s">
        <v>1</v>
      </c>
      <c r="B4" s="35">
        <f>B5+B21</f>
        <v>1360825614.55</v>
      </c>
      <c r="C4" s="74">
        <f>C5+C21</f>
        <v>485707884.14999998</v>
      </c>
      <c r="D4" s="96">
        <f t="shared" ref="D4:D12" si="0">C4/B4*100</f>
        <v>35.692147396168366</v>
      </c>
    </row>
    <row r="5" spans="1:4" ht="34.5" customHeight="1" x14ac:dyDescent="0.25">
      <c r="A5" s="40" t="s">
        <v>2</v>
      </c>
      <c r="B5" s="37">
        <f t="shared" ref="B5:C5" si="1">B6+B7+B8+B9+B14+B18+B19+B20</f>
        <v>1171864500</v>
      </c>
      <c r="C5" s="75">
        <f t="shared" si="1"/>
        <v>385667502.22000003</v>
      </c>
      <c r="D5" s="97">
        <f t="shared" si="0"/>
        <v>32.910588401645413</v>
      </c>
    </row>
    <row r="6" spans="1:4" ht="23.25" customHeight="1" x14ac:dyDescent="0.25">
      <c r="A6" s="41" t="s">
        <v>3</v>
      </c>
      <c r="B6" s="62">
        <v>803330000</v>
      </c>
      <c r="C6" s="27">
        <v>252710506.09</v>
      </c>
      <c r="D6" s="98">
        <f t="shared" si="0"/>
        <v>31.457869877883311</v>
      </c>
    </row>
    <row r="7" spans="1:4" ht="21.75" customHeight="1" x14ac:dyDescent="0.25">
      <c r="A7" s="41" t="s">
        <v>4</v>
      </c>
      <c r="B7" s="33">
        <v>3928500</v>
      </c>
      <c r="C7" s="27">
        <v>1461444.17</v>
      </c>
      <c r="D7" s="98">
        <f t="shared" si="0"/>
        <v>37.201073437698867</v>
      </c>
    </row>
    <row r="8" spans="1:4" ht="22.5" customHeight="1" x14ac:dyDescent="0.25">
      <c r="A8" s="41" t="s">
        <v>107</v>
      </c>
      <c r="B8" s="62">
        <v>1618000</v>
      </c>
      <c r="C8" s="27">
        <v>752423</v>
      </c>
      <c r="D8" s="98">
        <f t="shared" si="0"/>
        <v>46.50327564894932</v>
      </c>
    </row>
    <row r="9" spans="1:4" ht="19.5" customHeight="1" x14ac:dyDescent="0.25">
      <c r="A9" s="41" t="s">
        <v>5</v>
      </c>
      <c r="B9" s="62">
        <f>B10+B11+B12+B13</f>
        <v>131423000</v>
      </c>
      <c r="C9" s="73">
        <f>C10+C11+C12+C13</f>
        <v>65540637.590000004</v>
      </c>
      <c r="D9" s="98">
        <f t="shared" si="0"/>
        <v>49.869990481118229</v>
      </c>
    </row>
    <row r="10" spans="1:4" ht="32.25" customHeight="1" x14ac:dyDescent="0.25">
      <c r="A10" s="42" t="s">
        <v>87</v>
      </c>
      <c r="B10" s="24">
        <v>107309000</v>
      </c>
      <c r="C10" s="26">
        <v>57869618.079999998</v>
      </c>
      <c r="D10" s="99">
        <f t="shared" si="0"/>
        <v>53.92801915962314</v>
      </c>
    </row>
    <row r="11" spans="1:4" ht="19.5" customHeight="1" x14ac:dyDescent="0.25">
      <c r="A11" s="42" t="s">
        <v>6</v>
      </c>
      <c r="B11" s="24">
        <v>0</v>
      </c>
      <c r="C11" s="26">
        <v>2030.1</v>
      </c>
      <c r="D11" s="99">
        <v>0</v>
      </c>
    </row>
    <row r="12" spans="1:4" ht="20.25" customHeight="1" x14ac:dyDescent="0.25">
      <c r="A12" s="42" t="s">
        <v>7</v>
      </c>
      <c r="B12" s="24">
        <v>450000</v>
      </c>
      <c r="C12" s="26">
        <v>792183</v>
      </c>
      <c r="D12" s="99">
        <f t="shared" si="0"/>
        <v>176.04066666666668</v>
      </c>
    </row>
    <row r="13" spans="1:4" ht="31.5" x14ac:dyDescent="0.25">
      <c r="A13" s="42" t="s">
        <v>8</v>
      </c>
      <c r="B13" s="24">
        <f>24710000-1046000</f>
        <v>23664000</v>
      </c>
      <c r="C13" s="26">
        <v>6876806.4100000001</v>
      </c>
      <c r="D13" s="99">
        <f t="shared" ref="D13:D19" si="2">C13/B13*100</f>
        <v>29.060202882014874</v>
      </c>
    </row>
    <row r="14" spans="1:4" ht="20.25" customHeight="1" x14ac:dyDescent="0.25">
      <c r="A14" s="41" t="s">
        <v>9</v>
      </c>
      <c r="B14" s="62">
        <f>B15+B16+B17</f>
        <v>181796000</v>
      </c>
      <c r="C14" s="73">
        <f>C15+C16+C17</f>
        <v>45975314.019999996</v>
      </c>
      <c r="D14" s="98">
        <f t="shared" si="2"/>
        <v>25.289508030979778</v>
      </c>
    </row>
    <row r="15" spans="1:4" x14ac:dyDescent="0.25">
      <c r="A15" s="42" t="s">
        <v>10</v>
      </c>
      <c r="B15" s="24">
        <v>58029000</v>
      </c>
      <c r="C15" s="26">
        <v>2611298.91</v>
      </c>
      <c r="D15" s="99">
        <f t="shared" si="2"/>
        <v>4.4999895052473766</v>
      </c>
    </row>
    <row r="16" spans="1:4" x14ac:dyDescent="0.25">
      <c r="A16" s="42" t="s">
        <v>11</v>
      </c>
      <c r="B16" s="24">
        <f>12069000-360000</f>
        <v>11709000</v>
      </c>
      <c r="C16" s="26">
        <v>882154.1</v>
      </c>
      <c r="D16" s="99">
        <f t="shared" si="2"/>
        <v>7.5339832607396016</v>
      </c>
    </row>
    <row r="17" spans="1:4" x14ac:dyDescent="0.25">
      <c r="A17" s="43" t="s">
        <v>12</v>
      </c>
      <c r="B17" s="24">
        <v>112058000</v>
      </c>
      <c r="C17" s="26">
        <v>42481861.009999998</v>
      </c>
      <c r="D17" s="99">
        <f t="shared" si="2"/>
        <v>37.910600769244496</v>
      </c>
    </row>
    <row r="18" spans="1:4" ht="33" customHeight="1" x14ac:dyDescent="0.25">
      <c r="A18" s="44" t="s">
        <v>13</v>
      </c>
      <c r="B18" s="62">
        <v>25000</v>
      </c>
      <c r="C18" s="27">
        <v>11367</v>
      </c>
      <c r="D18" s="98">
        <f t="shared" si="2"/>
        <v>45.467999999999996</v>
      </c>
    </row>
    <row r="19" spans="1:4" ht="21.75" customHeight="1" thickBot="1" x14ac:dyDescent="0.3">
      <c r="A19" s="44" t="s">
        <v>14</v>
      </c>
      <c r="B19" s="63">
        <f>49694000+50000</f>
        <v>49744000</v>
      </c>
      <c r="C19" s="27">
        <v>19215810.350000001</v>
      </c>
      <c r="D19" s="100">
        <f t="shared" si="2"/>
        <v>38.629403244612419</v>
      </c>
    </row>
    <row r="20" spans="1:4" ht="21.75" hidden="1" customHeight="1" thickBot="1" x14ac:dyDescent="0.3">
      <c r="A20" s="6" t="s">
        <v>94</v>
      </c>
      <c r="B20" s="19">
        <v>0</v>
      </c>
      <c r="C20" s="76">
        <v>0</v>
      </c>
      <c r="D20" s="101">
        <v>0</v>
      </c>
    </row>
    <row r="21" spans="1:4" ht="33.75" customHeight="1" x14ac:dyDescent="0.25">
      <c r="A21" s="45" t="s">
        <v>15</v>
      </c>
      <c r="B21" s="25">
        <f>B22+B28+B29+B30+B33+B34</f>
        <v>188961114.55000001</v>
      </c>
      <c r="C21" s="77">
        <f>C22+C28+C29+C30+C33+C34</f>
        <v>100040381.92999998</v>
      </c>
      <c r="D21" s="97">
        <f t="shared" ref="D21:D37" si="3">C21/B21*100</f>
        <v>52.942311527025211</v>
      </c>
    </row>
    <row r="22" spans="1:4" ht="33.75" customHeight="1" x14ac:dyDescent="0.25">
      <c r="A22" s="44" t="s">
        <v>16</v>
      </c>
      <c r="B22" s="21">
        <f>B23+B24+B25+B26+B27</f>
        <v>121371053</v>
      </c>
      <c r="C22" s="78">
        <f>C23+C24+C25+C26+C27</f>
        <v>67022781.929999992</v>
      </c>
      <c r="D22" s="98">
        <f t="shared" si="3"/>
        <v>55.221389510396676</v>
      </c>
    </row>
    <row r="23" spans="1:4" ht="50.25" customHeight="1" x14ac:dyDescent="0.25">
      <c r="A23" s="43" t="s">
        <v>17</v>
      </c>
      <c r="B23" s="24">
        <v>2864500</v>
      </c>
      <c r="C23" s="28">
        <v>9621557.6500000004</v>
      </c>
      <c r="D23" s="99" t="s">
        <v>110</v>
      </c>
    </row>
    <row r="24" spans="1:4" ht="23.25" customHeight="1" x14ac:dyDescent="0.25">
      <c r="A24" s="43" t="s">
        <v>18</v>
      </c>
      <c r="B24" s="24">
        <v>91270000</v>
      </c>
      <c r="C24" s="28">
        <v>42076230.329999998</v>
      </c>
      <c r="D24" s="99">
        <f t="shared" si="3"/>
        <v>46.100833055768597</v>
      </c>
    </row>
    <row r="25" spans="1:4" ht="20.25" customHeight="1" x14ac:dyDescent="0.25">
      <c r="A25" s="43" t="s">
        <v>19</v>
      </c>
      <c r="B25" s="24">
        <v>4212000</v>
      </c>
      <c r="C25" s="28">
        <v>1818295.73</v>
      </c>
      <c r="D25" s="99">
        <f t="shared" si="3"/>
        <v>43.169414292497628</v>
      </c>
    </row>
    <row r="26" spans="1:4" ht="37.5" hidden="1" customHeight="1" x14ac:dyDescent="0.25">
      <c r="A26" s="43" t="s">
        <v>20</v>
      </c>
      <c r="B26" s="24"/>
      <c r="C26" s="28"/>
      <c r="D26" s="99">
        <v>0</v>
      </c>
    </row>
    <row r="27" spans="1:4" ht="31.5" x14ac:dyDescent="0.25">
      <c r="A27" s="43" t="s">
        <v>106</v>
      </c>
      <c r="B27" s="24">
        <f>18000000+2024553+3000000</f>
        <v>23024553</v>
      </c>
      <c r="C27" s="28">
        <v>13506698.220000001</v>
      </c>
      <c r="D27" s="99">
        <f t="shared" si="3"/>
        <v>58.662151747310801</v>
      </c>
    </row>
    <row r="28" spans="1:4" ht="22.7" hidden="1" customHeight="1" x14ac:dyDescent="0.25">
      <c r="A28" s="44" t="s">
        <v>21</v>
      </c>
      <c r="B28" s="62">
        <v>0</v>
      </c>
      <c r="C28" s="27">
        <v>0</v>
      </c>
      <c r="D28" s="98">
        <v>0</v>
      </c>
    </row>
    <row r="29" spans="1:4" ht="30.75" customHeight="1" x14ac:dyDescent="0.25">
      <c r="A29" s="44" t="s">
        <v>22</v>
      </c>
      <c r="B29" s="62">
        <v>6629500</v>
      </c>
      <c r="C29" s="29">
        <v>878287.86</v>
      </c>
      <c r="D29" s="98">
        <f t="shared" si="3"/>
        <v>13.24817648389773</v>
      </c>
    </row>
    <row r="30" spans="1:4" ht="21" customHeight="1" x14ac:dyDescent="0.25">
      <c r="A30" s="44" t="s">
        <v>23</v>
      </c>
      <c r="B30" s="62">
        <f>B31+B32</f>
        <v>45240194.710000001</v>
      </c>
      <c r="C30" s="73">
        <f>C31+C32</f>
        <v>24591374.350000001</v>
      </c>
      <c r="D30" s="98">
        <f t="shared" si="3"/>
        <v>54.35735745090475</v>
      </c>
    </row>
    <row r="31" spans="1:4" ht="21.75" customHeight="1" x14ac:dyDescent="0.25">
      <c r="A31" s="43" t="s">
        <v>24</v>
      </c>
      <c r="B31" s="24">
        <v>25734323.210000001</v>
      </c>
      <c r="C31" s="28">
        <v>2586971.6</v>
      </c>
      <c r="D31" s="99">
        <f t="shared" si="3"/>
        <v>10.052611754696308</v>
      </c>
    </row>
    <row r="32" spans="1:4" ht="18.75" customHeight="1" x14ac:dyDescent="0.25">
      <c r="A32" s="43" t="s">
        <v>25</v>
      </c>
      <c r="B32" s="24">
        <f>6163021.85+13342849.65</f>
        <v>19505871.5</v>
      </c>
      <c r="C32" s="28">
        <v>22004402.75</v>
      </c>
      <c r="D32" s="99">
        <f t="shared" si="3"/>
        <v>112.80912390917781</v>
      </c>
    </row>
    <row r="33" spans="1:4" ht="21.75" customHeight="1" x14ac:dyDescent="0.25">
      <c r="A33" s="44" t="s">
        <v>26</v>
      </c>
      <c r="B33" s="62">
        <v>6322500</v>
      </c>
      <c r="C33" s="29">
        <v>2327256.7999999998</v>
      </c>
      <c r="D33" s="98">
        <f t="shared" si="3"/>
        <v>36.809122973507314</v>
      </c>
    </row>
    <row r="34" spans="1:4" ht="21.75" customHeight="1" x14ac:dyDescent="0.25">
      <c r="A34" s="44" t="s">
        <v>27</v>
      </c>
      <c r="B34" s="62">
        <f>B35+B36+B37</f>
        <v>9397866.8399999999</v>
      </c>
      <c r="C34" s="73">
        <f>C35+C36+C37</f>
        <v>5220680.99</v>
      </c>
      <c r="D34" s="98">
        <f t="shared" si="3"/>
        <v>55.551765936704847</v>
      </c>
    </row>
    <row r="35" spans="1:4" ht="21.2" customHeight="1" x14ac:dyDescent="0.25">
      <c r="A35" s="43" t="s">
        <v>28</v>
      </c>
      <c r="B35" s="24">
        <v>0</v>
      </c>
      <c r="C35" s="28">
        <v>366485.64</v>
      </c>
      <c r="D35" s="99">
        <v>0</v>
      </c>
    </row>
    <row r="36" spans="1:4" ht="21.2" customHeight="1" x14ac:dyDescent="0.25">
      <c r="A36" s="43" t="s">
        <v>27</v>
      </c>
      <c r="B36" s="24">
        <v>0</v>
      </c>
      <c r="C36" s="26">
        <v>44125.72</v>
      </c>
      <c r="D36" s="99">
        <v>0</v>
      </c>
    </row>
    <row r="37" spans="1:4" ht="24" customHeight="1" thickBot="1" x14ac:dyDescent="0.3">
      <c r="A37" s="46" t="s">
        <v>93</v>
      </c>
      <c r="B37" s="64">
        <v>9397866.8399999999</v>
      </c>
      <c r="C37" s="61">
        <v>4810069.63</v>
      </c>
      <c r="D37" s="102">
        <f t="shared" si="3"/>
        <v>51.182568468910119</v>
      </c>
    </row>
    <row r="38" spans="1:4" ht="34.5" customHeight="1" x14ac:dyDescent="0.25">
      <c r="A38" s="45" t="s">
        <v>29</v>
      </c>
      <c r="B38" s="25">
        <f t="shared" ref="B38:C38" si="4">B39+B40+B41+B42+B43+B44+B45</f>
        <v>3056750948.6500001</v>
      </c>
      <c r="C38" s="77">
        <f t="shared" si="4"/>
        <v>1516906527.9299998</v>
      </c>
      <c r="D38" s="97">
        <f>C38/B38*100</f>
        <v>49.624799449230053</v>
      </c>
    </row>
    <row r="39" spans="1:4" ht="31.7" customHeight="1" x14ac:dyDescent="0.25">
      <c r="A39" s="43" t="s">
        <v>30</v>
      </c>
      <c r="B39" s="24">
        <v>52248300</v>
      </c>
      <c r="C39" s="28">
        <v>21770000</v>
      </c>
      <c r="D39" s="99">
        <f>C39/B39*100</f>
        <v>41.666427424432953</v>
      </c>
    </row>
    <row r="40" spans="1:4" ht="17.25" customHeight="1" x14ac:dyDescent="0.25">
      <c r="A40" s="43" t="s">
        <v>98</v>
      </c>
      <c r="B40" s="24">
        <v>29889000</v>
      </c>
      <c r="C40" s="28">
        <v>12454000</v>
      </c>
      <c r="D40" s="99">
        <f>C40/B40*100</f>
        <v>41.667503094784038</v>
      </c>
    </row>
    <row r="41" spans="1:4" ht="18.75" customHeight="1" x14ac:dyDescent="0.25">
      <c r="A41" s="43" t="s">
        <v>31</v>
      </c>
      <c r="B41" s="30">
        <f>2951036319.14+2500000</f>
        <v>2953536319.1399999</v>
      </c>
      <c r="C41" s="28">
        <v>1402739386.54</v>
      </c>
      <c r="D41" s="99">
        <f>C41/B41*100</f>
        <v>47.493554673756122</v>
      </c>
    </row>
    <row r="42" spans="1:4" ht="34.5" hidden="1" customHeight="1" x14ac:dyDescent="0.25">
      <c r="A42" s="47" t="s">
        <v>104</v>
      </c>
      <c r="B42" s="30"/>
      <c r="C42" s="28"/>
      <c r="D42" s="99" t="e">
        <f t="shared" ref="D42:D44" si="5">C42/B42*100</f>
        <v>#DIV/0!</v>
      </c>
    </row>
    <row r="43" spans="1:4" ht="19.5" customHeight="1" x14ac:dyDescent="0.25">
      <c r="A43" s="47" t="s">
        <v>103</v>
      </c>
      <c r="B43" s="30">
        <v>0</v>
      </c>
      <c r="C43" s="28">
        <v>-14438</v>
      </c>
      <c r="D43" s="99">
        <v>0</v>
      </c>
    </row>
    <row r="44" spans="1:4" ht="47.25" customHeight="1" x14ac:dyDescent="0.25">
      <c r="A44" s="43" t="s">
        <v>32</v>
      </c>
      <c r="B44" s="30">
        <v>-2259131.64</v>
      </c>
      <c r="C44" s="28">
        <v>-2310903.2400000002</v>
      </c>
      <c r="D44" s="99">
        <f t="shared" si="5"/>
        <v>102.29165928551203</v>
      </c>
    </row>
    <row r="45" spans="1:4" ht="19.5" customHeight="1" thickBot="1" x14ac:dyDescent="0.3">
      <c r="A45" s="48" t="s">
        <v>100</v>
      </c>
      <c r="B45" s="31">
        <f>2259131.64+21077329.51</f>
        <v>23336461.150000002</v>
      </c>
      <c r="C45" s="32">
        <v>82268482.629999995</v>
      </c>
      <c r="D45" s="99" t="s">
        <v>111</v>
      </c>
    </row>
    <row r="46" spans="1:4" ht="39.75" customHeight="1" thickBot="1" x14ac:dyDescent="0.3">
      <c r="A46" s="49" t="s">
        <v>33</v>
      </c>
      <c r="B46" s="34">
        <f>B5+B21+B38</f>
        <v>4417576563.1999998</v>
      </c>
      <c r="C46" s="79">
        <f>C5+C21+C38</f>
        <v>2002614412.0799999</v>
      </c>
      <c r="D46" s="103">
        <f>C46/B46*100</f>
        <v>45.332873882990455</v>
      </c>
    </row>
    <row r="47" spans="1:4" ht="24.75" customHeight="1" thickBot="1" x14ac:dyDescent="0.3">
      <c r="A47" s="39" t="s">
        <v>34</v>
      </c>
      <c r="B47" s="89"/>
      <c r="C47" s="89"/>
      <c r="D47" s="90"/>
    </row>
    <row r="48" spans="1:4" ht="24" customHeight="1" x14ac:dyDescent="0.25">
      <c r="A48" s="50" t="s">
        <v>35</v>
      </c>
      <c r="B48" s="25">
        <f>B49+B50+B51+B52+B53+B54+B55+B56</f>
        <v>227011888.25</v>
      </c>
      <c r="C48" s="77">
        <f>C49+C50+C51+C52+C53+C54+C55+C56</f>
        <v>86586277.479999989</v>
      </c>
      <c r="D48" s="97">
        <f>C48/B48*100</f>
        <v>38.14173704623154</v>
      </c>
    </row>
    <row r="49" spans="1:4" ht="31.5" hidden="1" customHeight="1" x14ac:dyDescent="0.25">
      <c r="A49" s="51" t="s">
        <v>99</v>
      </c>
      <c r="B49" s="22"/>
      <c r="C49" s="9"/>
      <c r="D49" s="98" t="e">
        <f t="shared" ref="D49:D56" si="6">C49/B49*100</f>
        <v>#DIV/0!</v>
      </c>
    </row>
    <row r="50" spans="1:4" ht="49.7" customHeight="1" x14ac:dyDescent="0.25">
      <c r="A50" s="51" t="s">
        <v>36</v>
      </c>
      <c r="B50" s="22">
        <v>8144300</v>
      </c>
      <c r="C50" s="9">
        <v>2208401.34</v>
      </c>
      <c r="D50" s="99">
        <f>C50/B50*100</f>
        <v>27.115913460948143</v>
      </c>
    </row>
    <row r="51" spans="1:4" ht="46.5" customHeight="1" x14ac:dyDescent="0.25">
      <c r="A51" s="51" t="s">
        <v>37</v>
      </c>
      <c r="B51" s="23">
        <v>100985377.43000001</v>
      </c>
      <c r="C51" s="20">
        <v>40692314.009999998</v>
      </c>
      <c r="D51" s="99">
        <f t="shared" si="6"/>
        <v>40.29525367492603</v>
      </c>
    </row>
    <row r="52" spans="1:4" x14ac:dyDescent="0.25">
      <c r="A52" s="51" t="s">
        <v>38</v>
      </c>
      <c r="B52" s="22">
        <v>351600</v>
      </c>
      <c r="C52" s="9">
        <v>0</v>
      </c>
      <c r="D52" s="99">
        <f t="shared" si="6"/>
        <v>0</v>
      </c>
    </row>
    <row r="53" spans="1:4" ht="30.2" customHeight="1" x14ac:dyDescent="0.25">
      <c r="A53" s="51" t="s">
        <v>39</v>
      </c>
      <c r="B53" s="22">
        <v>10014400</v>
      </c>
      <c r="C53" s="9">
        <v>4413290.78</v>
      </c>
      <c r="D53" s="99">
        <f t="shared" si="6"/>
        <v>44.069447795174952</v>
      </c>
    </row>
    <row r="54" spans="1:4" ht="19.5" hidden="1" customHeight="1" x14ac:dyDescent="0.25">
      <c r="A54" s="51" t="s">
        <v>40</v>
      </c>
      <c r="B54" s="22">
        <v>0</v>
      </c>
      <c r="C54" s="9">
        <v>0</v>
      </c>
      <c r="D54" s="99">
        <v>0</v>
      </c>
    </row>
    <row r="55" spans="1:4" x14ac:dyDescent="0.25">
      <c r="A55" s="51" t="s">
        <v>41</v>
      </c>
      <c r="B55" s="22">
        <v>2500000</v>
      </c>
      <c r="C55" s="9">
        <v>0</v>
      </c>
      <c r="D55" s="99">
        <f t="shared" si="6"/>
        <v>0</v>
      </c>
    </row>
    <row r="56" spans="1:4" x14ac:dyDescent="0.25">
      <c r="A56" s="51" t="s">
        <v>42</v>
      </c>
      <c r="B56" s="22">
        <v>105016210.81999999</v>
      </c>
      <c r="C56" s="9">
        <v>39272271.350000001</v>
      </c>
      <c r="D56" s="99">
        <f t="shared" si="6"/>
        <v>37.396389608184876</v>
      </c>
    </row>
    <row r="57" spans="1:4" x14ac:dyDescent="0.25">
      <c r="A57" s="52" t="s">
        <v>43</v>
      </c>
      <c r="B57" s="21">
        <f>B58+B59+B60+B61</f>
        <v>82644000</v>
      </c>
      <c r="C57" s="78">
        <f>C58+C59+C60+C61</f>
        <v>12118058.800000001</v>
      </c>
      <c r="D57" s="98">
        <f t="shared" ref="D57:D112" si="7">C57/B57*100</f>
        <v>14.662962586515658</v>
      </c>
    </row>
    <row r="58" spans="1:4" x14ac:dyDescent="0.25">
      <c r="A58" s="51" t="s">
        <v>44</v>
      </c>
      <c r="B58" s="22">
        <v>7829900</v>
      </c>
      <c r="C58" s="9">
        <v>3342300</v>
      </c>
      <c r="D58" s="99">
        <f t="shared" si="7"/>
        <v>42.686368919143284</v>
      </c>
    </row>
    <row r="59" spans="1:4" ht="18.75" customHeight="1" x14ac:dyDescent="0.25">
      <c r="A59" s="51" t="s">
        <v>88</v>
      </c>
      <c r="B59" s="22">
        <v>74764100</v>
      </c>
      <c r="C59" s="9">
        <v>8775758.8000000007</v>
      </c>
      <c r="D59" s="99">
        <f t="shared" si="7"/>
        <v>11.73793144035707</v>
      </c>
    </row>
    <row r="60" spans="1:4" ht="36" customHeight="1" x14ac:dyDescent="0.25">
      <c r="A60" s="53" t="s">
        <v>108</v>
      </c>
      <c r="B60" s="22">
        <v>50000</v>
      </c>
      <c r="C60" s="9">
        <v>0</v>
      </c>
      <c r="D60" s="99">
        <v>0</v>
      </c>
    </row>
    <row r="61" spans="1:4" ht="30.75" hidden="1" customHeight="1" x14ac:dyDescent="0.25">
      <c r="A61" s="51" t="s">
        <v>105</v>
      </c>
      <c r="B61" s="22">
        <v>0</v>
      </c>
      <c r="C61" s="9">
        <v>0</v>
      </c>
      <c r="D61" s="99">
        <v>0</v>
      </c>
    </row>
    <row r="62" spans="1:4" ht="18" customHeight="1" x14ac:dyDescent="0.25">
      <c r="A62" s="52" t="s">
        <v>45</v>
      </c>
      <c r="B62" s="21">
        <f t="shared" ref="B62:C62" si="8">B63+B64+B65+B66</f>
        <v>269090956.36000001</v>
      </c>
      <c r="C62" s="78">
        <f t="shared" si="8"/>
        <v>111582305.48999999</v>
      </c>
      <c r="D62" s="98">
        <f t="shared" si="7"/>
        <v>41.466390026397235</v>
      </c>
    </row>
    <row r="63" spans="1:4" x14ac:dyDescent="0.25">
      <c r="A63" s="51" t="s">
        <v>46</v>
      </c>
      <c r="B63" s="22">
        <v>966700</v>
      </c>
      <c r="C63" s="10">
        <v>183224</v>
      </c>
      <c r="D63" s="99">
        <f t="shared" si="7"/>
        <v>18.953553325747389</v>
      </c>
    </row>
    <row r="64" spans="1:4" hidden="1" x14ac:dyDescent="0.25">
      <c r="A64" s="51" t="s">
        <v>47</v>
      </c>
      <c r="B64" s="22">
        <v>0</v>
      </c>
      <c r="C64" s="10">
        <v>0</v>
      </c>
      <c r="D64" s="99">
        <v>0</v>
      </c>
    </row>
    <row r="65" spans="1:4" x14ac:dyDescent="0.25">
      <c r="A65" s="51" t="s">
        <v>48</v>
      </c>
      <c r="B65" s="24">
        <v>264136156.36000001</v>
      </c>
      <c r="C65" s="9">
        <v>111120856.48999999</v>
      </c>
      <c r="D65" s="99">
        <f t="shared" si="7"/>
        <v>42.069536416873447</v>
      </c>
    </row>
    <row r="66" spans="1:4" ht="20.25" customHeight="1" x14ac:dyDescent="0.25">
      <c r="A66" s="51" t="s">
        <v>49</v>
      </c>
      <c r="B66" s="22">
        <v>3988100</v>
      </c>
      <c r="C66" s="11">
        <v>278225</v>
      </c>
      <c r="D66" s="99">
        <f t="shared" si="7"/>
        <v>6.9763797296958447</v>
      </c>
    </row>
    <row r="67" spans="1:4" ht="19.5" customHeight="1" x14ac:dyDescent="0.25">
      <c r="A67" s="52" t="s">
        <v>50</v>
      </c>
      <c r="B67" s="21">
        <f t="shared" ref="B67:C67" si="9">B68+B69+B71+B70</f>
        <v>774812222.38</v>
      </c>
      <c r="C67" s="78">
        <f t="shared" si="9"/>
        <v>59495575.769999996</v>
      </c>
      <c r="D67" s="98">
        <f t="shared" si="7"/>
        <v>7.6787089892886202</v>
      </c>
    </row>
    <row r="68" spans="1:4" x14ac:dyDescent="0.25">
      <c r="A68" s="51" t="s">
        <v>51</v>
      </c>
      <c r="B68" s="22">
        <v>354449392.38</v>
      </c>
      <c r="C68" s="11">
        <v>7887497.29</v>
      </c>
      <c r="D68" s="99">
        <f t="shared" si="7"/>
        <v>2.2252816507988058</v>
      </c>
    </row>
    <row r="69" spans="1:4" x14ac:dyDescent="0.25">
      <c r="A69" s="51" t="s">
        <v>52</v>
      </c>
      <c r="B69" s="22">
        <v>1799875</v>
      </c>
      <c r="C69" s="9">
        <v>0</v>
      </c>
      <c r="D69" s="99">
        <f t="shared" si="7"/>
        <v>0</v>
      </c>
    </row>
    <row r="70" spans="1:4" x14ac:dyDescent="0.25">
      <c r="A70" s="51" t="s">
        <v>53</v>
      </c>
      <c r="B70" s="22">
        <v>402064655</v>
      </c>
      <c r="C70" s="11">
        <v>44748228.479999997</v>
      </c>
      <c r="D70" s="99">
        <f t="shared" si="7"/>
        <v>11.129610107110757</v>
      </c>
    </row>
    <row r="71" spans="1:4" ht="17.45" customHeight="1" x14ac:dyDescent="0.25">
      <c r="A71" s="51" t="s">
        <v>54</v>
      </c>
      <c r="B71" s="22">
        <v>16498300</v>
      </c>
      <c r="C71" s="11">
        <v>6859850</v>
      </c>
      <c r="D71" s="99">
        <f t="shared" si="7"/>
        <v>41.579132395458927</v>
      </c>
    </row>
    <row r="72" spans="1:4" ht="20.25" customHeight="1" x14ac:dyDescent="0.25">
      <c r="A72" s="52" t="s">
        <v>55</v>
      </c>
      <c r="B72" s="21">
        <f t="shared" ref="B72:C72" si="10">B73+B74</f>
        <v>21867910.34</v>
      </c>
      <c r="C72" s="78">
        <f t="shared" si="10"/>
        <v>10130250</v>
      </c>
      <c r="D72" s="98">
        <f t="shared" si="7"/>
        <v>46.32472807184557</v>
      </c>
    </row>
    <row r="73" spans="1:4" ht="30.2" customHeight="1" x14ac:dyDescent="0.25">
      <c r="A73" s="51" t="s">
        <v>56</v>
      </c>
      <c r="B73" s="22">
        <v>21867910.34</v>
      </c>
      <c r="C73" s="9">
        <v>10130250</v>
      </c>
      <c r="D73" s="99">
        <f t="shared" si="7"/>
        <v>46.32472807184557</v>
      </c>
    </row>
    <row r="74" spans="1:4" ht="19.5" hidden="1" customHeight="1" x14ac:dyDescent="0.25">
      <c r="A74" s="51" t="s">
        <v>57</v>
      </c>
      <c r="B74" s="22"/>
      <c r="C74" s="9"/>
      <c r="D74" s="99">
        <v>0</v>
      </c>
    </row>
    <row r="75" spans="1:4" ht="21.75" customHeight="1" x14ac:dyDescent="0.25">
      <c r="A75" s="52" t="s">
        <v>58</v>
      </c>
      <c r="B75" s="21">
        <f t="shared" ref="B75:C75" si="11">B76+B77+B78+B79+B80+B81</f>
        <v>2705840797.2200003</v>
      </c>
      <c r="C75" s="78">
        <f t="shared" si="11"/>
        <v>1418209053.75</v>
      </c>
      <c r="D75" s="98">
        <f t="shared" si="7"/>
        <v>52.412878658902542</v>
      </c>
    </row>
    <row r="76" spans="1:4" x14ac:dyDescent="0.25">
      <c r="A76" s="51" t="s">
        <v>59</v>
      </c>
      <c r="B76" s="22">
        <v>1145435853.4300001</v>
      </c>
      <c r="C76" s="9">
        <v>554389636.82000005</v>
      </c>
      <c r="D76" s="99">
        <f t="shared" si="7"/>
        <v>48.399885088273074</v>
      </c>
    </row>
    <row r="77" spans="1:4" x14ac:dyDescent="0.25">
      <c r="A77" s="51" t="s">
        <v>60</v>
      </c>
      <c r="B77" s="22">
        <v>1232427541.79</v>
      </c>
      <c r="C77" s="9">
        <v>727767344.39999998</v>
      </c>
      <c r="D77" s="104">
        <f t="shared" si="7"/>
        <v>59.051532014854004</v>
      </c>
    </row>
    <row r="78" spans="1:4" ht="15" customHeight="1" x14ac:dyDescent="0.25">
      <c r="A78" s="51" t="s">
        <v>61</v>
      </c>
      <c r="B78" s="22">
        <v>242794050</v>
      </c>
      <c r="C78" s="9">
        <v>114822140.48</v>
      </c>
      <c r="D78" s="104">
        <f t="shared" si="7"/>
        <v>47.291991084625018</v>
      </c>
    </row>
    <row r="79" spans="1:4" ht="15" customHeight="1" x14ac:dyDescent="0.25">
      <c r="A79" s="51" t="s">
        <v>95</v>
      </c>
      <c r="B79" s="22">
        <v>155000</v>
      </c>
      <c r="C79" s="9">
        <v>40440</v>
      </c>
      <c r="D79" s="104">
        <f t="shared" si="7"/>
        <v>26.090322580645157</v>
      </c>
    </row>
    <row r="80" spans="1:4" x14ac:dyDescent="0.25">
      <c r="A80" s="51" t="s">
        <v>62</v>
      </c>
      <c r="B80" s="22">
        <v>25569908</v>
      </c>
      <c r="C80" s="9">
        <v>6792787.0700000003</v>
      </c>
      <c r="D80" s="104">
        <f t="shared" si="7"/>
        <v>26.565551467764376</v>
      </c>
    </row>
    <row r="81" spans="1:4" x14ac:dyDescent="0.25">
      <c r="A81" s="51" t="s">
        <v>63</v>
      </c>
      <c r="B81" s="22">
        <v>59458444</v>
      </c>
      <c r="C81" s="9">
        <v>14396704.98</v>
      </c>
      <c r="D81" s="104">
        <f t="shared" si="7"/>
        <v>24.213053708569973</v>
      </c>
    </row>
    <row r="82" spans="1:4" ht="20.25" customHeight="1" x14ac:dyDescent="0.25">
      <c r="A82" s="52" t="s">
        <v>64</v>
      </c>
      <c r="B82" s="21">
        <f t="shared" ref="B82:C82" si="12">B83</f>
        <v>179510388.08000001</v>
      </c>
      <c r="C82" s="78">
        <f t="shared" si="12"/>
        <v>77586100.090000004</v>
      </c>
      <c r="D82" s="105">
        <f t="shared" si="7"/>
        <v>43.220952792672499</v>
      </c>
    </row>
    <row r="83" spans="1:4" x14ac:dyDescent="0.25">
      <c r="A83" s="51" t="s">
        <v>65</v>
      </c>
      <c r="B83" s="22">
        <v>179510388.08000001</v>
      </c>
      <c r="C83" s="9">
        <v>77586100.090000004</v>
      </c>
      <c r="D83" s="104">
        <f t="shared" si="7"/>
        <v>43.220952792672499</v>
      </c>
    </row>
    <row r="84" spans="1:4" ht="20.25" customHeight="1" x14ac:dyDescent="0.25">
      <c r="A84" s="52" t="s">
        <v>66</v>
      </c>
      <c r="B84" s="21">
        <f t="shared" ref="B84:C84" si="13">B85+B86+B87+B88</f>
        <v>271739770.31</v>
      </c>
      <c r="C84" s="78">
        <f t="shared" si="13"/>
        <v>107382614.56999999</v>
      </c>
      <c r="D84" s="105">
        <f t="shared" si="7"/>
        <v>39.516709110152775</v>
      </c>
    </row>
    <row r="85" spans="1:4" x14ac:dyDescent="0.25">
      <c r="A85" s="51" t="s">
        <v>67</v>
      </c>
      <c r="B85" s="22">
        <v>2626600</v>
      </c>
      <c r="C85" s="9">
        <v>1212582.3799999999</v>
      </c>
      <c r="D85" s="104">
        <f t="shared" si="7"/>
        <v>46.165475519683234</v>
      </c>
    </row>
    <row r="86" spans="1:4" x14ac:dyDescent="0.25">
      <c r="A86" s="51" t="s">
        <v>68</v>
      </c>
      <c r="B86" s="22">
        <v>1220000</v>
      </c>
      <c r="C86" s="9">
        <v>890982.5</v>
      </c>
      <c r="D86" s="104">
        <f t="shared" si="7"/>
        <v>73.031352459016404</v>
      </c>
    </row>
    <row r="87" spans="1:4" x14ac:dyDescent="0.25">
      <c r="A87" s="51" t="s">
        <v>69</v>
      </c>
      <c r="B87" s="22">
        <v>257610295.31</v>
      </c>
      <c r="C87" s="9">
        <v>98365748.849999994</v>
      </c>
      <c r="D87" s="104">
        <f t="shared" si="7"/>
        <v>38.183935440790435</v>
      </c>
    </row>
    <row r="88" spans="1:4" ht="18.75" customHeight="1" x14ac:dyDescent="0.25">
      <c r="A88" s="51" t="s">
        <v>70</v>
      </c>
      <c r="B88" s="22">
        <v>10282875</v>
      </c>
      <c r="C88" s="9">
        <v>6913300.8399999999</v>
      </c>
      <c r="D88" s="104">
        <f t="shared" si="7"/>
        <v>67.231205669620607</v>
      </c>
    </row>
    <row r="89" spans="1:4" ht="21.75" customHeight="1" x14ac:dyDescent="0.25">
      <c r="A89" s="52" t="s">
        <v>71</v>
      </c>
      <c r="B89" s="21">
        <f t="shared" ref="B89:C89" si="14">B90+B91+B92</f>
        <v>116820735.81999999</v>
      </c>
      <c r="C89" s="78">
        <f t="shared" si="14"/>
        <v>50375995.119999997</v>
      </c>
      <c r="D89" s="105">
        <f t="shared" si="7"/>
        <v>43.122477158182306</v>
      </c>
    </row>
    <row r="90" spans="1:4" x14ac:dyDescent="0.25">
      <c r="A90" s="51" t="s">
        <v>72</v>
      </c>
      <c r="B90" s="22">
        <v>114810735.81999999</v>
      </c>
      <c r="C90" s="9">
        <v>49527108.82</v>
      </c>
      <c r="D90" s="104">
        <f t="shared" si="7"/>
        <v>43.138046687244028</v>
      </c>
    </row>
    <row r="91" spans="1:4" x14ac:dyDescent="0.25">
      <c r="A91" s="51" t="s">
        <v>73</v>
      </c>
      <c r="B91" s="22">
        <v>2010000</v>
      </c>
      <c r="C91" s="9">
        <v>848886.3</v>
      </c>
      <c r="D91" s="104">
        <f>C91/B91*100</f>
        <v>42.233149253731348</v>
      </c>
    </row>
    <row r="92" spans="1:4" hidden="1" x14ac:dyDescent="0.25">
      <c r="A92" s="51" t="s">
        <v>74</v>
      </c>
      <c r="B92" s="22"/>
      <c r="C92" s="9"/>
      <c r="D92" s="104" t="e">
        <f t="shared" si="7"/>
        <v>#DIV/0!</v>
      </c>
    </row>
    <row r="93" spans="1:4" ht="21" hidden="1" customHeight="1" x14ac:dyDescent="0.25">
      <c r="A93" s="52" t="s">
        <v>75</v>
      </c>
      <c r="B93" s="15">
        <f t="shared" ref="B93:C93" si="15">B94+B95</f>
        <v>0</v>
      </c>
      <c r="C93" s="80">
        <f t="shared" si="15"/>
        <v>0</v>
      </c>
      <c r="D93" s="105">
        <v>0</v>
      </c>
    </row>
    <row r="94" spans="1:4" hidden="1" x14ac:dyDescent="0.25">
      <c r="A94" s="51" t="s">
        <v>76</v>
      </c>
      <c r="B94" s="22">
        <v>0</v>
      </c>
      <c r="C94" s="9">
        <v>0</v>
      </c>
      <c r="D94" s="104">
        <v>0</v>
      </c>
    </row>
    <row r="95" spans="1:4" hidden="1" x14ac:dyDescent="0.25">
      <c r="A95" s="54" t="s">
        <v>96</v>
      </c>
      <c r="B95" s="22">
        <v>0</v>
      </c>
      <c r="C95" s="9">
        <v>0</v>
      </c>
      <c r="D95" s="104">
        <v>0</v>
      </c>
    </row>
    <row r="96" spans="1:4" ht="22.5" customHeight="1" thickBot="1" x14ac:dyDescent="0.3">
      <c r="A96" s="55" t="s">
        <v>77</v>
      </c>
      <c r="B96" s="65">
        <v>6231082.1900000004</v>
      </c>
      <c r="C96" s="81">
        <v>0</v>
      </c>
      <c r="D96" s="106">
        <v>0</v>
      </c>
    </row>
    <row r="97" spans="1:4" ht="16.5" hidden="1" thickBot="1" x14ac:dyDescent="0.3">
      <c r="A97" s="56" t="s">
        <v>86</v>
      </c>
      <c r="B97" s="66"/>
      <c r="C97" s="82"/>
      <c r="D97" s="107" t="e">
        <f t="shared" si="7"/>
        <v>#DIV/0!</v>
      </c>
    </row>
    <row r="98" spans="1:4" ht="31.5" customHeight="1" thickBot="1" x14ac:dyDescent="0.3">
      <c r="A98" s="57" t="s">
        <v>78</v>
      </c>
      <c r="B98" s="67">
        <f>B48+B57+B62+B67+B72+B75+B82+B84+B89+B93+B96+B97</f>
        <v>4655569750.9499998</v>
      </c>
      <c r="C98" s="83">
        <f>C48+C57+C62+C67+C72+C75+C82+C84+C89+C93+C96+C97</f>
        <v>1933466231.0699997</v>
      </c>
      <c r="D98" s="108">
        <f t="shared" si="7"/>
        <v>41.530174275134918</v>
      </c>
    </row>
    <row r="99" spans="1:4" ht="9.75" hidden="1" customHeight="1" x14ac:dyDescent="0.25">
      <c r="A99" s="58"/>
      <c r="B99" s="68"/>
      <c r="C99" s="84"/>
      <c r="D99" s="109" t="e">
        <f t="shared" si="7"/>
        <v>#DIV/0!</v>
      </c>
    </row>
    <row r="100" spans="1:4" ht="26.25" customHeight="1" thickBot="1" x14ac:dyDescent="0.3">
      <c r="A100" s="59" t="s">
        <v>79</v>
      </c>
      <c r="B100" s="69">
        <f>B46-B98</f>
        <v>-237993187.75</v>
      </c>
      <c r="C100" s="85">
        <f>C46-C98</f>
        <v>69148181.010000229</v>
      </c>
      <c r="D100" s="110">
        <f t="shared" si="7"/>
        <v>-29.054689196665979</v>
      </c>
    </row>
    <row r="101" spans="1:4" x14ac:dyDescent="0.25">
      <c r="A101" s="60" t="s">
        <v>89</v>
      </c>
      <c r="B101" s="70"/>
      <c r="C101" s="86"/>
      <c r="D101" s="111"/>
    </row>
    <row r="102" spans="1:4" x14ac:dyDescent="0.25">
      <c r="A102" s="52" t="s">
        <v>80</v>
      </c>
      <c r="B102" s="21">
        <v>75000000</v>
      </c>
      <c r="C102" s="78">
        <v>0</v>
      </c>
      <c r="D102" s="105">
        <v>0</v>
      </c>
    </row>
    <row r="103" spans="1:4" x14ac:dyDescent="0.25">
      <c r="A103" s="51" t="s">
        <v>81</v>
      </c>
      <c r="B103" s="22">
        <v>150000000</v>
      </c>
      <c r="C103" s="9">
        <v>0</v>
      </c>
      <c r="D103" s="104">
        <v>0</v>
      </c>
    </row>
    <row r="104" spans="1:4" x14ac:dyDescent="0.25">
      <c r="A104" s="51" t="s">
        <v>82</v>
      </c>
      <c r="B104" s="22">
        <v>-75000000</v>
      </c>
      <c r="C104" s="9">
        <v>0</v>
      </c>
      <c r="D104" s="104">
        <v>0</v>
      </c>
    </row>
    <row r="105" spans="1:4" ht="31.5" hidden="1" x14ac:dyDescent="0.25">
      <c r="A105" s="51" t="s">
        <v>83</v>
      </c>
      <c r="B105" s="22"/>
      <c r="C105" s="9">
        <v>0</v>
      </c>
      <c r="D105" s="104" t="e">
        <f t="shared" si="7"/>
        <v>#DIV/0!</v>
      </c>
    </row>
    <row r="106" spans="1:4" ht="31.5" hidden="1" x14ac:dyDescent="0.25">
      <c r="A106" s="51" t="s">
        <v>84</v>
      </c>
      <c r="B106" s="22"/>
      <c r="C106" s="9">
        <v>0</v>
      </c>
      <c r="D106" s="104" t="e">
        <f t="shared" si="7"/>
        <v>#DIV/0!</v>
      </c>
    </row>
    <row r="107" spans="1:4" ht="30.75" customHeight="1" x14ac:dyDescent="0.25">
      <c r="A107" s="52" t="s">
        <v>85</v>
      </c>
      <c r="B107" s="15">
        <f>B108</f>
        <v>162993187.75</v>
      </c>
      <c r="C107" s="80">
        <f>C108-C109</f>
        <v>-69148181.00999999</v>
      </c>
      <c r="D107" s="105">
        <f>C107/B107*100</f>
        <v>-42.423969961284463</v>
      </c>
    </row>
    <row r="108" spans="1:4" ht="17.45" customHeight="1" x14ac:dyDescent="0.25">
      <c r="A108" s="43" t="s">
        <v>101</v>
      </c>
      <c r="B108" s="22">
        <v>162993187.75</v>
      </c>
      <c r="C108" s="9">
        <v>162993187.75</v>
      </c>
      <c r="D108" s="104">
        <f t="shared" ref="D108" si="16">C108/B108*100</f>
        <v>100</v>
      </c>
    </row>
    <row r="109" spans="1:4" x14ac:dyDescent="0.25">
      <c r="A109" s="51" t="s">
        <v>102</v>
      </c>
      <c r="B109" s="16">
        <f t="shared" ref="B109:C109" si="17">B110+B111</f>
        <v>0</v>
      </c>
      <c r="C109" s="9">
        <f t="shared" si="17"/>
        <v>232141368.75999999</v>
      </c>
      <c r="D109" s="104">
        <v>0</v>
      </c>
    </row>
    <row r="110" spans="1:4" x14ac:dyDescent="0.25">
      <c r="A110" s="43" t="s">
        <v>90</v>
      </c>
      <c r="B110" s="22"/>
      <c r="C110" s="9">
        <v>141695090.50999999</v>
      </c>
      <c r="D110" s="104">
        <v>0</v>
      </c>
    </row>
    <row r="111" spans="1:4" ht="16.5" thickBot="1" x14ac:dyDescent="0.3">
      <c r="A111" s="48" t="s">
        <v>91</v>
      </c>
      <c r="B111" s="71"/>
      <c r="C111" s="17">
        <v>90446278.25</v>
      </c>
      <c r="D111" s="112">
        <v>0</v>
      </c>
    </row>
    <row r="112" spans="1:4" s="5" customFormat="1" ht="42" hidden="1" customHeight="1" thickBot="1" x14ac:dyDescent="0.3">
      <c r="A112" s="38" t="s">
        <v>92</v>
      </c>
      <c r="B112" s="72">
        <f>B102+B107</f>
        <v>237993187.75</v>
      </c>
      <c r="C112" s="87">
        <f>(C46-C44)-C98</f>
        <v>71459084.250000238</v>
      </c>
      <c r="D112" s="36">
        <f t="shared" si="7"/>
        <v>30.025684737272584</v>
      </c>
    </row>
    <row r="113" spans="1:4" s="5" customFormat="1" ht="23.25" customHeight="1" x14ac:dyDescent="0.25">
      <c r="A113" s="4"/>
      <c r="B113" s="12"/>
      <c r="C113" s="12"/>
      <c r="D113" s="18"/>
    </row>
    <row r="114" spans="1:4" x14ac:dyDescent="0.25">
      <c r="A114" s="2"/>
      <c r="B114" s="8"/>
      <c r="C114" s="8"/>
      <c r="D114" s="8"/>
    </row>
    <row r="115" spans="1:4" ht="42.75" customHeight="1" x14ac:dyDescent="0.25">
      <c r="A115" s="2"/>
      <c r="B115" s="13"/>
      <c r="C115" s="8"/>
      <c r="D115" s="8"/>
    </row>
    <row r="116" spans="1:4" x14ac:dyDescent="0.25">
      <c r="A116" s="2"/>
      <c r="B116" s="8"/>
      <c r="C116" s="8"/>
      <c r="D116" s="8"/>
    </row>
  </sheetData>
  <mergeCells count="2">
    <mergeCell ref="B47:D47"/>
    <mergeCell ref="A1:D1"/>
  </mergeCells>
  <pageMargins left="0.98425196850393704" right="0" top="0.82677165354330717" bottom="0.11811023622047245" header="0.31496062992125984" footer="0.23622047244094491"/>
  <pageSetup paperSize="9" scale="70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2026-06-08T05:44:22Z</dcterms:modified>
</cp:coreProperties>
</file>