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5570" yWindow="15" windowWidth="13290" windowHeight="12330" tabRatio="597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оперативка!$5:$7</definedName>
    <definedName name="_xlnm.Print_Area" localSheetId="0">оперативка!$A$2:$AK$219</definedName>
  </definedNames>
  <calcPr calcId="125725"/>
</workbook>
</file>

<file path=xl/calcChain.xml><?xml version="1.0" encoding="utf-8"?>
<calcChain xmlns="http://schemas.openxmlformats.org/spreadsheetml/2006/main">
  <c r="C94" i="1"/>
  <c r="C93"/>
  <c r="C92"/>
  <c r="D82"/>
  <c r="D63"/>
  <c r="D62"/>
  <c r="C63"/>
  <c r="C62"/>
  <c r="C68"/>
  <c r="C65"/>
  <c r="C64"/>
  <c r="Z69" l="1"/>
  <c r="B83" l="1"/>
  <c r="Z74" l="1"/>
  <c r="C81"/>
  <c r="O42" l="1"/>
  <c r="C98" l="1"/>
  <c r="C71" l="1"/>
  <c r="C72"/>
  <c r="C75"/>
  <c r="C76"/>
  <c r="C79"/>
  <c r="C80"/>
  <c r="C84"/>
  <c r="C85"/>
  <c r="C86"/>
  <c r="C88"/>
  <c r="C89"/>
  <c r="C90"/>
  <c r="C91"/>
  <c r="F214" l="1"/>
  <c r="L214" l="1"/>
  <c r="K37" l="1"/>
  <c r="U214" l="1"/>
  <c r="W214" l="1"/>
  <c r="X214"/>
  <c r="H214" l="1"/>
  <c r="K214"/>
  <c r="Q214"/>
  <c r="R214"/>
  <c r="T214"/>
  <c r="V214"/>
  <c r="Y214"/>
  <c r="G214"/>
  <c r="N214" l="1"/>
  <c r="S214"/>
  <c r="O214"/>
  <c r="C53" l="1"/>
  <c r="C52"/>
  <c r="M214" l="1"/>
  <c r="S12" l="1"/>
  <c r="I214" l="1"/>
  <c r="J214"/>
  <c r="P214"/>
  <c r="Z214"/>
  <c r="C214" l="1"/>
  <c r="C199"/>
  <c r="G200"/>
  <c r="H200"/>
  <c r="I200"/>
  <c r="J200"/>
  <c r="K200"/>
  <c r="L200"/>
  <c r="M200"/>
  <c r="N200"/>
  <c r="O200"/>
  <c r="P200"/>
  <c r="Q200"/>
  <c r="R200"/>
  <c r="S200"/>
  <c r="T200"/>
  <c r="U200"/>
  <c r="V200"/>
  <c r="W200"/>
  <c r="X200"/>
  <c r="Y200"/>
  <c r="Z200"/>
  <c r="F200"/>
  <c r="C200" l="1"/>
  <c r="C31" l="1"/>
  <c r="AP31" l="1"/>
  <c r="C47"/>
  <c r="C48"/>
  <c r="C49"/>
  <c r="F44"/>
  <c r="AW45" l="1"/>
  <c r="N204" l="1"/>
  <c r="U204"/>
  <c r="B204"/>
  <c r="F204"/>
  <c r="J204"/>
  <c r="O204"/>
  <c r="S204"/>
  <c r="K204"/>
  <c r="V204"/>
  <c r="Z204"/>
  <c r="L204"/>
  <c r="W204"/>
  <c r="I204"/>
  <c r="R204"/>
  <c r="C204"/>
  <c r="G204"/>
  <c r="P204"/>
  <c r="H204"/>
  <c r="Q204"/>
  <c r="E204"/>
  <c r="M204"/>
  <c r="T204"/>
  <c r="X204"/>
  <c r="Y204"/>
  <c r="C206"/>
  <c r="C207" s="1"/>
  <c r="AP6" l="1"/>
  <c r="AQ31" l="1"/>
  <c r="C22"/>
  <c r="AP22" l="1"/>
  <c r="AQ22" s="1"/>
  <c r="D22"/>
  <c r="C19"/>
  <c r="G12"/>
  <c r="F12"/>
  <c r="B12"/>
  <c r="H12"/>
  <c r="I12"/>
  <c r="J12"/>
  <c r="K12"/>
  <c r="M12"/>
  <c r="N12"/>
  <c r="O12"/>
  <c r="Q12"/>
  <c r="R12"/>
  <c r="T12"/>
  <c r="U12"/>
  <c r="V12"/>
  <c r="X12"/>
  <c r="Y12"/>
  <c r="Z12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Z18"/>
  <c r="R27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F27"/>
  <c r="G27"/>
  <c r="H27"/>
  <c r="I27"/>
  <c r="J27"/>
  <c r="K27"/>
  <c r="L27"/>
  <c r="M27"/>
  <c r="N27"/>
  <c r="O27"/>
  <c r="P27"/>
  <c r="Q27"/>
  <c r="S27"/>
  <c r="T27"/>
  <c r="U27"/>
  <c r="V27"/>
  <c r="W27"/>
  <c r="X27"/>
  <c r="Y27"/>
  <c r="Z27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P19" l="1"/>
  <c r="AQ19" s="1"/>
  <c r="C30"/>
  <c r="C8"/>
  <c r="AP8" s="1"/>
  <c r="AQ8" l="1"/>
  <c r="B14"/>
  <c r="B10"/>
  <c r="C26" l="1"/>
  <c r="AP26" l="1"/>
  <c r="C13"/>
  <c r="AP13" l="1"/>
  <c r="AQ13" s="1"/>
  <c r="AQ26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G37" l="1"/>
  <c r="H37"/>
  <c r="I37"/>
  <c r="J37"/>
  <c r="L37"/>
  <c r="M37"/>
  <c r="N37"/>
  <c r="O37"/>
  <c r="P37"/>
  <c r="Q37"/>
  <c r="R37"/>
  <c r="S37"/>
  <c r="T37"/>
  <c r="U37"/>
  <c r="V37"/>
  <c r="W37"/>
  <c r="X37"/>
  <c r="Y37"/>
  <c r="Z37"/>
  <c r="B37" l="1"/>
  <c r="B30" l="1"/>
  <c r="F37" l="1"/>
  <c r="C21" l="1"/>
  <c r="AP21" l="1"/>
  <c r="AQ21" s="1"/>
  <c r="B23"/>
  <c r="D26" l="1"/>
  <c r="C27"/>
  <c r="AP27" l="1"/>
  <c r="AQ27" l="1"/>
  <c r="W70" l="1"/>
  <c r="U70" l="1"/>
  <c r="C77" l="1"/>
  <c r="P70" l="1"/>
  <c r="B69" l="1"/>
  <c r="L70" l="1"/>
  <c r="U74" l="1"/>
  <c r="R70" l="1"/>
  <c r="F70"/>
  <c r="X70" l="1"/>
  <c r="I70" l="1"/>
  <c r="M74" l="1"/>
  <c r="G74" l="1"/>
  <c r="R74"/>
  <c r="J74" l="1"/>
  <c r="O74" l="1"/>
  <c r="N74"/>
  <c r="X74" l="1"/>
  <c r="W74" l="1"/>
  <c r="L74" l="1"/>
  <c r="P74" l="1"/>
  <c r="V74" l="1"/>
  <c r="Q74" l="1"/>
  <c r="I74" l="1"/>
  <c r="H74" l="1"/>
  <c r="B81" l="1"/>
  <c r="D81" s="1"/>
  <c r="D80" l="1"/>
  <c r="D79"/>
  <c r="T74" l="1"/>
  <c r="S74" l="1"/>
  <c r="K74" l="1"/>
  <c r="F74" l="1"/>
  <c r="H70" l="1"/>
  <c r="I69"/>
  <c r="L69"/>
  <c r="O70"/>
  <c r="R69"/>
  <c r="S70"/>
  <c r="U69"/>
  <c r="X69"/>
  <c r="Z70"/>
  <c r="F69"/>
  <c r="G70" l="1"/>
  <c r="C78"/>
  <c r="T69"/>
  <c r="T70"/>
  <c r="P69"/>
  <c r="S69"/>
  <c r="K69"/>
  <c r="K70"/>
  <c r="V69"/>
  <c r="V70"/>
  <c r="N69"/>
  <c r="N70"/>
  <c r="J69"/>
  <c r="J70"/>
  <c r="W69"/>
  <c r="Y69"/>
  <c r="Y70"/>
  <c r="Q69"/>
  <c r="Q70"/>
  <c r="M69"/>
  <c r="M70"/>
  <c r="O69"/>
  <c r="G69"/>
  <c r="H69"/>
  <c r="D85"/>
  <c r="C69" l="1"/>
  <c r="C70"/>
  <c r="C83"/>
  <c r="C192" l="1"/>
  <c r="C186"/>
  <c r="C184"/>
  <c r="C182"/>
  <c r="C181"/>
  <c r="C180"/>
  <c r="C179"/>
  <c r="C178"/>
  <c r="D91"/>
  <c r="D89"/>
  <c r="D88"/>
  <c r="B87"/>
  <c r="D84"/>
  <c r="Y74"/>
  <c r="C74" s="1"/>
  <c r="B74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C73" s="1"/>
  <c r="B73"/>
  <c r="D71"/>
  <c r="C61"/>
  <c r="C60"/>
  <c r="C57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C55"/>
  <c r="C51"/>
  <c r="C50"/>
  <c r="C46"/>
  <c r="C45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C43"/>
  <c r="C42"/>
  <c r="C41"/>
  <c r="C39"/>
  <c r="C38"/>
  <c r="C36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C34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B33"/>
  <c r="C32"/>
  <c r="D31"/>
  <c r="C29"/>
  <c r="C28"/>
  <c r="B27"/>
  <c r="B25"/>
  <c r="C24"/>
  <c r="C20"/>
  <c r="B18"/>
  <c r="C17"/>
  <c r="C16"/>
  <c r="C15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C9"/>
  <c r="C87" l="1"/>
  <c r="D87" s="1"/>
  <c r="AP20"/>
  <c r="AQ20" s="1"/>
  <c r="AP28"/>
  <c r="N210"/>
  <c r="V210"/>
  <c r="J210"/>
  <c r="O210"/>
  <c r="S210"/>
  <c r="W210"/>
  <c r="H210"/>
  <c r="Q210"/>
  <c r="Y210"/>
  <c r="I210"/>
  <c r="R210"/>
  <c r="Z210"/>
  <c r="K210"/>
  <c r="P210"/>
  <c r="T210"/>
  <c r="X210"/>
  <c r="L210"/>
  <c r="U210"/>
  <c r="M210"/>
  <c r="AP11"/>
  <c r="AQ11" s="1"/>
  <c r="AP9"/>
  <c r="AQ9" s="1"/>
  <c r="AP36"/>
  <c r="AP29"/>
  <c r="AQ29" s="1"/>
  <c r="D16"/>
  <c r="AP16"/>
  <c r="D24"/>
  <c r="AP24"/>
  <c r="D38"/>
  <c r="AP38"/>
  <c r="D61"/>
  <c r="AP61"/>
  <c r="D32"/>
  <c r="AP32"/>
  <c r="D47"/>
  <c r="AP47"/>
  <c r="D17"/>
  <c r="AP17"/>
  <c r="D43"/>
  <c r="AP43"/>
  <c r="D42"/>
  <c r="AP42"/>
  <c r="D48"/>
  <c r="AP48"/>
  <c r="D54"/>
  <c r="AP54"/>
  <c r="D58"/>
  <c r="AP58"/>
  <c r="D51"/>
  <c r="AP51"/>
  <c r="D55"/>
  <c r="AP55"/>
  <c r="D52"/>
  <c r="AP52"/>
  <c r="D53"/>
  <c r="AP53"/>
  <c r="D57"/>
  <c r="AP57"/>
  <c r="D60"/>
  <c r="AP60"/>
  <c r="D50"/>
  <c r="AP50"/>
  <c r="D46"/>
  <c r="AP46"/>
  <c r="D45"/>
  <c r="AP45"/>
  <c r="D41"/>
  <c r="AP41"/>
  <c r="D39"/>
  <c r="AP39"/>
  <c r="D34"/>
  <c r="AP34"/>
  <c r="D15"/>
  <c r="AP15"/>
  <c r="C12"/>
  <c r="D11"/>
  <c r="D9"/>
  <c r="C14"/>
  <c r="D29"/>
  <c r="C37"/>
  <c r="D36"/>
  <c r="D21"/>
  <c r="D27" s="1"/>
  <c r="C23"/>
  <c r="D86"/>
  <c r="D83"/>
  <c r="D98"/>
  <c r="C18"/>
  <c r="C10"/>
  <c r="C25"/>
  <c r="C44"/>
  <c r="D8"/>
  <c r="C33"/>
  <c r="D13"/>
  <c r="C35"/>
  <c r="C59"/>
  <c r="D72"/>
  <c r="C40"/>
  <c r="D74"/>
  <c r="C56"/>
  <c r="D204"/>
  <c r="AQ28" l="1"/>
  <c r="AP18"/>
  <c r="AQ18" s="1"/>
  <c r="AQ36"/>
  <c r="N209"/>
  <c r="U209"/>
  <c r="T209"/>
  <c r="Q209"/>
  <c r="W209"/>
  <c r="AA209"/>
  <c r="S209"/>
  <c r="F209"/>
  <c r="L209"/>
  <c r="P209"/>
  <c r="H209"/>
  <c r="X209"/>
  <c r="K209"/>
  <c r="J209"/>
  <c r="Y209"/>
  <c r="V209"/>
  <c r="O209"/>
  <c r="M209"/>
  <c r="G209"/>
  <c r="Z209"/>
  <c r="R209"/>
  <c r="I209"/>
  <c r="AP10"/>
  <c r="AP59"/>
  <c r="D14"/>
  <c r="AP14"/>
  <c r="AQ14" s="1"/>
  <c r="AP56"/>
  <c r="D10"/>
  <c r="AQ34"/>
  <c r="AQ41"/>
  <c r="AQ46"/>
  <c r="AQ60"/>
  <c r="AQ53"/>
  <c r="AQ51"/>
  <c r="AQ54"/>
  <c r="AQ48"/>
  <c r="AQ43"/>
  <c r="AQ32"/>
  <c r="AQ38"/>
  <c r="AQ16"/>
  <c r="AQ15"/>
  <c r="AQ39"/>
  <c r="AQ45"/>
  <c r="AQ50"/>
  <c r="AQ57"/>
  <c r="AQ52"/>
  <c r="AQ55"/>
  <c r="AQ58"/>
  <c r="AQ42"/>
  <c r="AQ17"/>
  <c r="AQ47"/>
  <c r="AQ61"/>
  <c r="AQ24"/>
  <c r="D33"/>
  <c r="AP33"/>
  <c r="D25"/>
  <c r="AP25"/>
  <c r="AP23"/>
  <c r="D23"/>
  <c r="D12"/>
  <c r="AP12"/>
  <c r="D44"/>
  <c r="AP44"/>
  <c r="D40"/>
  <c r="AP40"/>
  <c r="D37"/>
  <c r="AP37"/>
  <c r="D35"/>
  <c r="AP35"/>
  <c r="D30"/>
  <c r="AP30"/>
  <c r="D69"/>
  <c r="AQ10" l="1"/>
  <c r="AQ59"/>
  <c r="AQ56"/>
  <c r="AQ37"/>
  <c r="AQ44"/>
  <c r="AQ33"/>
  <c r="AQ30"/>
  <c r="AQ23"/>
  <c r="AQ35"/>
  <c r="AQ40"/>
  <c r="AQ12"/>
  <c r="AQ25"/>
</calcChain>
</file>

<file path=xl/sharedStrings.xml><?xml version="1.0" encoding="utf-8"?>
<sst xmlns="http://schemas.openxmlformats.org/spreadsheetml/2006/main" count="145" uniqueCount="130">
  <si>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</si>
  <si>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</si>
  <si>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</si>
  <si>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</si>
  <si>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</si>
  <si>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</si>
  <si>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</si>
  <si>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</si>
  <si>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</si>
  <si>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</si>
  <si>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</si>
  <si>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</si>
  <si>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</si>
  <si>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</si>
  <si>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</si>
  <si>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</si>
  <si>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</si>
  <si>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</si>
  <si>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</si>
  <si>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</si>
  <si>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</si>
  <si>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</si>
  <si>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</si>
  <si>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</si>
  <si>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</si>
  <si>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</si>
  <si>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</si>
  <si>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</si>
  <si>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</si>
  <si>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</si>
  <si>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</si>
  <si>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</si>
  <si>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</si>
  <si>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</si>
  <si>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</si>
  <si>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</si>
  <si>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</si>
  <si>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</si>
  <si>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</si>
  <si>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</si>
  <si>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Количество хозяйств, завершивших сев зерновых</t>
  </si>
  <si>
    <t>Переведено на кормовые цели, га</t>
  </si>
  <si>
    <t>Осталось убирать, га</t>
  </si>
  <si>
    <t>Урожайность, ц/га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</si>
  <si>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</si>
  <si>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</si>
  <si>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</si>
  <si>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</si>
  <si>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</si>
  <si>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</si>
  <si>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</si>
  <si>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</si>
  <si>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</si>
  <si>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</si>
  <si>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площади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</si>
  <si>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</si>
  <si>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</si>
  <si>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</si>
  <si>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</si>
  <si>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</si>
  <si>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</si>
  <si>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>количество хозяйств, приступивших к подкормке ОЗИМ</t>
  </si>
  <si>
    <t>План посева овощей, га</t>
  </si>
  <si>
    <t>Количество хозяйств, незавершивших сев зерновых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</si>
  <si>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</si>
  <si>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</si>
  <si>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</si>
  <si>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</si>
  <si>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</si>
  <si>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</si>
  <si>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</si>
  <si>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</si>
  <si>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</si>
  <si>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% к уборочной площади</t>
  </si>
  <si>
    <t>Не завершили уборку зерновых</t>
  </si>
  <si>
    <t>Валовой сбор картофеля по Соглашению (план), тонн</t>
  </si>
  <si>
    <t>пересев по погибшим озимым</t>
  </si>
  <si>
    <t>Количество хозяйств</t>
  </si>
  <si>
    <t>Посеяно лука-чернушки, га</t>
  </si>
  <si>
    <t>Убрано хмеля, га</t>
  </si>
  <si>
    <t>Валовой сбор хмеля, тонн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</si>
  <si>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</si>
  <si>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</si>
  <si>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</si>
  <si>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</si>
  <si>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Количество хозяйств,  вышедших на уборкуед.</t>
  </si>
  <si>
    <t>К. Маркса</t>
  </si>
  <si>
    <t>Санары</t>
  </si>
  <si>
    <t>Мураты</t>
  </si>
  <si>
    <t>Янгорчино</t>
  </si>
  <si>
    <t>Луч</t>
  </si>
  <si>
    <t>Победа</t>
  </si>
  <si>
    <t>Мясокомбинат</t>
  </si>
  <si>
    <t>Броневик</t>
  </si>
  <si>
    <t>Агрохмель</t>
  </si>
  <si>
    <t>Компания Агро</t>
  </si>
  <si>
    <t>Знамя</t>
  </si>
  <si>
    <t>Хорнзор</t>
  </si>
  <si>
    <t>Кольцовка</t>
  </si>
  <si>
    <t>Юнтапа</t>
  </si>
  <si>
    <t>Гвардеец</t>
  </si>
  <si>
    <t>Семеновод</t>
  </si>
  <si>
    <t>ВСХТ</t>
  </si>
  <si>
    <t>КФХ Дмитриевой</t>
  </si>
  <si>
    <t>КФХ Игнатьева</t>
  </si>
  <si>
    <t>КФХ Павлова</t>
  </si>
  <si>
    <t>КФХ Максимова</t>
  </si>
  <si>
    <t>ИП Ехлакова</t>
  </si>
  <si>
    <t>КФХ Козлов А.Н.</t>
  </si>
  <si>
    <t>КФХ Фадеев А.Н.</t>
  </si>
  <si>
    <t>КФХ Сергеев И.Н.</t>
  </si>
  <si>
    <t>КФХ Яковлев В.Г.</t>
  </si>
  <si>
    <t>КФХ Герасимов Н.А.</t>
  </si>
  <si>
    <t>КФХ Волков С.А.</t>
  </si>
  <si>
    <t>КФХ Лукин Г.Г.</t>
  </si>
  <si>
    <t>КФХ Петров А.Р.</t>
  </si>
  <si>
    <t>КФХ Аврамов А.Л.</t>
  </si>
  <si>
    <t>Другие КФХ</t>
  </si>
  <si>
    <t xml:space="preserve">Посев озимых, </t>
  </si>
  <si>
    <t>втч пшеница</t>
  </si>
  <si>
    <t>рожь</t>
  </si>
  <si>
    <r>
      <t xml:space="preserve">Всего зерновых и зернобобовых культур </t>
    </r>
    <r>
      <rPr>
        <i/>
        <sz val="30"/>
        <rFont val="Times New Roman"/>
        <family val="1"/>
        <charset val="204"/>
      </rPr>
      <t>(расчетная)</t>
    </r>
    <r>
      <rPr>
        <sz val="30"/>
        <rFont val="Times New Roman"/>
        <family val="1"/>
        <charset val="204"/>
      </rPr>
      <t>, га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</si>
  <si>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0"/>
        <rFont val="Times New Roman"/>
        <family val="1"/>
        <charset val="204"/>
      </rPr>
      <t xml:space="preserve"> (на 2022 г. данные 4-сх)</t>
    </r>
  </si>
  <si>
    <t>Информация о сельскохозяйственных работах по состоянию на 15 сентября 2024 г. (сельскохозяйственные организации и крупные К(Ф)Х)</t>
  </si>
  <si>
    <t>На соответ. период 2024 г.</t>
  </si>
  <si>
    <t>Всего период 2025. г.</t>
  </si>
  <si>
    <t>2025 г. к 2024 г., %</t>
  </si>
  <si>
    <t>Подкормлено всего</t>
  </si>
  <si>
    <t>в т.ч. Оз пшеница</t>
  </si>
  <si>
    <t>Оперативная информация Вурнарского МО  по состоянию на 18 марта 2025 года .</t>
  </si>
</sst>
</file>

<file path=xl/styles.xml><?xml version="1.0" encoding="utf-8"?>
<styleSheet xmlns="http://schemas.openxmlformats.org/spreadsheetml/2006/main">
  <numFmts count="8">
    <numFmt numFmtId="164" formatCode="0.0%"/>
    <numFmt numFmtId="165" formatCode="#,##0.0"/>
    <numFmt numFmtId="166" formatCode="0.0"/>
    <numFmt numFmtId="167" formatCode="0.000"/>
    <numFmt numFmtId="168" formatCode="0.0;[Red]0.0"/>
    <numFmt numFmtId="169" formatCode="#,##0;[Red]#,##0"/>
    <numFmt numFmtId="171" formatCode="#,##0.0;[Red]#,##0.0"/>
    <numFmt numFmtId="172" formatCode="0;[Red]0"/>
  </numFmts>
  <fonts count="24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i/>
      <sz val="26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b/>
      <i/>
      <sz val="30"/>
      <name val="Times New Roman"/>
      <family val="1"/>
      <charset val="204"/>
    </font>
    <font>
      <i/>
      <sz val="30"/>
      <name val="Times New Roman"/>
      <family val="1"/>
      <charset val="204"/>
    </font>
    <font>
      <sz val="30"/>
      <name val="Arial Cyr"/>
      <charset val="204"/>
    </font>
    <font>
      <b/>
      <i/>
      <sz val="30"/>
      <color rgb="FFFF0000"/>
      <name val="Times New Roman"/>
      <family val="1"/>
      <charset val="204"/>
    </font>
    <font>
      <b/>
      <sz val="3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/>
    <xf numFmtId="9" fontId="8" fillId="0" borderId="0" applyFill="0" applyBorder="0" applyAlignment="0" applyProtection="0"/>
  </cellStyleXfs>
  <cellXfs count="2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/>
    <xf numFmtId="0" fontId="4" fillId="0" borderId="0" xfId="0" applyFont="1" applyFill="1" applyBorder="1"/>
    <xf numFmtId="0" fontId="3" fillId="0" borderId="3" xfId="0" applyFont="1" applyFill="1" applyBorder="1"/>
    <xf numFmtId="0" fontId="2" fillId="0" borderId="6" xfId="0" applyFont="1" applyFill="1" applyBorder="1"/>
    <xf numFmtId="0" fontId="2" fillId="0" borderId="0" xfId="0" applyNumberFormat="1" applyFont="1" applyFill="1" applyBorder="1" applyAlignment="1">
      <alignment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164" fontId="5" fillId="0" borderId="17" xfId="2" applyNumberFormat="1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2" fillId="0" borderId="16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4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164" fontId="2" fillId="0" borderId="0" xfId="2" applyNumberFormat="1" applyFont="1" applyFill="1" applyBorder="1"/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0" fontId="3" fillId="2" borderId="0" xfId="0" applyFont="1" applyFill="1" applyBorder="1"/>
    <xf numFmtId="2" fontId="0" fillId="0" borderId="0" xfId="0" applyNumberFormat="1" applyFont="1" applyFill="1" applyBorder="1"/>
    <xf numFmtId="164" fontId="5" fillId="0" borderId="16" xfId="2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3" borderId="6" xfId="0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9" fontId="10" fillId="0" borderId="6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/>
    <xf numFmtId="0" fontId="9" fillId="0" borderId="3" xfId="0" applyFont="1" applyFill="1" applyBorder="1"/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3" fontId="10" fillId="0" borderId="0" xfId="0" applyNumberFormat="1" applyFont="1" applyFill="1" applyBorder="1"/>
    <xf numFmtId="9" fontId="10" fillId="0" borderId="0" xfId="2" applyFont="1" applyFill="1" applyBorder="1"/>
    <xf numFmtId="164" fontId="10" fillId="0" borderId="0" xfId="2" applyNumberFormat="1" applyFont="1" applyFill="1" applyBorder="1"/>
    <xf numFmtId="3" fontId="9" fillId="0" borderId="0" xfId="0" applyNumberFormat="1" applyFont="1" applyFill="1" applyBorder="1"/>
    <xf numFmtId="0" fontId="4" fillId="0" borderId="5" xfId="0" applyFont="1" applyFill="1" applyBorder="1"/>
    <xf numFmtId="0" fontId="4" fillId="0" borderId="2" xfId="0" applyFont="1" applyFill="1" applyBorder="1"/>
    <xf numFmtId="0" fontId="4" fillId="0" borderId="19" xfId="0" applyFont="1" applyFill="1" applyBorder="1"/>
    <xf numFmtId="0" fontId="18" fillId="0" borderId="12" xfId="0" applyFont="1" applyFill="1" applyBorder="1" applyAlignment="1">
      <alignment horizontal="center" vertical="center" wrapText="1"/>
    </xf>
    <xf numFmtId="0" fontId="18" fillId="3" borderId="3" xfId="0" applyFont="1" applyFill="1" applyBorder="1"/>
    <xf numFmtId="0" fontId="17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 wrapText="1"/>
    </xf>
    <xf numFmtId="9" fontId="19" fillId="0" borderId="2" xfId="2" applyNumberFormat="1" applyFont="1" applyFill="1" applyBorder="1" applyAlignment="1">
      <alignment horizontal="center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0" fillId="0" borderId="4" xfId="2" applyNumberFormat="1" applyFont="1" applyFill="1" applyBorder="1" applyAlignment="1">
      <alignment horizontal="center" vertical="center" wrapText="1"/>
    </xf>
    <xf numFmtId="2" fontId="21" fillId="3" borderId="3" xfId="0" applyNumberFormat="1" applyFont="1" applyFill="1" applyBorder="1"/>
    <xf numFmtId="1" fontId="17" fillId="0" borderId="2" xfId="2" applyNumberFormat="1" applyFont="1" applyFill="1" applyBorder="1" applyAlignment="1">
      <alignment horizontal="center" vertical="center" wrapText="1"/>
    </xf>
    <xf numFmtId="1" fontId="17" fillId="0" borderId="4" xfId="2" applyNumberFormat="1" applyFont="1" applyFill="1" applyBorder="1" applyAlignment="1">
      <alignment horizontal="center" vertical="center" wrapText="1"/>
    </xf>
    <xf numFmtId="164" fontId="19" fillId="0" borderId="4" xfId="2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 wrapText="1"/>
    </xf>
    <xf numFmtId="164" fontId="20" fillId="0" borderId="4" xfId="2" applyNumberFormat="1" applyFont="1" applyFill="1" applyBorder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3" fontId="20" fillId="0" borderId="17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0" fillId="0" borderId="17" xfId="2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/>
    </xf>
    <xf numFmtId="164" fontId="19" fillId="0" borderId="17" xfId="2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left" vertical="center" wrapText="1"/>
    </xf>
    <xf numFmtId="0" fontId="19" fillId="0" borderId="2" xfId="2" applyNumberFormat="1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center" vertical="center" wrapText="1"/>
    </xf>
    <xf numFmtId="0" fontId="20" fillId="0" borderId="3" xfId="2" applyNumberFormat="1" applyFont="1" applyFill="1" applyBorder="1" applyAlignment="1">
      <alignment horizontal="center" vertical="center"/>
    </xf>
    <xf numFmtId="0" fontId="20" fillId="0" borderId="17" xfId="2" applyNumberFormat="1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0" borderId="17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17" xfId="2" applyNumberFormat="1" applyFont="1" applyFill="1" applyBorder="1" applyAlignment="1">
      <alignment horizontal="center" vertical="center"/>
    </xf>
    <xf numFmtId="164" fontId="20" fillId="3" borderId="3" xfId="2" applyNumberFormat="1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0" fontId="17" fillId="0" borderId="17" xfId="2" applyNumberFormat="1" applyFont="1" applyFill="1" applyBorder="1" applyAlignment="1">
      <alignment horizontal="center" vertical="center"/>
    </xf>
    <xf numFmtId="1" fontId="20" fillId="0" borderId="4" xfId="0" applyNumberFormat="1" applyFont="1" applyFill="1" applyBorder="1" applyAlignment="1">
      <alignment horizontal="left" vertical="center" wrapText="1"/>
    </xf>
    <xf numFmtId="168" fontId="19" fillId="0" borderId="2" xfId="2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3" fontId="18" fillId="0" borderId="4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164" fontId="19" fillId="0" borderId="17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18" xfId="0" applyNumberFormat="1" applyFont="1" applyFill="1" applyBorder="1" applyAlignment="1">
      <alignment horizontal="center" vertical="center" wrapText="1"/>
    </xf>
    <xf numFmtId="3" fontId="19" fillId="0" borderId="17" xfId="0" applyNumberFormat="1" applyFont="1" applyFill="1" applyBorder="1" applyAlignment="1">
      <alignment horizontal="center" vertical="center" wrapText="1"/>
    </xf>
    <xf numFmtId="3" fontId="18" fillId="0" borderId="18" xfId="0" applyNumberFormat="1" applyFont="1" applyFill="1" applyBorder="1" applyAlignment="1">
      <alignment horizontal="center" vertical="center" wrapText="1"/>
    </xf>
    <xf numFmtId="164" fontId="19" fillId="0" borderId="17" xfId="2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19" fillId="0" borderId="3" xfId="2" applyNumberFormat="1" applyFont="1" applyFill="1" applyBorder="1" applyAlignment="1">
      <alignment horizontal="center" vertical="center"/>
    </xf>
    <xf numFmtId="169" fontId="19" fillId="0" borderId="2" xfId="0" applyNumberFormat="1" applyFont="1" applyFill="1" applyBorder="1" applyAlignment="1">
      <alignment horizontal="center" vertical="center" wrapText="1"/>
    </xf>
    <xf numFmtId="168" fontId="19" fillId="0" borderId="2" xfId="0" applyNumberFormat="1" applyFont="1" applyFill="1" applyBorder="1" applyAlignment="1">
      <alignment horizontal="center" vertical="center" wrapText="1"/>
    </xf>
    <xf numFmtId="168" fontId="19" fillId="0" borderId="4" xfId="0" applyNumberFormat="1" applyFont="1" applyFill="1" applyBorder="1" applyAlignment="1">
      <alignment horizontal="center" vertical="center" wrapText="1"/>
    </xf>
    <xf numFmtId="168" fontId="18" fillId="3" borderId="3" xfId="0" applyNumberFormat="1" applyFont="1" applyFill="1" applyBorder="1" applyAlignment="1">
      <alignment vertical="center"/>
    </xf>
    <xf numFmtId="168" fontId="19" fillId="0" borderId="3" xfId="2" applyNumberFormat="1" applyFont="1" applyFill="1" applyBorder="1" applyAlignment="1">
      <alignment horizontal="center" vertical="center"/>
    </xf>
    <xf numFmtId="168" fontId="19" fillId="0" borderId="17" xfId="2" applyNumberFormat="1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horizontal="center" vertical="center" wrapText="1"/>
    </xf>
    <xf numFmtId="168" fontId="18" fillId="0" borderId="2" xfId="0" applyNumberFormat="1" applyFont="1" applyFill="1" applyBorder="1" applyAlignment="1">
      <alignment horizontal="center" vertical="center" wrapText="1"/>
    </xf>
    <xf numFmtId="168" fontId="18" fillId="0" borderId="4" xfId="0" applyNumberFormat="1" applyFont="1" applyFill="1" applyBorder="1" applyAlignment="1">
      <alignment horizontal="center" vertical="center" wrapText="1"/>
    </xf>
    <xf numFmtId="168" fontId="19" fillId="3" borderId="3" xfId="0" applyNumberFormat="1" applyFont="1" applyFill="1" applyBorder="1" applyAlignment="1">
      <alignment vertical="center"/>
    </xf>
    <xf numFmtId="168" fontId="18" fillId="0" borderId="3" xfId="0" applyNumberFormat="1" applyFont="1" applyFill="1" applyBorder="1" applyAlignment="1">
      <alignment horizontal="center" vertical="center" wrapText="1"/>
    </xf>
    <xf numFmtId="168" fontId="18" fillId="0" borderId="17" xfId="0" applyNumberFormat="1" applyFont="1" applyFill="1" applyBorder="1" applyAlignment="1">
      <alignment horizontal="center" vertical="center" wrapText="1"/>
    </xf>
    <xf numFmtId="1" fontId="18" fillId="0" borderId="3" xfId="2" applyNumberFormat="1" applyFont="1" applyFill="1" applyBorder="1" applyAlignment="1">
      <alignment horizontal="center" vertical="center"/>
    </xf>
    <xf numFmtId="168" fontId="18" fillId="0" borderId="3" xfId="2" applyNumberFormat="1" applyFont="1" applyFill="1" applyBorder="1" applyAlignment="1">
      <alignment horizontal="center" vertical="center"/>
    </xf>
    <xf numFmtId="168" fontId="18" fillId="0" borderId="17" xfId="2" applyNumberFormat="1" applyFont="1" applyFill="1" applyBorder="1" applyAlignment="1">
      <alignment horizontal="center" vertical="center"/>
    </xf>
    <xf numFmtId="168" fontId="19" fillId="0" borderId="3" xfId="0" applyNumberFormat="1" applyFont="1" applyFill="1" applyBorder="1" applyAlignment="1">
      <alignment horizontal="center" vertical="center"/>
    </xf>
    <xf numFmtId="168" fontId="19" fillId="0" borderId="17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8" fontId="19" fillId="0" borderId="3" xfId="0" applyNumberFormat="1" applyFont="1" applyFill="1" applyBorder="1" applyAlignment="1">
      <alignment horizontal="center" vertical="center" wrapText="1"/>
    </xf>
    <xf numFmtId="166" fontId="19" fillId="0" borderId="2" xfId="2" applyNumberFormat="1" applyFont="1" applyFill="1" applyBorder="1" applyAlignment="1">
      <alignment horizontal="center" vertical="center"/>
    </xf>
    <xf numFmtId="168" fontId="19" fillId="0" borderId="2" xfId="2" applyNumberFormat="1" applyFont="1" applyFill="1" applyBorder="1" applyAlignment="1">
      <alignment horizontal="center" vertical="center"/>
    </xf>
    <xf numFmtId="168" fontId="19" fillId="0" borderId="4" xfId="2" applyNumberFormat="1" applyFont="1" applyFill="1" applyBorder="1" applyAlignment="1">
      <alignment horizontal="center" vertical="center"/>
    </xf>
    <xf numFmtId="164" fontId="18" fillId="0" borderId="3" xfId="2" applyNumberFormat="1" applyFont="1" applyFill="1" applyBorder="1" applyAlignment="1">
      <alignment horizontal="center" vertical="center" wrapText="1"/>
    </xf>
    <xf numFmtId="168" fontId="19" fillId="0" borderId="3" xfId="2" applyNumberFormat="1" applyFont="1" applyFill="1" applyBorder="1" applyAlignment="1">
      <alignment horizontal="center" vertical="center" wrapText="1"/>
    </xf>
    <xf numFmtId="168" fontId="19" fillId="0" borderId="17" xfId="2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8" fontId="19" fillId="0" borderId="4" xfId="2" applyNumberFormat="1" applyFont="1" applyFill="1" applyBorder="1" applyAlignment="1">
      <alignment horizontal="center" vertical="center" wrapText="1"/>
    </xf>
    <xf numFmtId="172" fontId="19" fillId="0" borderId="3" xfId="2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 wrapText="1"/>
    </xf>
    <xf numFmtId="168" fontId="19" fillId="0" borderId="17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169" fontId="19" fillId="0" borderId="3" xfId="0" applyNumberFormat="1" applyFont="1" applyFill="1" applyBorder="1" applyAlignment="1">
      <alignment horizontal="center" vertical="center" wrapText="1"/>
    </xf>
    <xf numFmtId="172" fontId="19" fillId="0" borderId="3" xfId="2" applyNumberFormat="1" applyFont="1" applyFill="1" applyBorder="1" applyAlignment="1">
      <alignment horizontal="center" vertical="center" wrapText="1"/>
    </xf>
    <xf numFmtId="172" fontId="19" fillId="3" borderId="3" xfId="0" applyNumberFormat="1" applyFont="1" applyFill="1" applyBorder="1" applyAlignment="1">
      <alignment vertical="center"/>
    </xf>
    <xf numFmtId="0" fontId="19" fillId="0" borderId="3" xfId="2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 wrapText="1"/>
    </xf>
    <xf numFmtId="3" fontId="22" fillId="0" borderId="3" xfId="2" applyNumberFormat="1" applyFont="1" applyFill="1" applyBorder="1" applyAlignment="1">
      <alignment horizontal="center" vertical="center" wrapText="1"/>
    </xf>
    <xf numFmtId="168" fontId="19" fillId="3" borderId="3" xfId="0" applyNumberFormat="1" applyFont="1" applyFill="1" applyBorder="1" applyAlignment="1">
      <alignment horizontal="center" vertical="center" wrapText="1"/>
    </xf>
    <xf numFmtId="171" fontId="19" fillId="0" borderId="3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vertical="center" wrapText="1"/>
    </xf>
    <xf numFmtId="0" fontId="17" fillId="0" borderId="0" xfId="0" applyFont="1" applyFill="1" applyBorder="1"/>
    <xf numFmtId="0" fontId="20" fillId="3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/>
    </xf>
    <xf numFmtId="0" fontId="17" fillId="3" borderId="3" xfId="0" applyFont="1" applyFill="1" applyBorder="1" applyAlignment="1">
      <alignment horizontal="left"/>
    </xf>
    <xf numFmtId="0" fontId="17" fillId="3" borderId="3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0" borderId="3" xfId="0" applyFont="1" applyFill="1" applyBorder="1"/>
    <xf numFmtId="0" fontId="9" fillId="3" borderId="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12" xfId="0" applyFont="1" applyFill="1" applyBorder="1" applyAlignment="1">
      <alignment horizontal="center" textRotation="90" wrapText="1"/>
    </xf>
    <xf numFmtId="0" fontId="18" fillId="0" borderId="13" xfId="0" applyFont="1" applyFill="1" applyBorder="1" applyAlignment="1">
      <alignment horizontal="center" textRotation="90" wrapText="1"/>
    </xf>
    <xf numFmtId="0" fontId="10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3" borderId="5" xfId="0" applyFont="1" applyFill="1" applyBorder="1" applyAlignment="1">
      <alignment horizontal="center" textRotation="90"/>
    </xf>
    <xf numFmtId="0" fontId="18" fillId="3" borderId="2" xfId="0" applyFont="1" applyFill="1" applyBorder="1" applyAlignment="1">
      <alignment horizontal="center" textRotation="90"/>
    </xf>
    <xf numFmtId="0" fontId="18" fillId="3" borderId="3" xfId="0" applyFont="1" applyFill="1" applyBorder="1" applyAlignment="1">
      <alignment horizontal="center" textRotation="90"/>
    </xf>
    <xf numFmtId="168" fontId="20" fillId="0" borderId="3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</sheetPr>
  <dimension ref="A1:AW219"/>
  <sheetViews>
    <sheetView tabSelected="1" view="pageBreakPreview" topLeftCell="A2" zoomScale="40" zoomScaleNormal="60" zoomScaleSheetLayoutView="40" zoomScalePageLayoutView="82" workbookViewId="0">
      <pane xSplit="3" ySplit="6" topLeftCell="D8" activePane="bottomRight" state="frozen"/>
      <selection activeCell="A2" sqref="A2"/>
      <selection pane="topRight" activeCell="F2" sqref="F2"/>
      <selection pane="bottomLeft" activeCell="A7" sqref="A7"/>
      <selection pane="bottomRight" activeCell="D92" sqref="D92"/>
    </sheetView>
  </sheetViews>
  <sheetFormatPr defaultColWidth="9.140625" defaultRowHeight="16.5" outlineLevelRow="1"/>
  <cols>
    <col min="1" max="1" width="51.28515625" style="13" customWidth="1"/>
    <col min="2" max="2" width="21.5703125" style="31" customWidth="1"/>
    <col min="3" max="3" width="21" style="2" customWidth="1"/>
    <col min="4" max="4" width="16.42578125" style="2" customWidth="1"/>
    <col min="5" max="5" width="15" style="2" hidden="1" customWidth="1"/>
    <col min="6" max="6" width="18.7109375" style="1" customWidth="1"/>
    <col min="7" max="7" width="17.85546875" style="1" customWidth="1"/>
    <col min="8" max="8" width="15.85546875" style="1" customWidth="1"/>
    <col min="9" max="9" width="15.7109375" style="1" customWidth="1"/>
    <col min="10" max="10" width="16.28515625" style="1" customWidth="1"/>
    <col min="11" max="11" width="16.7109375" style="1" customWidth="1"/>
    <col min="12" max="12" width="22" style="1" customWidth="1"/>
    <col min="13" max="13" width="16" style="1" customWidth="1"/>
    <col min="14" max="14" width="19.42578125" style="1" customWidth="1"/>
    <col min="15" max="15" width="17.28515625" style="1" customWidth="1"/>
    <col min="16" max="16" width="20" style="1" customWidth="1"/>
    <col min="17" max="17" width="17" style="1" customWidth="1"/>
    <col min="18" max="19" width="16.5703125" style="1" customWidth="1"/>
    <col min="20" max="20" width="1.85546875" style="1" hidden="1" customWidth="1"/>
    <col min="21" max="21" width="16.5703125" style="1" customWidth="1"/>
    <col min="22" max="22" width="15.5703125" style="1" customWidth="1"/>
    <col min="23" max="23" width="17.140625" style="1" customWidth="1"/>
    <col min="24" max="24" width="18.5703125" style="1" customWidth="1"/>
    <col min="25" max="25" width="20.42578125" style="1" customWidth="1"/>
    <col min="26" max="26" width="19.140625" style="1" customWidth="1"/>
    <col min="27" max="27" width="16" style="1" customWidth="1"/>
    <col min="28" max="28" width="18.7109375" style="1" customWidth="1"/>
    <col min="29" max="29" width="17.5703125" style="1" customWidth="1"/>
    <col min="30" max="30" width="16.85546875" style="1" customWidth="1"/>
    <col min="31" max="31" width="16.7109375" style="1" customWidth="1"/>
    <col min="32" max="32" width="14.85546875" style="1" customWidth="1"/>
    <col min="33" max="33" width="16.140625" style="1" customWidth="1"/>
    <col min="34" max="34" width="15.5703125" style="1" customWidth="1"/>
    <col min="35" max="36" width="15.140625" style="1" customWidth="1"/>
    <col min="37" max="37" width="19.42578125" style="1" customWidth="1"/>
    <col min="38" max="39" width="15.85546875" style="1" customWidth="1"/>
    <col min="40" max="40" width="9.140625" style="1" hidden="1" customWidth="1"/>
    <col min="41" max="41" width="9.140625" style="10" hidden="1" customWidth="1"/>
    <col min="42" max="42" width="10.5703125" style="10" hidden="1" customWidth="1"/>
    <col min="43" max="43" width="12.140625" style="1" hidden="1" customWidth="1"/>
    <col min="44" max="44" width="0" style="1" hidden="1" customWidth="1"/>
    <col min="45" max="48" width="9.140625" style="1"/>
    <col min="49" max="49" width="11" style="1" bestFit="1" customWidth="1"/>
    <col min="50" max="16384" width="9.140625" style="1"/>
  </cols>
  <sheetData>
    <row r="1" spans="1:43" ht="34.5" hidden="1">
      <c r="A1" s="192" t="s">
        <v>123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pans="1:43" s="3" customFormat="1" ht="29.25" customHeight="1">
      <c r="B2" s="208" t="s">
        <v>129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34"/>
      <c r="AG2" s="34"/>
      <c r="AH2" s="34"/>
      <c r="AI2" s="34"/>
      <c r="AJ2" s="34"/>
      <c r="AK2" s="34"/>
      <c r="AO2" s="16"/>
      <c r="AP2" s="16"/>
    </row>
    <row r="3" spans="1:43" s="3" customFormat="1" ht="3.75" hidden="1" customHeight="1" thickBot="1">
      <c r="A3" s="35"/>
      <c r="B3" s="35"/>
      <c r="C3" s="35"/>
      <c r="D3" s="35"/>
      <c r="E3" s="35"/>
      <c r="F3" s="35">
        <v>120</v>
      </c>
      <c r="G3" s="35"/>
      <c r="H3" s="35" t="s">
        <v>1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 t="s">
        <v>2</v>
      </c>
      <c r="Z3" s="36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O3" s="16"/>
      <c r="AP3" s="16"/>
    </row>
    <row r="4" spans="1:43" s="3" customFormat="1" ht="3.75" customHeight="1" thickBo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  <c r="Z4" s="36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O4" s="16"/>
      <c r="AP4" s="16"/>
    </row>
    <row r="5" spans="1:43" s="2" customFormat="1" ht="17.25" customHeight="1" thickBot="1">
      <c r="A5" s="193" t="s">
        <v>3</v>
      </c>
      <c r="B5" s="196" t="s">
        <v>124</v>
      </c>
      <c r="C5" s="199" t="s">
        <v>125</v>
      </c>
      <c r="D5" s="199" t="s">
        <v>126</v>
      </c>
      <c r="E5" s="74"/>
      <c r="F5" s="202" t="s">
        <v>4</v>
      </c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75" t="s">
        <v>0</v>
      </c>
      <c r="AB5" s="75"/>
      <c r="AC5" s="75"/>
      <c r="AD5" s="75"/>
      <c r="AE5" s="75"/>
      <c r="AF5" s="75"/>
      <c r="AG5" s="75"/>
      <c r="AH5" s="75"/>
      <c r="AI5" s="75"/>
      <c r="AJ5" s="75"/>
      <c r="AK5" s="75"/>
      <c r="AO5" s="12"/>
      <c r="AP5" s="12"/>
    </row>
    <row r="6" spans="1:43" s="2" customFormat="1" ht="133.5" customHeight="1">
      <c r="A6" s="194"/>
      <c r="B6" s="197"/>
      <c r="C6" s="200"/>
      <c r="D6" s="200"/>
      <c r="E6" s="212" t="s">
        <v>82</v>
      </c>
      <c r="F6" s="204" t="s">
        <v>86</v>
      </c>
      <c r="G6" s="204" t="s">
        <v>87</v>
      </c>
      <c r="H6" s="204" t="s">
        <v>88</v>
      </c>
      <c r="I6" s="204" t="s">
        <v>89</v>
      </c>
      <c r="J6" s="204" t="s">
        <v>90</v>
      </c>
      <c r="K6" s="204" t="s">
        <v>91</v>
      </c>
      <c r="L6" s="204" t="s">
        <v>92</v>
      </c>
      <c r="M6" s="204" t="s">
        <v>93</v>
      </c>
      <c r="N6" s="204" t="s">
        <v>94</v>
      </c>
      <c r="O6" s="204" t="s">
        <v>95</v>
      </c>
      <c r="P6" s="204" t="s">
        <v>96</v>
      </c>
      <c r="Q6" s="204" t="s">
        <v>97</v>
      </c>
      <c r="R6" s="204" t="s">
        <v>98</v>
      </c>
      <c r="S6" s="204" t="s">
        <v>99</v>
      </c>
      <c r="T6" s="204" t="s">
        <v>100</v>
      </c>
      <c r="U6" s="204" t="s">
        <v>101</v>
      </c>
      <c r="V6" s="204" t="s">
        <v>102</v>
      </c>
      <c r="W6" s="204" t="s">
        <v>103</v>
      </c>
      <c r="X6" s="204" t="s">
        <v>104</v>
      </c>
      <c r="Y6" s="204" t="s">
        <v>105</v>
      </c>
      <c r="Z6" s="206" t="s">
        <v>106</v>
      </c>
      <c r="AA6" s="214" t="s">
        <v>107</v>
      </c>
      <c r="AB6" s="214" t="s">
        <v>108</v>
      </c>
      <c r="AC6" s="214" t="s">
        <v>109</v>
      </c>
      <c r="AD6" s="214" t="s">
        <v>110</v>
      </c>
      <c r="AE6" s="216" t="s">
        <v>111</v>
      </c>
      <c r="AF6" s="216" t="s">
        <v>112</v>
      </c>
      <c r="AG6" s="214" t="s">
        <v>113</v>
      </c>
      <c r="AH6" s="214" t="s">
        <v>114</v>
      </c>
      <c r="AI6" s="214" t="s">
        <v>115</v>
      </c>
      <c r="AJ6" s="214" t="s">
        <v>116</v>
      </c>
      <c r="AK6" s="214" t="s">
        <v>117</v>
      </c>
      <c r="AL6" s="4"/>
      <c r="AO6" s="12"/>
      <c r="AP6" s="12" t="e">
        <f>+  неделя</f>
        <v>#NAME?</v>
      </c>
    </row>
    <row r="7" spans="1:43" s="2" customFormat="1" ht="69.75" customHeight="1" thickBot="1">
      <c r="A7" s="195"/>
      <c r="B7" s="198"/>
      <c r="C7" s="201"/>
      <c r="D7" s="201"/>
      <c r="E7" s="213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7"/>
      <c r="AA7" s="215"/>
      <c r="AB7" s="215"/>
      <c r="AC7" s="215"/>
      <c r="AD7" s="215"/>
      <c r="AE7" s="216"/>
      <c r="AF7" s="216"/>
      <c r="AG7" s="215"/>
      <c r="AH7" s="215"/>
      <c r="AI7" s="215"/>
      <c r="AJ7" s="215"/>
      <c r="AK7" s="215"/>
      <c r="AL7" s="4"/>
      <c r="AO7" s="12"/>
      <c r="AP7" s="12"/>
    </row>
    <row r="8" spans="1:43" s="2" customFormat="1" ht="30" hidden="1" customHeight="1">
      <c r="A8" s="76" t="s">
        <v>5</v>
      </c>
      <c r="B8" s="77">
        <v>48111</v>
      </c>
      <c r="C8" s="77">
        <f>SUM(F8:Z8)</f>
        <v>48111</v>
      </c>
      <c r="D8" s="78">
        <f>C8/B8</f>
        <v>1</v>
      </c>
      <c r="E8" s="79">
        <v>21</v>
      </c>
      <c r="F8" s="80">
        <v>2068</v>
      </c>
      <c r="G8" s="80">
        <v>1426</v>
      </c>
      <c r="H8" s="80">
        <v>3311</v>
      </c>
      <c r="I8" s="80">
        <v>3013</v>
      </c>
      <c r="J8" s="80">
        <v>1381</v>
      </c>
      <c r="K8" s="80">
        <v>3235</v>
      </c>
      <c r="L8" s="80">
        <v>2215</v>
      </c>
      <c r="M8" s="80">
        <v>2793</v>
      </c>
      <c r="N8" s="80">
        <v>2281</v>
      </c>
      <c r="O8" s="80">
        <v>692</v>
      </c>
      <c r="P8" s="80">
        <v>1579</v>
      </c>
      <c r="Q8" s="80">
        <v>1997</v>
      </c>
      <c r="R8" s="80">
        <v>2796</v>
      </c>
      <c r="S8" s="80">
        <v>3011</v>
      </c>
      <c r="T8" s="80">
        <v>3199</v>
      </c>
      <c r="U8" s="80">
        <v>2334</v>
      </c>
      <c r="V8" s="80">
        <v>2066</v>
      </c>
      <c r="W8" s="80">
        <v>685</v>
      </c>
      <c r="X8" s="80">
        <v>1885</v>
      </c>
      <c r="Y8" s="80">
        <v>3999</v>
      </c>
      <c r="Z8" s="81">
        <v>2145</v>
      </c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O8" s="12"/>
      <c r="AP8" s="20">
        <f t="shared" ref="AP8:AP48" si="0">C8-AO8</f>
        <v>48111</v>
      </c>
      <c r="AQ8" s="2" t="e">
        <f>AP8/AO8</f>
        <v>#DIV/0!</v>
      </c>
    </row>
    <row r="9" spans="1:43" s="5" customFormat="1" ht="30" hidden="1" customHeight="1">
      <c r="A9" s="82" t="s">
        <v>6</v>
      </c>
      <c r="B9" s="77">
        <v>54735</v>
      </c>
      <c r="C9" s="77">
        <f>SUM(F9:Z9)</f>
        <v>55236.36</v>
      </c>
      <c r="D9" s="78">
        <f>C9/B9</f>
        <v>1.0091597697999453</v>
      </c>
      <c r="E9" s="79">
        <v>21</v>
      </c>
      <c r="F9" s="80">
        <v>2068</v>
      </c>
      <c r="G9" s="80">
        <v>1883</v>
      </c>
      <c r="H9" s="80">
        <v>3390</v>
      </c>
      <c r="I9" s="80">
        <v>3326</v>
      </c>
      <c r="J9" s="80">
        <v>1893</v>
      </c>
      <c r="K9" s="80">
        <v>3249</v>
      </c>
      <c r="L9" s="80">
        <v>2129</v>
      </c>
      <c r="M9" s="80">
        <v>3684</v>
      </c>
      <c r="N9" s="80">
        <v>2906</v>
      </c>
      <c r="O9" s="80">
        <v>1002</v>
      </c>
      <c r="P9" s="80">
        <v>1731</v>
      </c>
      <c r="Q9" s="80">
        <v>2041</v>
      </c>
      <c r="R9" s="80">
        <v>3534</v>
      </c>
      <c r="S9" s="80">
        <v>3133</v>
      </c>
      <c r="T9" s="80">
        <v>4306</v>
      </c>
      <c r="U9" s="80">
        <v>2384</v>
      </c>
      <c r="V9" s="80">
        <v>2205</v>
      </c>
      <c r="W9" s="80">
        <v>696</v>
      </c>
      <c r="X9" s="80">
        <v>2134</v>
      </c>
      <c r="Y9" s="80">
        <v>4830.3600000000006</v>
      </c>
      <c r="Z9" s="81">
        <v>2712</v>
      </c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O9" s="21"/>
      <c r="AP9" s="20">
        <f t="shared" si="0"/>
        <v>55236.36</v>
      </c>
      <c r="AQ9" s="2" t="e">
        <f t="shared" ref="AQ9:AQ61" si="1">AP9/AO9</f>
        <v>#DIV/0!</v>
      </c>
    </row>
    <row r="10" spans="1:43" s="5" customFormat="1" ht="30" hidden="1" customHeight="1">
      <c r="A10" s="84" t="s">
        <v>7</v>
      </c>
      <c r="B10" s="85">
        <f>B9/B8</f>
        <v>1.137681611273929</v>
      </c>
      <c r="C10" s="85">
        <f t="shared" ref="C10:Z10" si="2">C9/C8</f>
        <v>1.1481025129388289</v>
      </c>
      <c r="D10" s="85">
        <f t="shared" si="2"/>
        <v>1.0091597697999453</v>
      </c>
      <c r="E10" s="79"/>
      <c r="F10" s="86">
        <f t="shared" si="2"/>
        <v>1</v>
      </c>
      <c r="G10" s="86">
        <f t="shared" si="2"/>
        <v>1.320476858345021</v>
      </c>
      <c r="H10" s="86">
        <f t="shared" si="2"/>
        <v>1.0238598610691634</v>
      </c>
      <c r="I10" s="86">
        <f t="shared" si="2"/>
        <v>1.1038831729173582</v>
      </c>
      <c r="J10" s="86">
        <f t="shared" si="2"/>
        <v>1.3707458363504708</v>
      </c>
      <c r="K10" s="86">
        <f t="shared" si="2"/>
        <v>1.0043276661514684</v>
      </c>
      <c r="L10" s="86">
        <f t="shared" si="2"/>
        <v>0.96117381489841991</v>
      </c>
      <c r="M10" s="86">
        <f t="shared" si="2"/>
        <v>1.3190118152524168</v>
      </c>
      <c r="N10" s="86">
        <f t="shared" si="2"/>
        <v>1.2740026304252521</v>
      </c>
      <c r="O10" s="86">
        <f t="shared" si="2"/>
        <v>1.4479768786127167</v>
      </c>
      <c r="P10" s="86">
        <f t="shared" si="2"/>
        <v>1.0962634578847372</v>
      </c>
      <c r="Q10" s="86">
        <f t="shared" si="2"/>
        <v>1.0220330495743615</v>
      </c>
      <c r="R10" s="86">
        <f t="shared" si="2"/>
        <v>1.2639484978540771</v>
      </c>
      <c r="S10" s="86">
        <f t="shared" si="2"/>
        <v>1.0405181002989041</v>
      </c>
      <c r="T10" s="86">
        <f t="shared" si="2"/>
        <v>1.3460456392622695</v>
      </c>
      <c r="U10" s="86">
        <f t="shared" si="2"/>
        <v>1.0214224507283634</v>
      </c>
      <c r="V10" s="86">
        <f t="shared" si="2"/>
        <v>1.0672797676669894</v>
      </c>
      <c r="W10" s="86">
        <f t="shared" si="2"/>
        <v>1.0160583941605839</v>
      </c>
      <c r="X10" s="86">
        <f t="shared" si="2"/>
        <v>1.1320954907161804</v>
      </c>
      <c r="Y10" s="86">
        <f t="shared" si="2"/>
        <v>1.2078919729932485</v>
      </c>
      <c r="Z10" s="87">
        <f t="shared" si="2"/>
        <v>1.2643356643356642</v>
      </c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O10" s="21"/>
      <c r="AP10" s="20">
        <f t="shared" si="0"/>
        <v>1.1481025129388289</v>
      </c>
      <c r="AQ10" s="2" t="e">
        <f t="shared" si="1"/>
        <v>#DIV/0!</v>
      </c>
    </row>
    <row r="11" spans="1:43" s="5" customFormat="1" ht="30" hidden="1" customHeight="1">
      <c r="A11" s="82" t="s">
        <v>8</v>
      </c>
      <c r="B11" s="77">
        <v>53686</v>
      </c>
      <c r="C11" s="77">
        <f>SUM(F11:Z11)</f>
        <v>52262.7</v>
      </c>
      <c r="D11" s="78">
        <f>C11/B11</f>
        <v>0.97348843273851648</v>
      </c>
      <c r="E11" s="79">
        <v>21</v>
      </c>
      <c r="F11" s="80">
        <v>1430</v>
      </c>
      <c r="G11" s="80">
        <v>1883</v>
      </c>
      <c r="H11" s="80">
        <v>3390</v>
      </c>
      <c r="I11" s="80">
        <v>3032</v>
      </c>
      <c r="J11" s="80">
        <v>1804.3000000000002</v>
      </c>
      <c r="K11" s="80">
        <v>3249</v>
      </c>
      <c r="L11" s="80">
        <v>1861</v>
      </c>
      <c r="M11" s="80">
        <v>3572.4</v>
      </c>
      <c r="N11" s="80">
        <v>2762</v>
      </c>
      <c r="O11" s="80">
        <v>1002</v>
      </c>
      <c r="P11" s="80">
        <v>1531</v>
      </c>
      <c r="Q11" s="80">
        <v>2041</v>
      </c>
      <c r="R11" s="80">
        <v>3514</v>
      </c>
      <c r="S11" s="80">
        <v>3133</v>
      </c>
      <c r="T11" s="80">
        <v>4298</v>
      </c>
      <c r="U11" s="80">
        <v>1736</v>
      </c>
      <c r="V11" s="80">
        <v>2165</v>
      </c>
      <c r="W11" s="80">
        <v>696</v>
      </c>
      <c r="X11" s="80">
        <v>1982</v>
      </c>
      <c r="Y11" s="80">
        <v>4830</v>
      </c>
      <c r="Z11" s="81">
        <v>2351</v>
      </c>
      <c r="AA11" s="88">
        <v>1964</v>
      </c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32"/>
      <c r="AO11" s="21"/>
      <c r="AP11" s="20">
        <f t="shared" si="0"/>
        <v>52262.7</v>
      </c>
      <c r="AQ11" s="2" t="e">
        <f t="shared" si="1"/>
        <v>#DIV/0!</v>
      </c>
    </row>
    <row r="12" spans="1:43" s="5" customFormat="1" ht="30" hidden="1" customHeight="1">
      <c r="A12" s="82" t="s">
        <v>9</v>
      </c>
      <c r="B12" s="86">
        <f t="shared" ref="B12:C12" si="3">B11/B9</f>
        <v>0.98083493194482507</v>
      </c>
      <c r="C12" s="86">
        <f t="shared" si="3"/>
        <v>0.94616480883244292</v>
      </c>
      <c r="D12" s="78">
        <f>C12/B12</f>
        <v>0.96465243846521931</v>
      </c>
      <c r="E12" s="79"/>
      <c r="F12" s="86">
        <f>F11/F9</f>
        <v>0.69148936170212771</v>
      </c>
      <c r="G12" s="86">
        <f>G11/G9</f>
        <v>1</v>
      </c>
      <c r="H12" s="86">
        <f t="shared" ref="H12:Z12" si="4">H11/H9</f>
        <v>1</v>
      </c>
      <c r="I12" s="86">
        <f t="shared" si="4"/>
        <v>0.91160553217077567</v>
      </c>
      <c r="J12" s="86">
        <f t="shared" si="4"/>
        <v>0.95314315900686752</v>
      </c>
      <c r="K12" s="86">
        <f t="shared" si="4"/>
        <v>1</v>
      </c>
      <c r="L12" s="86">
        <v>0.97</v>
      </c>
      <c r="M12" s="86">
        <f t="shared" si="4"/>
        <v>0.96970684039087951</v>
      </c>
      <c r="N12" s="86">
        <f t="shared" si="4"/>
        <v>0.95044735030970406</v>
      </c>
      <c r="O12" s="86">
        <f t="shared" si="4"/>
        <v>1</v>
      </c>
      <c r="P12" s="86">
        <v>0.94</v>
      </c>
      <c r="Q12" s="86">
        <f t="shared" si="4"/>
        <v>1</v>
      </c>
      <c r="R12" s="86">
        <f t="shared" si="4"/>
        <v>0.99434069043576678</v>
      </c>
      <c r="S12" s="86">
        <f>S11/S9</f>
        <v>1</v>
      </c>
      <c r="T12" s="86">
        <f t="shared" si="4"/>
        <v>0.99814212726428242</v>
      </c>
      <c r="U12" s="86">
        <f t="shared" si="4"/>
        <v>0.72818791946308725</v>
      </c>
      <c r="V12" s="86">
        <f t="shared" si="4"/>
        <v>0.98185941043083902</v>
      </c>
      <c r="W12" s="86">
        <v>0.97</v>
      </c>
      <c r="X12" s="86">
        <f t="shared" si="4"/>
        <v>0.92877225866916591</v>
      </c>
      <c r="Y12" s="86">
        <f t="shared" si="4"/>
        <v>0.99992547139343635</v>
      </c>
      <c r="Z12" s="87">
        <f t="shared" si="4"/>
        <v>0.86688790560471973</v>
      </c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O12" s="21"/>
      <c r="AP12" s="20">
        <f t="shared" si="0"/>
        <v>0.94616480883244292</v>
      </c>
      <c r="AQ12" s="2" t="e">
        <f t="shared" si="1"/>
        <v>#DIV/0!</v>
      </c>
    </row>
    <row r="13" spans="1:43" s="5" customFormat="1" ht="30" hidden="1" customHeight="1">
      <c r="A13" s="84" t="s">
        <v>10</v>
      </c>
      <c r="B13" s="77">
        <v>27592</v>
      </c>
      <c r="C13" s="77">
        <f>SUM(F13:Z13)</f>
        <v>28828</v>
      </c>
      <c r="D13" s="78">
        <f>C13/B13</f>
        <v>1.0447955929254857</v>
      </c>
      <c r="E13" s="79">
        <v>20</v>
      </c>
      <c r="F13" s="89">
        <v>1410</v>
      </c>
      <c r="G13" s="89">
        <v>1325</v>
      </c>
      <c r="H13" s="89">
        <v>2710</v>
      </c>
      <c r="I13" s="89">
        <v>1700</v>
      </c>
      <c r="J13" s="89">
        <v>590</v>
      </c>
      <c r="K13" s="89">
        <v>1998</v>
      </c>
      <c r="L13" s="89">
        <v>583</v>
      </c>
      <c r="M13" s="89">
        <v>2200</v>
      </c>
      <c r="N13" s="89">
        <v>732</v>
      </c>
      <c r="O13" s="89">
        <v>428</v>
      </c>
      <c r="P13" s="89">
        <v>368</v>
      </c>
      <c r="Q13" s="89">
        <v>790</v>
      </c>
      <c r="R13" s="89">
        <v>3534</v>
      </c>
      <c r="S13" s="89">
        <v>579</v>
      </c>
      <c r="T13" s="89">
        <v>2366</v>
      </c>
      <c r="U13" s="89">
        <v>676</v>
      </c>
      <c r="V13" s="89">
        <v>639</v>
      </c>
      <c r="W13" s="89"/>
      <c r="X13" s="89">
        <v>1500</v>
      </c>
      <c r="Y13" s="89">
        <v>3800</v>
      </c>
      <c r="Z13" s="90">
        <v>900</v>
      </c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O13" s="21">
        <v>1795</v>
      </c>
      <c r="AP13" s="20">
        <f t="shared" si="0"/>
        <v>27033</v>
      </c>
      <c r="AQ13" s="2">
        <f t="shared" si="1"/>
        <v>15.06016713091922</v>
      </c>
    </row>
    <row r="14" spans="1:43" s="5" customFormat="1" ht="30" hidden="1" customHeight="1">
      <c r="A14" s="84" t="s">
        <v>11</v>
      </c>
      <c r="B14" s="78">
        <f>B13/B9</f>
        <v>0.50410158034164609</v>
      </c>
      <c r="C14" s="78">
        <f>C13/C9</f>
        <v>0.52190260183690595</v>
      </c>
      <c r="D14" s="78">
        <f t="shared" ref="D14:Z14" si="5">D13/D9</f>
        <v>1.0353123699457469</v>
      </c>
      <c r="E14" s="79"/>
      <c r="F14" s="78">
        <f t="shared" si="5"/>
        <v>0.68181818181818177</v>
      </c>
      <c r="G14" s="78">
        <f t="shared" si="5"/>
        <v>0.70366436537440258</v>
      </c>
      <c r="H14" s="78">
        <f t="shared" si="5"/>
        <v>0.79941002949852502</v>
      </c>
      <c r="I14" s="78">
        <f t="shared" si="5"/>
        <v>0.51112447384245341</v>
      </c>
      <c r="J14" s="78">
        <f t="shared" si="5"/>
        <v>0.31167459059693609</v>
      </c>
      <c r="K14" s="78">
        <f t="shared" si="5"/>
        <v>0.61495844875346262</v>
      </c>
      <c r="L14" s="78">
        <f t="shared" si="5"/>
        <v>0.27383748238609679</v>
      </c>
      <c r="M14" s="78">
        <f t="shared" si="5"/>
        <v>0.59717698154180243</v>
      </c>
      <c r="N14" s="78">
        <f t="shared" si="5"/>
        <v>0.25189263592567102</v>
      </c>
      <c r="O14" s="78">
        <f t="shared" si="5"/>
        <v>0.42714570858283435</v>
      </c>
      <c r="P14" s="78">
        <f t="shared" si="5"/>
        <v>0.21259387637203928</v>
      </c>
      <c r="Q14" s="78">
        <f t="shared" si="5"/>
        <v>0.38706516413522785</v>
      </c>
      <c r="R14" s="78">
        <f t="shared" si="5"/>
        <v>1</v>
      </c>
      <c r="S14" s="78">
        <f t="shared" si="5"/>
        <v>0.18480689435046282</v>
      </c>
      <c r="T14" s="78">
        <f t="shared" si="5"/>
        <v>0.54946586158848121</v>
      </c>
      <c r="U14" s="78">
        <f t="shared" si="5"/>
        <v>0.28355704697986578</v>
      </c>
      <c r="V14" s="78">
        <f t="shared" si="5"/>
        <v>0.28979591836734692</v>
      </c>
      <c r="W14" s="78">
        <f t="shared" si="5"/>
        <v>0</v>
      </c>
      <c r="X14" s="78">
        <f t="shared" si="5"/>
        <v>0.70290534208059985</v>
      </c>
      <c r="Y14" s="78">
        <f t="shared" si="5"/>
        <v>0.78669084705901826</v>
      </c>
      <c r="Z14" s="91">
        <f t="shared" si="5"/>
        <v>0.33185840707964603</v>
      </c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O14" s="21"/>
      <c r="AP14" s="20">
        <f t="shared" si="0"/>
        <v>0.52190260183690595</v>
      </c>
      <c r="AQ14" s="2" t="e">
        <f t="shared" si="1"/>
        <v>#DIV/0!</v>
      </c>
    </row>
    <row r="15" spans="1:43" s="5" customFormat="1" ht="30" hidden="1" customHeight="1">
      <c r="A15" s="92" t="s">
        <v>12</v>
      </c>
      <c r="B15" s="77">
        <v>4491</v>
      </c>
      <c r="C15" s="93">
        <f t="shared" ref="C15:C22" si="6">SUM(F15:Z15)</f>
        <v>5606</v>
      </c>
      <c r="D15" s="78">
        <f>C15/B15</f>
        <v>1.2482743264306391</v>
      </c>
      <c r="E15" s="79">
        <v>12</v>
      </c>
      <c r="F15" s="80">
        <v>100</v>
      </c>
      <c r="G15" s="80">
        <v>201</v>
      </c>
      <c r="H15" s="80">
        <v>1625</v>
      </c>
      <c r="I15" s="80">
        <v>575</v>
      </c>
      <c r="J15" s="80"/>
      <c r="K15" s="80">
        <v>275</v>
      </c>
      <c r="L15" s="80"/>
      <c r="M15" s="80"/>
      <c r="N15" s="80">
        <v>600</v>
      </c>
      <c r="O15" s="80">
        <v>75</v>
      </c>
      <c r="P15" s="80"/>
      <c r="Q15" s="80">
        <v>500</v>
      </c>
      <c r="R15" s="80"/>
      <c r="S15" s="80">
        <v>585</v>
      </c>
      <c r="T15" s="80">
        <v>295</v>
      </c>
      <c r="U15" s="80"/>
      <c r="V15" s="80">
        <v>145</v>
      </c>
      <c r="W15" s="80"/>
      <c r="X15" s="80"/>
      <c r="Y15" s="80">
        <v>630</v>
      </c>
      <c r="Z15" s="81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O15" s="21"/>
      <c r="AP15" s="20">
        <f t="shared" si="0"/>
        <v>5606</v>
      </c>
      <c r="AQ15" s="2" t="e">
        <f t="shared" si="1"/>
        <v>#DIV/0!</v>
      </c>
    </row>
    <row r="16" spans="1:43" s="5" customFormat="1" ht="30" hidden="1" customHeight="1">
      <c r="A16" s="82" t="s">
        <v>13</v>
      </c>
      <c r="B16" s="77">
        <v>20000.3</v>
      </c>
      <c r="C16" s="93">
        <f t="shared" si="6"/>
        <v>19999.399999999998</v>
      </c>
      <c r="D16" s="78">
        <f>C16/B16</f>
        <v>0.99995500067498977</v>
      </c>
      <c r="E16" s="79"/>
      <c r="F16" s="80">
        <v>1214</v>
      </c>
      <c r="G16" s="80">
        <v>599</v>
      </c>
      <c r="H16" s="80">
        <v>1456</v>
      </c>
      <c r="I16" s="80">
        <v>1166.4000000000001</v>
      </c>
      <c r="J16" s="80">
        <v>648</v>
      </c>
      <c r="K16" s="80">
        <v>1046</v>
      </c>
      <c r="L16" s="80">
        <v>965.7</v>
      </c>
      <c r="M16" s="80">
        <v>1272</v>
      </c>
      <c r="N16" s="80">
        <v>779.2</v>
      </c>
      <c r="O16" s="80">
        <v>418</v>
      </c>
      <c r="P16" s="80">
        <v>542</v>
      </c>
      <c r="Q16" s="80">
        <v>1129</v>
      </c>
      <c r="R16" s="80">
        <v>1318</v>
      </c>
      <c r="S16" s="80">
        <v>1036</v>
      </c>
      <c r="T16" s="80">
        <v>1268.5</v>
      </c>
      <c r="U16" s="80">
        <v>857</v>
      </c>
      <c r="V16" s="80">
        <v>661</v>
      </c>
      <c r="W16" s="80">
        <v>187.6</v>
      </c>
      <c r="X16" s="80">
        <v>1099</v>
      </c>
      <c r="Y16" s="80">
        <v>1550</v>
      </c>
      <c r="Z16" s="81">
        <v>787</v>
      </c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O16" s="21"/>
      <c r="AP16" s="20">
        <f t="shared" si="0"/>
        <v>19999.399999999998</v>
      </c>
      <c r="AQ16" s="2" t="e">
        <f t="shared" si="1"/>
        <v>#DIV/0!</v>
      </c>
    </row>
    <row r="17" spans="1:43" s="2" customFormat="1" ht="48.75" hidden="1" customHeight="1">
      <c r="A17" s="82" t="s">
        <v>14</v>
      </c>
      <c r="B17" s="94">
        <v>11053</v>
      </c>
      <c r="C17" s="93">
        <f t="shared" si="6"/>
        <v>11553.500000000002</v>
      </c>
      <c r="D17" s="78">
        <f>C17/B17</f>
        <v>1.0452818239392021</v>
      </c>
      <c r="E17" s="79"/>
      <c r="F17" s="95">
        <v>268.39999999999998</v>
      </c>
      <c r="G17" s="95">
        <v>181.8</v>
      </c>
      <c r="H17" s="95">
        <v>597.6</v>
      </c>
      <c r="I17" s="95">
        <v>1396.4</v>
      </c>
      <c r="J17" s="95">
        <v>363.2</v>
      </c>
      <c r="K17" s="95">
        <v>496.3</v>
      </c>
      <c r="L17" s="95">
        <v>781</v>
      </c>
      <c r="M17" s="95">
        <v>850.5</v>
      </c>
      <c r="N17" s="95">
        <v>782.1</v>
      </c>
      <c r="O17" s="95">
        <v>210</v>
      </c>
      <c r="P17" s="95">
        <v>484.8</v>
      </c>
      <c r="Q17" s="95">
        <v>248.3</v>
      </c>
      <c r="R17" s="95">
        <v>516.20000000000005</v>
      </c>
      <c r="S17" s="95">
        <v>356</v>
      </c>
      <c r="T17" s="95">
        <v>868</v>
      </c>
      <c r="U17" s="95">
        <v>561.20000000000005</v>
      </c>
      <c r="V17" s="95">
        <v>219.8</v>
      </c>
      <c r="W17" s="95">
        <v>145.1</v>
      </c>
      <c r="X17" s="95">
        <v>605.70000000000005</v>
      </c>
      <c r="Y17" s="95">
        <v>1368.7</v>
      </c>
      <c r="Z17" s="96">
        <v>252.4</v>
      </c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6"/>
      <c r="AO17" s="12"/>
      <c r="AP17" s="20">
        <f t="shared" si="0"/>
        <v>11553.500000000002</v>
      </c>
      <c r="AQ17" s="2" t="e">
        <f t="shared" si="1"/>
        <v>#DIV/0!</v>
      </c>
    </row>
    <row r="18" spans="1:43" s="2" customFormat="1" ht="30" hidden="1" customHeight="1">
      <c r="A18" s="92" t="s">
        <v>15</v>
      </c>
      <c r="B18" s="78">
        <f>B17/B16</f>
        <v>0.5526417103743444</v>
      </c>
      <c r="C18" s="93">
        <f t="shared" si="6"/>
        <v>12.044296902083078</v>
      </c>
      <c r="D18" s="78"/>
      <c r="E18" s="79"/>
      <c r="F18" s="98">
        <f t="shared" ref="F18:X18" si="7">F17/F16</f>
        <v>0.22108731466227347</v>
      </c>
      <c r="G18" s="98">
        <f t="shared" si="7"/>
        <v>0.30350584307178635</v>
      </c>
      <c r="H18" s="98">
        <f t="shared" si="7"/>
        <v>0.41043956043956048</v>
      </c>
      <c r="I18" s="98">
        <f t="shared" si="7"/>
        <v>1.19718792866941</v>
      </c>
      <c r="J18" s="98">
        <f t="shared" si="7"/>
        <v>0.56049382716049378</v>
      </c>
      <c r="K18" s="98">
        <f t="shared" si="7"/>
        <v>0.47447418738049713</v>
      </c>
      <c r="L18" s="98">
        <f t="shared" si="7"/>
        <v>0.8087397742570156</v>
      </c>
      <c r="M18" s="98">
        <f t="shared" si="7"/>
        <v>0.66863207547169812</v>
      </c>
      <c r="N18" s="98">
        <f t="shared" si="7"/>
        <v>1.0037217659137576</v>
      </c>
      <c r="O18" s="98">
        <f t="shared" si="7"/>
        <v>0.50239234449760761</v>
      </c>
      <c r="P18" s="98">
        <f t="shared" si="7"/>
        <v>0.89446494464944648</v>
      </c>
      <c r="Q18" s="98">
        <f t="shared" si="7"/>
        <v>0.21992914083259524</v>
      </c>
      <c r="R18" s="98">
        <f t="shared" si="7"/>
        <v>0.39165402124430959</v>
      </c>
      <c r="S18" s="98">
        <f t="shared" si="7"/>
        <v>0.34362934362934361</v>
      </c>
      <c r="T18" s="98">
        <f t="shared" si="7"/>
        <v>0.68427276310603069</v>
      </c>
      <c r="U18" s="98">
        <f t="shared" si="7"/>
        <v>0.65484247374562432</v>
      </c>
      <c r="V18" s="98">
        <f t="shared" si="7"/>
        <v>0.33252647503782151</v>
      </c>
      <c r="W18" s="98">
        <f t="shared" si="7"/>
        <v>0.77345415778251603</v>
      </c>
      <c r="X18" s="98">
        <f t="shared" si="7"/>
        <v>0.55113739763421299</v>
      </c>
      <c r="Y18" s="98">
        <v>0.72699999999999998</v>
      </c>
      <c r="Z18" s="99">
        <f>Z17/Z16</f>
        <v>0.32071156289707753</v>
      </c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7"/>
      <c r="AO18" s="12"/>
      <c r="AP18" s="20">
        <f t="shared" si="0"/>
        <v>12.044296902083078</v>
      </c>
      <c r="AQ18" s="2" t="e">
        <f t="shared" si="1"/>
        <v>#DIV/0!</v>
      </c>
    </row>
    <row r="19" spans="1:43" s="2" customFormat="1" ht="30" hidden="1" customHeight="1">
      <c r="A19" s="82" t="s">
        <v>16</v>
      </c>
      <c r="B19" s="78">
        <v>0.86799999999999999</v>
      </c>
      <c r="C19" s="93">
        <f t="shared" si="6"/>
        <v>18.514999999999997</v>
      </c>
      <c r="D19" s="78"/>
      <c r="E19" s="79"/>
      <c r="F19" s="98">
        <v>0.46400000000000002</v>
      </c>
      <c r="G19" s="98">
        <v>0.46700000000000003</v>
      </c>
      <c r="H19" s="98">
        <v>0.84199999999999997</v>
      </c>
      <c r="I19" s="98">
        <v>0.81100000000000005</v>
      </c>
      <c r="J19" s="98">
        <v>1.038</v>
      </c>
      <c r="K19" s="98">
        <v>1.083</v>
      </c>
      <c r="L19" s="98">
        <v>2.1429999999999998</v>
      </c>
      <c r="M19" s="98">
        <v>1.0509999999999999</v>
      </c>
      <c r="N19" s="98">
        <v>0.63500000000000001</v>
      </c>
      <c r="O19" s="98">
        <v>1.077</v>
      </c>
      <c r="P19" s="98">
        <v>0.67700000000000005</v>
      </c>
      <c r="Q19" s="98">
        <v>0.59299999999999997</v>
      </c>
      <c r="R19" s="98">
        <v>0.6</v>
      </c>
      <c r="S19" s="98">
        <v>0.85699999999999998</v>
      </c>
      <c r="T19" s="98">
        <v>0.88300000000000001</v>
      </c>
      <c r="U19" s="98">
        <v>0.30599999999999999</v>
      </c>
      <c r="V19" s="98">
        <v>0.8</v>
      </c>
      <c r="W19" s="98">
        <v>0.69299999999999995</v>
      </c>
      <c r="X19" s="98">
        <v>0.75</v>
      </c>
      <c r="Y19" s="98">
        <v>1.319</v>
      </c>
      <c r="Z19" s="99">
        <v>1.4259999999999999</v>
      </c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7"/>
      <c r="AO19" s="12"/>
      <c r="AP19" s="20">
        <f t="shared" si="0"/>
        <v>18.514999999999997</v>
      </c>
      <c r="AQ19" s="2" t="e">
        <f t="shared" si="1"/>
        <v>#DIV/0!</v>
      </c>
    </row>
    <row r="20" spans="1:43" s="2" customFormat="1" ht="30" hidden="1" customHeight="1">
      <c r="A20" s="82" t="s">
        <v>17</v>
      </c>
      <c r="B20" s="78">
        <v>0.65500000000000003</v>
      </c>
      <c r="C20" s="93">
        <f t="shared" si="6"/>
        <v>16.073999999999998</v>
      </c>
      <c r="D20" s="78"/>
      <c r="E20" s="79"/>
      <c r="F20" s="98">
        <v>0.95099999999999996</v>
      </c>
      <c r="G20" s="98">
        <v>0.26700000000000002</v>
      </c>
      <c r="H20" s="98">
        <v>1.1719999999999999</v>
      </c>
      <c r="I20" s="98">
        <v>0.52600000000000002</v>
      </c>
      <c r="J20" s="98">
        <v>0.625</v>
      </c>
      <c r="K20" s="98">
        <v>1.1180000000000001</v>
      </c>
      <c r="L20" s="98">
        <v>3.464</v>
      </c>
      <c r="M20" s="98">
        <v>0.377</v>
      </c>
      <c r="N20" s="98">
        <v>0.4</v>
      </c>
      <c r="O20" s="98">
        <v>1.548</v>
      </c>
      <c r="P20" s="98">
        <v>0.63300000000000001</v>
      </c>
      <c r="Q20" s="98">
        <v>5.6000000000000001E-2</v>
      </c>
      <c r="R20" s="98">
        <v>0.42199999999999999</v>
      </c>
      <c r="S20" s="98">
        <v>8.6999999999999994E-2</v>
      </c>
      <c r="T20" s="98">
        <v>0.97899999999999998</v>
      </c>
      <c r="U20" s="98">
        <v>0.313</v>
      </c>
      <c r="V20" s="98">
        <v>0</v>
      </c>
      <c r="W20" s="98">
        <v>1.6830000000000001</v>
      </c>
      <c r="X20" s="98">
        <v>0.752</v>
      </c>
      <c r="Y20" s="98">
        <v>0.54900000000000004</v>
      </c>
      <c r="Z20" s="99">
        <v>0.152</v>
      </c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7"/>
      <c r="AO20" s="12"/>
      <c r="AP20" s="20">
        <f t="shared" si="0"/>
        <v>16.073999999999998</v>
      </c>
      <c r="AQ20" s="2" t="e">
        <f t="shared" si="1"/>
        <v>#DIV/0!</v>
      </c>
    </row>
    <row r="21" spans="1:43" s="5" customFormat="1" ht="30" hidden="1" customHeight="1">
      <c r="A21" s="101" t="s">
        <v>18</v>
      </c>
      <c r="B21" s="93">
        <v>81491.5</v>
      </c>
      <c r="C21" s="93">
        <f t="shared" si="6"/>
        <v>96417</v>
      </c>
      <c r="D21" s="78">
        <f>C21/B21</f>
        <v>1.183154071283508</v>
      </c>
      <c r="E21" s="79">
        <v>21</v>
      </c>
      <c r="F21" s="102">
        <v>7450</v>
      </c>
      <c r="G21" s="102">
        <v>3160</v>
      </c>
      <c r="H21" s="102">
        <v>5500</v>
      </c>
      <c r="I21" s="102">
        <v>5776</v>
      </c>
      <c r="J21" s="102">
        <v>2995</v>
      </c>
      <c r="K21" s="102">
        <v>5950</v>
      </c>
      <c r="L21" s="102">
        <v>4262</v>
      </c>
      <c r="M21" s="102">
        <v>3460</v>
      </c>
      <c r="N21" s="102">
        <v>5009</v>
      </c>
      <c r="O21" s="102">
        <v>1437</v>
      </c>
      <c r="P21" s="102">
        <v>2108</v>
      </c>
      <c r="Q21" s="102">
        <v>7055</v>
      </c>
      <c r="R21" s="102">
        <v>7043</v>
      </c>
      <c r="S21" s="102">
        <v>4480</v>
      </c>
      <c r="T21" s="102">
        <v>8058</v>
      </c>
      <c r="U21" s="102">
        <v>4413</v>
      </c>
      <c r="V21" s="102">
        <v>2800</v>
      </c>
      <c r="W21" s="102">
        <v>1512</v>
      </c>
      <c r="X21" s="102">
        <v>6184</v>
      </c>
      <c r="Y21" s="102">
        <v>5162</v>
      </c>
      <c r="Z21" s="103">
        <v>2603</v>
      </c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O21" s="21"/>
      <c r="AP21" s="20">
        <f t="shared" si="0"/>
        <v>96417</v>
      </c>
      <c r="AQ21" s="2" t="e">
        <f t="shared" si="1"/>
        <v>#DIV/0!</v>
      </c>
    </row>
    <row r="22" spans="1:43" s="5" customFormat="1" ht="30" hidden="1" customHeight="1">
      <c r="A22" s="104" t="s">
        <v>19</v>
      </c>
      <c r="B22" s="93">
        <v>0</v>
      </c>
      <c r="C22" s="93">
        <f t="shared" si="6"/>
        <v>1518</v>
      </c>
      <c r="D22" s="78" t="e">
        <f t="shared" ref="D22:D23" si="8">C22/B22</f>
        <v>#DIV/0!</v>
      </c>
      <c r="E22" s="79">
        <v>10</v>
      </c>
      <c r="F22" s="105"/>
      <c r="G22" s="105">
        <v>60</v>
      </c>
      <c r="H22" s="105">
        <v>218</v>
      </c>
      <c r="I22" s="105">
        <v>100</v>
      </c>
      <c r="J22" s="105"/>
      <c r="K22" s="105"/>
      <c r="L22" s="105">
        <v>140</v>
      </c>
      <c r="M22" s="105">
        <v>250</v>
      </c>
      <c r="N22" s="105"/>
      <c r="O22" s="105"/>
      <c r="P22" s="105"/>
      <c r="Q22" s="105"/>
      <c r="R22" s="105"/>
      <c r="S22" s="105"/>
      <c r="T22" s="105">
        <v>190</v>
      </c>
      <c r="U22" s="105"/>
      <c r="V22" s="105">
        <v>201</v>
      </c>
      <c r="W22" s="105">
        <v>50</v>
      </c>
      <c r="X22" s="105"/>
      <c r="Y22" s="105">
        <v>250</v>
      </c>
      <c r="Z22" s="106">
        <v>59</v>
      </c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O22" s="21"/>
      <c r="AP22" s="20">
        <f t="shared" si="0"/>
        <v>1518</v>
      </c>
      <c r="AQ22" s="2" t="e">
        <f t="shared" si="1"/>
        <v>#DIV/0!</v>
      </c>
    </row>
    <row r="23" spans="1:43" s="5" customFormat="1" ht="30" hidden="1" customHeight="1">
      <c r="A23" s="104" t="s">
        <v>20</v>
      </c>
      <c r="B23" s="107">
        <f>B22/B21</f>
        <v>0</v>
      </c>
      <c r="C23" s="107">
        <f>C22/C21</f>
        <v>1.5744111515604096E-2</v>
      </c>
      <c r="D23" s="78" t="e">
        <f t="shared" si="8"/>
        <v>#DIV/0!</v>
      </c>
      <c r="E23" s="79"/>
      <c r="F23" s="108">
        <f t="shared" ref="F23:Z23" si="9">F22/F21</f>
        <v>0</v>
      </c>
      <c r="G23" s="108">
        <f t="shared" si="9"/>
        <v>1.8987341772151899E-2</v>
      </c>
      <c r="H23" s="108">
        <f t="shared" si="9"/>
        <v>3.9636363636363636E-2</v>
      </c>
      <c r="I23" s="108">
        <f t="shared" si="9"/>
        <v>1.7313019390581719E-2</v>
      </c>
      <c r="J23" s="108">
        <f t="shared" si="9"/>
        <v>0</v>
      </c>
      <c r="K23" s="108">
        <f t="shared" si="9"/>
        <v>0</v>
      </c>
      <c r="L23" s="108">
        <f t="shared" si="9"/>
        <v>3.2848427968090101E-2</v>
      </c>
      <c r="M23" s="108">
        <f t="shared" si="9"/>
        <v>7.2254335260115612E-2</v>
      </c>
      <c r="N23" s="108">
        <f t="shared" si="9"/>
        <v>0</v>
      </c>
      <c r="O23" s="108">
        <f t="shared" si="9"/>
        <v>0</v>
      </c>
      <c r="P23" s="108">
        <f t="shared" si="9"/>
        <v>0</v>
      </c>
      <c r="Q23" s="108">
        <f t="shared" si="9"/>
        <v>0</v>
      </c>
      <c r="R23" s="108">
        <f t="shared" si="9"/>
        <v>0</v>
      </c>
      <c r="S23" s="108">
        <f t="shared" si="9"/>
        <v>0</v>
      </c>
      <c r="T23" s="108">
        <f t="shared" si="9"/>
        <v>2.3579051873914122E-2</v>
      </c>
      <c r="U23" s="108">
        <f t="shared" si="9"/>
        <v>0</v>
      </c>
      <c r="V23" s="108">
        <f t="shared" si="9"/>
        <v>7.1785714285714286E-2</v>
      </c>
      <c r="W23" s="108">
        <f t="shared" si="9"/>
        <v>3.3068783068783067E-2</v>
      </c>
      <c r="X23" s="108">
        <f t="shared" si="9"/>
        <v>0</v>
      </c>
      <c r="Y23" s="108">
        <f t="shared" si="9"/>
        <v>4.8430840759395584E-2</v>
      </c>
      <c r="Z23" s="109">
        <f t="shared" si="9"/>
        <v>2.266615443718786E-2</v>
      </c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O23" s="21"/>
      <c r="AP23" s="20">
        <f t="shared" si="0"/>
        <v>1.5744111515604096E-2</v>
      </c>
      <c r="AQ23" s="2" t="e">
        <f t="shared" si="1"/>
        <v>#DIV/0!</v>
      </c>
    </row>
    <row r="24" spans="1:43" s="5" customFormat="1" ht="30" hidden="1" customHeight="1">
      <c r="A24" s="104" t="s">
        <v>21</v>
      </c>
      <c r="B24" s="93">
        <v>0</v>
      </c>
      <c r="C24" s="110">
        <f>SUM(F24:Z24)</f>
        <v>124</v>
      </c>
      <c r="D24" s="78" t="e">
        <f>C24/B24</f>
        <v>#DIV/0!</v>
      </c>
      <c r="E24" s="79">
        <v>2</v>
      </c>
      <c r="F24" s="105"/>
      <c r="G24" s="105"/>
      <c r="H24" s="105"/>
      <c r="I24" s="105">
        <v>30</v>
      </c>
      <c r="J24" s="105">
        <v>94</v>
      </c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6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O24" s="21"/>
      <c r="AP24" s="20">
        <f t="shared" si="0"/>
        <v>124</v>
      </c>
      <c r="AQ24" s="2" t="e">
        <f t="shared" si="1"/>
        <v>#DIV/0!</v>
      </c>
    </row>
    <row r="25" spans="1:43" s="5" customFormat="1" ht="30" hidden="1" customHeight="1">
      <c r="A25" s="104" t="s">
        <v>22</v>
      </c>
      <c r="B25" s="78" t="e">
        <f>B24/B22</f>
        <v>#DIV/0!</v>
      </c>
      <c r="C25" s="78">
        <f>C24/C22</f>
        <v>8.1686429512516465E-2</v>
      </c>
      <c r="D25" s="78" t="e">
        <f>C25/B25</f>
        <v>#DIV/0!</v>
      </c>
      <c r="E25" s="79"/>
      <c r="F25" s="98" t="e">
        <f>F24/F22</f>
        <v>#DIV/0!</v>
      </c>
      <c r="G25" s="98">
        <f t="shared" ref="G25:Z25" si="10">G24/G22</f>
        <v>0</v>
      </c>
      <c r="H25" s="98">
        <f t="shared" si="10"/>
        <v>0</v>
      </c>
      <c r="I25" s="98">
        <f t="shared" si="10"/>
        <v>0.3</v>
      </c>
      <c r="J25" s="98" t="e">
        <f t="shared" si="10"/>
        <v>#DIV/0!</v>
      </c>
      <c r="K25" s="98" t="e">
        <f t="shared" si="10"/>
        <v>#DIV/0!</v>
      </c>
      <c r="L25" s="98">
        <f t="shared" si="10"/>
        <v>0</v>
      </c>
      <c r="M25" s="98">
        <f t="shared" si="10"/>
        <v>0</v>
      </c>
      <c r="N25" s="98" t="e">
        <f t="shared" si="10"/>
        <v>#DIV/0!</v>
      </c>
      <c r="O25" s="98" t="e">
        <f t="shared" si="10"/>
        <v>#DIV/0!</v>
      </c>
      <c r="P25" s="98" t="e">
        <f t="shared" si="10"/>
        <v>#DIV/0!</v>
      </c>
      <c r="Q25" s="98" t="e">
        <f t="shared" si="10"/>
        <v>#DIV/0!</v>
      </c>
      <c r="R25" s="98" t="e">
        <f t="shared" si="10"/>
        <v>#DIV/0!</v>
      </c>
      <c r="S25" s="98" t="e">
        <f t="shared" si="10"/>
        <v>#DIV/0!</v>
      </c>
      <c r="T25" s="98">
        <f t="shared" si="10"/>
        <v>0</v>
      </c>
      <c r="U25" s="98" t="e">
        <f t="shared" si="10"/>
        <v>#DIV/0!</v>
      </c>
      <c r="V25" s="98">
        <f t="shared" si="10"/>
        <v>0</v>
      </c>
      <c r="W25" s="98">
        <f t="shared" si="10"/>
        <v>0</v>
      </c>
      <c r="X25" s="98" t="e">
        <f t="shared" si="10"/>
        <v>#DIV/0!</v>
      </c>
      <c r="Y25" s="98">
        <f t="shared" si="10"/>
        <v>0</v>
      </c>
      <c r="Z25" s="99">
        <f t="shared" si="10"/>
        <v>0</v>
      </c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O25" s="21"/>
      <c r="AP25" s="20">
        <f t="shared" si="0"/>
        <v>8.1686429512516465E-2</v>
      </c>
      <c r="AQ25" s="2" t="e">
        <f t="shared" si="1"/>
        <v>#DIV/0!</v>
      </c>
    </row>
    <row r="26" spans="1:43" s="5" customFormat="1" ht="30" hidden="1" customHeight="1">
      <c r="A26" s="84" t="s">
        <v>23</v>
      </c>
      <c r="B26" s="93">
        <v>79751</v>
      </c>
      <c r="C26" s="93">
        <f>SUM(F26:Z26)</f>
        <v>84886</v>
      </c>
      <c r="D26" s="78">
        <f>C26/B26</f>
        <v>1.0643879073616631</v>
      </c>
      <c r="E26" s="79">
        <v>21</v>
      </c>
      <c r="F26" s="105">
        <v>5500</v>
      </c>
      <c r="G26" s="105">
        <v>2920</v>
      </c>
      <c r="H26" s="105">
        <v>3500</v>
      </c>
      <c r="I26" s="105">
        <v>4732</v>
      </c>
      <c r="J26" s="105">
        <v>2149</v>
      </c>
      <c r="K26" s="105">
        <v>5120</v>
      </c>
      <c r="L26" s="105">
        <v>4262</v>
      </c>
      <c r="M26" s="105">
        <v>3134</v>
      </c>
      <c r="N26" s="105">
        <v>4100</v>
      </c>
      <c r="O26" s="105">
        <v>1208</v>
      </c>
      <c r="P26" s="105">
        <v>1547</v>
      </c>
      <c r="Q26" s="105">
        <v>6626</v>
      </c>
      <c r="R26" s="105">
        <v>5989</v>
      </c>
      <c r="S26" s="105">
        <v>4480</v>
      </c>
      <c r="T26" s="105">
        <v>8058</v>
      </c>
      <c r="U26" s="105">
        <v>4368</v>
      </c>
      <c r="V26" s="105">
        <v>2800</v>
      </c>
      <c r="W26" s="105">
        <v>1317</v>
      </c>
      <c r="X26" s="105">
        <v>6184</v>
      </c>
      <c r="Y26" s="105">
        <v>4912</v>
      </c>
      <c r="Z26" s="106">
        <v>1980</v>
      </c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O26" s="21">
        <v>14063</v>
      </c>
      <c r="AP26" s="20">
        <f t="shared" si="0"/>
        <v>70823</v>
      </c>
      <c r="AQ26" s="2">
        <f t="shared" si="1"/>
        <v>5.0361231600654195</v>
      </c>
    </row>
    <row r="27" spans="1:43" s="5" customFormat="1" ht="30" hidden="1" customHeight="1">
      <c r="A27" s="92" t="s">
        <v>24</v>
      </c>
      <c r="B27" s="111">
        <f t="shared" ref="B27" si="11">B26/B21</f>
        <v>0.97864194425185447</v>
      </c>
      <c r="C27" s="111">
        <f>C26/C21</f>
        <v>0.88040490784820102</v>
      </c>
      <c r="D27" s="111">
        <f t="shared" ref="D27:Z27" si="12">D26/D21</f>
        <v>0.89961902105192004</v>
      </c>
      <c r="E27" s="79"/>
      <c r="F27" s="111">
        <f t="shared" si="12"/>
        <v>0.73825503355704702</v>
      </c>
      <c r="G27" s="111">
        <f t="shared" si="12"/>
        <v>0.92405063291139244</v>
      </c>
      <c r="H27" s="111">
        <f t="shared" si="12"/>
        <v>0.63636363636363635</v>
      </c>
      <c r="I27" s="111">
        <f t="shared" si="12"/>
        <v>0.81925207756232687</v>
      </c>
      <c r="J27" s="111">
        <f t="shared" si="12"/>
        <v>0.71752921535893155</v>
      </c>
      <c r="K27" s="111">
        <f t="shared" si="12"/>
        <v>0.86050420168067232</v>
      </c>
      <c r="L27" s="111">
        <f t="shared" si="12"/>
        <v>1</v>
      </c>
      <c r="M27" s="111">
        <f t="shared" si="12"/>
        <v>0.90578034682080921</v>
      </c>
      <c r="N27" s="111">
        <f t="shared" si="12"/>
        <v>0.81852665202635255</v>
      </c>
      <c r="O27" s="111">
        <f t="shared" si="12"/>
        <v>0.84064022268615168</v>
      </c>
      <c r="P27" s="111">
        <f t="shared" si="12"/>
        <v>0.7338709677419355</v>
      </c>
      <c r="Q27" s="111">
        <f t="shared" si="12"/>
        <v>0.9391920623671155</v>
      </c>
      <c r="R27" s="111">
        <f t="shared" si="12"/>
        <v>0.85034786312650856</v>
      </c>
      <c r="S27" s="111">
        <f t="shared" si="12"/>
        <v>1</v>
      </c>
      <c r="T27" s="111">
        <f t="shared" si="12"/>
        <v>1</v>
      </c>
      <c r="U27" s="111">
        <f t="shared" si="12"/>
        <v>0.9898028552005439</v>
      </c>
      <c r="V27" s="111">
        <f t="shared" si="12"/>
        <v>1</v>
      </c>
      <c r="W27" s="111">
        <f t="shared" si="12"/>
        <v>0.87103174603174605</v>
      </c>
      <c r="X27" s="111">
        <f t="shared" si="12"/>
        <v>1</v>
      </c>
      <c r="Y27" s="111">
        <f t="shared" si="12"/>
        <v>0.95156915924060437</v>
      </c>
      <c r="Z27" s="112">
        <f t="shared" si="12"/>
        <v>0.76066077602766036</v>
      </c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O27" s="21"/>
      <c r="AP27" s="20">
        <f t="shared" si="0"/>
        <v>0.88040490784820102</v>
      </c>
      <c r="AQ27" s="2" t="e">
        <f t="shared" si="1"/>
        <v>#DIV/0!</v>
      </c>
    </row>
    <row r="28" spans="1:43" s="14" customFormat="1" ht="30" hidden="1" customHeight="1">
      <c r="A28" s="113" t="s">
        <v>77</v>
      </c>
      <c r="B28" s="114"/>
      <c r="C28" s="93">
        <f t="shared" ref="C28:C34" si="13">SUM(F28:Z28)</f>
        <v>0</v>
      </c>
      <c r="D28" s="115"/>
      <c r="E28" s="79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7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O28" s="22"/>
      <c r="AP28" s="20">
        <f t="shared" si="0"/>
        <v>0</v>
      </c>
      <c r="AQ28" s="2" t="e">
        <f t="shared" si="1"/>
        <v>#DIV/0!</v>
      </c>
    </row>
    <row r="29" spans="1:43" s="5" customFormat="1" ht="30" hidden="1" customHeight="1">
      <c r="A29" s="104" t="s">
        <v>25</v>
      </c>
      <c r="B29" s="93">
        <v>66395</v>
      </c>
      <c r="C29" s="93">
        <f t="shared" si="13"/>
        <v>61981</v>
      </c>
      <c r="D29" s="78">
        <f t="shared" ref="D29:D55" si="14">C29/B29</f>
        <v>0.93351909029294378</v>
      </c>
      <c r="E29" s="79">
        <v>18</v>
      </c>
      <c r="F29" s="105">
        <v>5500</v>
      </c>
      <c r="G29" s="105">
        <v>550</v>
      </c>
      <c r="H29" s="105">
        <v>3010</v>
      </c>
      <c r="I29" s="105"/>
      <c r="J29" s="105">
        <v>1789</v>
      </c>
      <c r="K29" s="105">
        <v>5100</v>
      </c>
      <c r="L29" s="105">
        <v>4262</v>
      </c>
      <c r="M29" s="105">
        <v>3134</v>
      </c>
      <c r="N29" s="105"/>
      <c r="O29" s="105">
        <v>976</v>
      </c>
      <c r="P29" s="105">
        <v>1547</v>
      </c>
      <c r="Q29" s="105">
        <v>6626</v>
      </c>
      <c r="R29" s="105">
        <v>6900</v>
      </c>
      <c r="S29" s="105">
        <v>2946</v>
      </c>
      <c r="T29" s="105">
        <v>8058</v>
      </c>
      <c r="U29" s="105">
        <v>855</v>
      </c>
      <c r="V29" s="105">
        <v>1977</v>
      </c>
      <c r="W29" s="105"/>
      <c r="X29" s="105">
        <v>1339</v>
      </c>
      <c r="Y29" s="105">
        <v>4912</v>
      </c>
      <c r="Z29" s="106">
        <v>2500</v>
      </c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O29" s="21">
        <v>1523</v>
      </c>
      <c r="AP29" s="20">
        <f t="shared" si="0"/>
        <v>60458</v>
      </c>
      <c r="AQ29" s="2">
        <f t="shared" si="1"/>
        <v>39.696651346027579</v>
      </c>
    </row>
    <row r="30" spans="1:43" s="5" customFormat="1" ht="30" hidden="1" customHeight="1">
      <c r="A30" s="92" t="s">
        <v>24</v>
      </c>
      <c r="B30" s="107">
        <f>B29/B21</f>
        <v>0.81474755035801283</v>
      </c>
      <c r="C30" s="93">
        <f t="shared" si="13"/>
        <v>12.837714841720862</v>
      </c>
      <c r="D30" s="78">
        <f t="shared" si="14"/>
        <v>15.756678048408698</v>
      </c>
      <c r="E30" s="79"/>
      <c r="F30" s="108">
        <f t="shared" ref="F30:R30" si="15">F29/F21</f>
        <v>0.73825503355704702</v>
      </c>
      <c r="G30" s="108">
        <f t="shared" si="15"/>
        <v>0.17405063291139242</v>
      </c>
      <c r="H30" s="108">
        <f t="shared" si="15"/>
        <v>0.54727272727272724</v>
      </c>
      <c r="I30" s="108">
        <f t="shared" si="15"/>
        <v>0</v>
      </c>
      <c r="J30" s="108">
        <f t="shared" si="15"/>
        <v>0.59732888146911522</v>
      </c>
      <c r="K30" s="108">
        <f t="shared" si="15"/>
        <v>0.8571428571428571</v>
      </c>
      <c r="L30" s="108">
        <f t="shared" si="15"/>
        <v>1</v>
      </c>
      <c r="M30" s="108">
        <f t="shared" si="15"/>
        <v>0.90578034682080921</v>
      </c>
      <c r="N30" s="108">
        <f t="shared" si="15"/>
        <v>0</v>
      </c>
      <c r="O30" s="108">
        <f t="shared" si="15"/>
        <v>0.67919276270006956</v>
      </c>
      <c r="P30" s="108">
        <f t="shared" si="15"/>
        <v>0.7338709677419355</v>
      </c>
      <c r="Q30" s="108">
        <f t="shared" si="15"/>
        <v>0.9391920623671155</v>
      </c>
      <c r="R30" s="108">
        <f t="shared" si="15"/>
        <v>0.97969615220786599</v>
      </c>
      <c r="S30" s="108">
        <f t="shared" ref="S30:Z30" si="16">S29/S21</f>
        <v>0.65758928571428577</v>
      </c>
      <c r="T30" s="108">
        <f t="shared" si="16"/>
        <v>1</v>
      </c>
      <c r="U30" s="108">
        <f t="shared" si="16"/>
        <v>0.19374575118966689</v>
      </c>
      <c r="V30" s="108">
        <f t="shared" si="16"/>
        <v>0.70607142857142857</v>
      </c>
      <c r="W30" s="108">
        <f t="shared" si="16"/>
        <v>0</v>
      </c>
      <c r="X30" s="108">
        <f t="shared" si="16"/>
        <v>0.21652652005174644</v>
      </c>
      <c r="Y30" s="108">
        <f t="shared" si="16"/>
        <v>0.95156915924060437</v>
      </c>
      <c r="Z30" s="109">
        <f t="shared" si="16"/>
        <v>0.9604302727621975</v>
      </c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O30" s="21"/>
      <c r="AP30" s="20">
        <f t="shared" si="0"/>
        <v>12.837714841720862</v>
      </c>
      <c r="AQ30" s="2" t="e">
        <f t="shared" si="1"/>
        <v>#DIV/0!</v>
      </c>
    </row>
    <row r="31" spans="1:43" s="5" customFormat="1" ht="30" hidden="1" customHeight="1">
      <c r="A31" s="82" t="s">
        <v>81</v>
      </c>
      <c r="B31" s="93">
        <v>81932</v>
      </c>
      <c r="C31" s="93">
        <f t="shared" si="13"/>
        <v>84259</v>
      </c>
      <c r="D31" s="78">
        <f t="shared" si="14"/>
        <v>1.0284016013279305</v>
      </c>
      <c r="E31" s="79">
        <v>21</v>
      </c>
      <c r="F31" s="119">
        <v>631</v>
      </c>
      <c r="G31" s="119">
        <v>1875</v>
      </c>
      <c r="H31" s="119">
        <v>8471</v>
      </c>
      <c r="I31" s="119">
        <v>5090</v>
      </c>
      <c r="J31" s="119">
        <v>4621</v>
      </c>
      <c r="K31" s="119">
        <v>4515</v>
      </c>
      <c r="L31" s="119">
        <v>2838</v>
      </c>
      <c r="M31" s="119">
        <v>4385</v>
      </c>
      <c r="N31" s="119">
        <v>2423</v>
      </c>
      <c r="O31" s="119">
        <v>2773</v>
      </c>
      <c r="P31" s="119">
        <v>2777</v>
      </c>
      <c r="Q31" s="119">
        <v>3720</v>
      </c>
      <c r="R31" s="119">
        <v>4459</v>
      </c>
      <c r="S31" s="119">
        <v>2652</v>
      </c>
      <c r="T31" s="119">
        <v>4348</v>
      </c>
      <c r="U31" s="119">
        <v>4506</v>
      </c>
      <c r="V31" s="119">
        <v>1054</v>
      </c>
      <c r="W31" s="119">
        <v>1557</v>
      </c>
      <c r="X31" s="119">
        <v>8190</v>
      </c>
      <c r="Y31" s="119">
        <v>8783</v>
      </c>
      <c r="Z31" s="120">
        <v>4591</v>
      </c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O31" s="21"/>
      <c r="AP31" s="20">
        <f t="shared" si="0"/>
        <v>84259</v>
      </c>
      <c r="AQ31" s="2" t="e">
        <f t="shared" si="1"/>
        <v>#DIV/0!</v>
      </c>
    </row>
    <row r="32" spans="1:43" s="5" customFormat="1" ht="31.5" hidden="1" customHeight="1">
      <c r="A32" s="84" t="s">
        <v>26</v>
      </c>
      <c r="B32" s="93"/>
      <c r="C32" s="93">
        <f t="shared" si="13"/>
        <v>0</v>
      </c>
      <c r="D32" s="78" t="e">
        <f t="shared" si="14"/>
        <v>#DIV/0!</v>
      </c>
      <c r="E32" s="7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20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O32" s="21"/>
      <c r="AP32" s="20">
        <f t="shared" si="0"/>
        <v>0</v>
      </c>
      <c r="AQ32" s="2" t="e">
        <f t="shared" si="1"/>
        <v>#DIV/0!</v>
      </c>
    </row>
    <row r="33" spans="1:49" s="5" customFormat="1" ht="30" hidden="1" customHeight="1">
      <c r="A33" s="92" t="s">
        <v>20</v>
      </c>
      <c r="B33" s="108">
        <f>B32/B31</f>
        <v>0</v>
      </c>
      <c r="C33" s="93">
        <f t="shared" si="13"/>
        <v>0</v>
      </c>
      <c r="D33" s="78" t="e">
        <f t="shared" si="14"/>
        <v>#DIV/0!</v>
      </c>
      <c r="E33" s="79"/>
      <c r="F33" s="108">
        <f>F32/F31</f>
        <v>0</v>
      </c>
      <c r="G33" s="108">
        <f t="shared" ref="G33:Z33" si="17">G32/G31</f>
        <v>0</v>
      </c>
      <c r="H33" s="108">
        <f t="shared" si="17"/>
        <v>0</v>
      </c>
      <c r="I33" s="108">
        <f t="shared" si="17"/>
        <v>0</v>
      </c>
      <c r="J33" s="108">
        <f t="shared" si="17"/>
        <v>0</v>
      </c>
      <c r="K33" s="108">
        <f t="shared" si="17"/>
        <v>0</v>
      </c>
      <c r="L33" s="108">
        <f t="shared" si="17"/>
        <v>0</v>
      </c>
      <c r="M33" s="108">
        <f t="shared" si="17"/>
        <v>0</v>
      </c>
      <c r="N33" s="108">
        <f t="shared" si="17"/>
        <v>0</v>
      </c>
      <c r="O33" s="108">
        <f t="shared" si="17"/>
        <v>0</v>
      </c>
      <c r="P33" s="108">
        <f t="shared" si="17"/>
        <v>0</v>
      </c>
      <c r="Q33" s="108">
        <f>Q32/R31</f>
        <v>0</v>
      </c>
      <c r="R33" s="108">
        <f>R32/S31</f>
        <v>0</v>
      </c>
      <c r="S33" s="108">
        <f>S32/T31</f>
        <v>0</v>
      </c>
      <c r="T33" s="108">
        <f>T32/U31</f>
        <v>0</v>
      </c>
      <c r="U33" s="108">
        <f t="shared" si="17"/>
        <v>0</v>
      </c>
      <c r="V33" s="108">
        <f t="shared" si="17"/>
        <v>0</v>
      </c>
      <c r="W33" s="108">
        <f t="shared" si="17"/>
        <v>0</v>
      </c>
      <c r="X33" s="108">
        <f t="shared" si="17"/>
        <v>0</v>
      </c>
      <c r="Y33" s="108">
        <f t="shared" si="17"/>
        <v>0</v>
      </c>
      <c r="Z33" s="109">
        <f t="shared" si="17"/>
        <v>0</v>
      </c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O33" s="21"/>
      <c r="AP33" s="20">
        <f t="shared" si="0"/>
        <v>0</v>
      </c>
      <c r="AQ33" s="2" t="e">
        <f t="shared" si="1"/>
        <v>#DIV/0!</v>
      </c>
    </row>
    <row r="34" spans="1:49" s="5" customFormat="1" ht="30" hidden="1" customHeight="1">
      <c r="A34" s="84" t="s">
        <v>27</v>
      </c>
      <c r="B34" s="93">
        <v>39441</v>
      </c>
      <c r="C34" s="93">
        <f t="shared" si="13"/>
        <v>41507</v>
      </c>
      <c r="D34" s="78">
        <f t="shared" si="14"/>
        <v>1.0523820389949545</v>
      </c>
      <c r="E34" s="79">
        <v>20</v>
      </c>
      <c r="F34" s="105">
        <v>612</v>
      </c>
      <c r="G34" s="105">
        <v>930</v>
      </c>
      <c r="H34" s="105">
        <v>7949</v>
      </c>
      <c r="I34" s="105">
        <v>1162</v>
      </c>
      <c r="J34" s="105">
        <v>302</v>
      </c>
      <c r="K34" s="105">
        <v>3850</v>
      </c>
      <c r="L34" s="105">
        <v>1500</v>
      </c>
      <c r="M34" s="105">
        <v>4385</v>
      </c>
      <c r="N34" s="105">
        <v>307</v>
      </c>
      <c r="O34" s="105">
        <v>1481</v>
      </c>
      <c r="P34" s="105">
        <v>770</v>
      </c>
      <c r="Q34" s="105">
        <v>1680</v>
      </c>
      <c r="R34" s="105"/>
      <c r="S34" s="105">
        <v>2170</v>
      </c>
      <c r="T34" s="105">
        <v>2421</v>
      </c>
      <c r="U34" s="105">
        <v>3805</v>
      </c>
      <c r="V34" s="105">
        <v>363</v>
      </c>
      <c r="W34" s="105">
        <v>373</v>
      </c>
      <c r="X34" s="105">
        <v>241</v>
      </c>
      <c r="Y34" s="105">
        <v>5830</v>
      </c>
      <c r="Z34" s="106">
        <v>1376</v>
      </c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O34" s="21">
        <v>8146</v>
      </c>
      <c r="AP34" s="20">
        <f t="shared" si="0"/>
        <v>33361</v>
      </c>
      <c r="AQ34" s="2">
        <f t="shared" si="1"/>
        <v>4.0953842376626568</v>
      </c>
    </row>
    <row r="35" spans="1:49" s="5" customFormat="1" ht="30" hidden="1" customHeight="1">
      <c r="A35" s="84" t="s">
        <v>24</v>
      </c>
      <c r="B35" s="111"/>
      <c r="C35" s="111">
        <f t="shared" ref="C35:Z35" si="18">C34/C31</f>
        <v>0.4926120651799808</v>
      </c>
      <c r="D35" s="78" t="e">
        <f t="shared" si="14"/>
        <v>#DIV/0!</v>
      </c>
      <c r="E35" s="79"/>
      <c r="F35" s="121">
        <f t="shared" si="18"/>
        <v>0.96988906497622818</v>
      </c>
      <c r="G35" s="121">
        <f t="shared" si="18"/>
        <v>0.496</v>
      </c>
      <c r="H35" s="121">
        <f t="shared" si="18"/>
        <v>0.93837799551410694</v>
      </c>
      <c r="I35" s="121">
        <f t="shared" si="18"/>
        <v>0.22829076620825148</v>
      </c>
      <c r="J35" s="121">
        <f t="shared" si="18"/>
        <v>6.5353819519584508E-2</v>
      </c>
      <c r="K35" s="121">
        <f t="shared" si="18"/>
        <v>0.8527131782945736</v>
      </c>
      <c r="L35" s="121">
        <f t="shared" si="18"/>
        <v>0.52854122621564481</v>
      </c>
      <c r="M35" s="121">
        <f t="shared" si="18"/>
        <v>1</v>
      </c>
      <c r="N35" s="121">
        <f t="shared" si="18"/>
        <v>0.12670243499793643</v>
      </c>
      <c r="O35" s="121">
        <f t="shared" si="18"/>
        <v>0.53407861521817523</v>
      </c>
      <c r="P35" s="121">
        <f t="shared" si="18"/>
        <v>0.27727763773856678</v>
      </c>
      <c r="Q35" s="121">
        <f>Q34/R31</f>
        <v>0.37676609105180536</v>
      </c>
      <c r="R35" s="121">
        <f>R34/S31</f>
        <v>0</v>
      </c>
      <c r="S35" s="121">
        <f>S34/T31</f>
        <v>0.49908003679852808</v>
      </c>
      <c r="T35" s="121">
        <f>T34/U31</f>
        <v>0.53728362183754996</v>
      </c>
      <c r="U35" s="121">
        <f t="shared" si="18"/>
        <v>0.84442964935641363</v>
      </c>
      <c r="V35" s="121">
        <f t="shared" si="18"/>
        <v>0.34440227703984821</v>
      </c>
      <c r="W35" s="121">
        <f t="shared" si="18"/>
        <v>0.23956326268464997</v>
      </c>
      <c r="X35" s="121">
        <f t="shared" si="18"/>
        <v>2.9426129426129426E-2</v>
      </c>
      <c r="Y35" s="121">
        <f t="shared" si="18"/>
        <v>0.66378230672890814</v>
      </c>
      <c r="Z35" s="122">
        <f t="shared" si="18"/>
        <v>0.2997168372903507</v>
      </c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O35" s="21"/>
      <c r="AP35" s="20">
        <f t="shared" si="0"/>
        <v>0.4926120651799808</v>
      </c>
      <c r="AQ35" s="2" t="e">
        <f t="shared" si="1"/>
        <v>#DIV/0!</v>
      </c>
    </row>
    <row r="36" spans="1:49" s="5" customFormat="1" ht="30" hidden="1" customHeight="1">
      <c r="A36" s="104" t="s">
        <v>28</v>
      </c>
      <c r="B36" s="93">
        <v>78690</v>
      </c>
      <c r="C36" s="93">
        <f>SUM(F36:Z36)</f>
        <v>62498</v>
      </c>
      <c r="D36" s="78">
        <f t="shared" si="14"/>
        <v>0.79423052484432588</v>
      </c>
      <c r="E36" s="79">
        <v>21</v>
      </c>
      <c r="F36" s="105">
        <v>612</v>
      </c>
      <c r="G36" s="105">
        <v>2036</v>
      </c>
      <c r="H36" s="105">
        <v>8474</v>
      </c>
      <c r="I36" s="105">
        <v>209</v>
      </c>
      <c r="J36" s="105">
        <v>3462</v>
      </c>
      <c r="K36" s="105">
        <v>4500</v>
      </c>
      <c r="L36" s="105">
        <v>1670</v>
      </c>
      <c r="M36" s="105">
        <v>4385</v>
      </c>
      <c r="N36" s="105">
        <v>930</v>
      </c>
      <c r="O36" s="105">
        <v>2448</v>
      </c>
      <c r="P36" s="105">
        <v>2272</v>
      </c>
      <c r="Q36" s="105">
        <v>2850</v>
      </c>
      <c r="R36" s="105">
        <v>4459</v>
      </c>
      <c r="S36" s="105">
        <v>2432</v>
      </c>
      <c r="T36" s="105">
        <v>3401</v>
      </c>
      <c r="U36" s="105">
        <v>2373</v>
      </c>
      <c r="V36" s="105">
        <v>363</v>
      </c>
      <c r="W36" s="105">
        <v>373</v>
      </c>
      <c r="X36" s="105">
        <v>1850</v>
      </c>
      <c r="Y36" s="105">
        <v>8664</v>
      </c>
      <c r="Z36" s="106">
        <v>4735</v>
      </c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O36" s="21">
        <v>5837</v>
      </c>
      <c r="AP36" s="20">
        <f t="shared" si="0"/>
        <v>56661</v>
      </c>
      <c r="AQ36" s="2">
        <f>AP36/AO36</f>
        <v>9.7072126092170627</v>
      </c>
    </row>
    <row r="37" spans="1:49" s="5" customFormat="1" ht="30" hidden="1" customHeight="1">
      <c r="A37" s="92" t="s">
        <v>24</v>
      </c>
      <c r="B37" s="107">
        <f>B36/B31</f>
        <v>0.96043060098618371</v>
      </c>
      <c r="C37" s="107">
        <f>C36/C31</f>
        <v>0.74173678776154472</v>
      </c>
      <c r="D37" s="78">
        <f t="shared" si="14"/>
        <v>0.77229607948759538</v>
      </c>
      <c r="E37" s="79"/>
      <c r="F37" s="108">
        <f>F36/F31</f>
        <v>0.96988906497622818</v>
      </c>
      <c r="G37" s="108">
        <f t="shared" ref="G37:Z37" si="19">G36/G31</f>
        <v>1.0858666666666668</v>
      </c>
      <c r="H37" s="108">
        <f t="shared" si="19"/>
        <v>1.0003541494510684</v>
      </c>
      <c r="I37" s="108">
        <f t="shared" si="19"/>
        <v>4.1060903732809427E-2</v>
      </c>
      <c r="J37" s="108">
        <f t="shared" si="19"/>
        <v>0.74918848734040255</v>
      </c>
      <c r="K37" s="108">
        <f t="shared" si="19"/>
        <v>0.99667774086378735</v>
      </c>
      <c r="L37" s="108">
        <f t="shared" si="19"/>
        <v>0.5884425651867512</v>
      </c>
      <c r="M37" s="108">
        <f t="shared" si="19"/>
        <v>1</v>
      </c>
      <c r="N37" s="108">
        <f t="shared" si="19"/>
        <v>0.38382170862567067</v>
      </c>
      <c r="O37" s="108">
        <f t="shared" si="19"/>
        <v>0.88279841327082587</v>
      </c>
      <c r="P37" s="108">
        <f t="shared" si="19"/>
        <v>0.81814908174288803</v>
      </c>
      <c r="Q37" s="108">
        <f t="shared" si="19"/>
        <v>0.7661290322580645</v>
      </c>
      <c r="R37" s="108">
        <f t="shared" si="19"/>
        <v>1</v>
      </c>
      <c r="S37" s="108">
        <f t="shared" si="19"/>
        <v>0.9170437405731523</v>
      </c>
      <c r="T37" s="108">
        <f t="shared" si="19"/>
        <v>0.78219871205151792</v>
      </c>
      <c r="U37" s="108">
        <f t="shared" si="19"/>
        <v>0.52663115845539277</v>
      </c>
      <c r="V37" s="108">
        <f t="shared" si="19"/>
        <v>0.34440227703984821</v>
      </c>
      <c r="W37" s="108">
        <f t="shared" si="19"/>
        <v>0.23956326268464997</v>
      </c>
      <c r="X37" s="108">
        <f t="shared" si="19"/>
        <v>0.22588522588522589</v>
      </c>
      <c r="Y37" s="108">
        <f t="shared" si="19"/>
        <v>0.98645109871342362</v>
      </c>
      <c r="Z37" s="109">
        <f t="shared" si="19"/>
        <v>1.0313657155303855</v>
      </c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33"/>
      <c r="AM37" s="33"/>
      <c r="AN37" s="17"/>
      <c r="AO37" s="15"/>
      <c r="AP37" s="20">
        <f t="shared" si="0"/>
        <v>0.74173678776154472</v>
      </c>
      <c r="AQ37" s="2" t="e">
        <f t="shared" si="1"/>
        <v>#DIV/0!</v>
      </c>
    </row>
    <row r="38" spans="1:49" s="5" customFormat="1" ht="30" hidden="1" customHeight="1">
      <c r="A38" s="101" t="s">
        <v>29</v>
      </c>
      <c r="B38" s="93"/>
      <c r="C38" s="110">
        <f>SUM(F38:Z38)</f>
        <v>0</v>
      </c>
      <c r="D38" s="78" t="e">
        <f t="shared" si="14"/>
        <v>#DIV/0!</v>
      </c>
      <c r="E38" s="79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5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O38" s="21"/>
      <c r="AP38" s="20">
        <f t="shared" si="0"/>
        <v>0</v>
      </c>
      <c r="AQ38" s="2" t="e">
        <f t="shared" si="1"/>
        <v>#DIV/0!</v>
      </c>
    </row>
    <row r="39" spans="1:49" s="5" customFormat="1" ht="30" hidden="1" customHeight="1">
      <c r="A39" s="104" t="s">
        <v>30</v>
      </c>
      <c r="B39" s="93">
        <v>189948</v>
      </c>
      <c r="C39" s="93">
        <f>SUM(F39:Z39)</f>
        <v>160028</v>
      </c>
      <c r="D39" s="78">
        <f t="shared" si="14"/>
        <v>0.842483205930044</v>
      </c>
      <c r="E39" s="79">
        <v>21</v>
      </c>
      <c r="F39" s="105">
        <v>13500</v>
      </c>
      <c r="G39" s="105">
        <v>5200</v>
      </c>
      <c r="H39" s="105">
        <v>16840</v>
      </c>
      <c r="I39" s="105">
        <v>6850</v>
      </c>
      <c r="J39" s="105">
        <v>3777</v>
      </c>
      <c r="K39" s="105">
        <v>4540</v>
      </c>
      <c r="L39" s="105">
        <v>4306</v>
      </c>
      <c r="M39" s="105">
        <v>10238</v>
      </c>
      <c r="N39" s="105">
        <v>3002</v>
      </c>
      <c r="O39" s="105">
        <v>3786</v>
      </c>
      <c r="P39" s="105">
        <v>2574</v>
      </c>
      <c r="Q39" s="105">
        <v>8200</v>
      </c>
      <c r="R39" s="105">
        <v>12344</v>
      </c>
      <c r="S39" s="105">
        <v>5450</v>
      </c>
      <c r="T39" s="105">
        <v>10518</v>
      </c>
      <c r="U39" s="105">
        <v>6413</v>
      </c>
      <c r="V39" s="105">
        <v>6677</v>
      </c>
      <c r="W39" s="105">
        <v>2150</v>
      </c>
      <c r="X39" s="105">
        <v>2900</v>
      </c>
      <c r="Y39" s="105">
        <v>25343</v>
      </c>
      <c r="Z39" s="106">
        <v>5420</v>
      </c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O39" s="21">
        <v>1757</v>
      </c>
      <c r="AP39" s="20">
        <f t="shared" si="0"/>
        <v>158271</v>
      </c>
      <c r="AQ39" s="2">
        <f t="shared" si="1"/>
        <v>90.080250426863969</v>
      </c>
    </row>
    <row r="40" spans="1:49" s="5" customFormat="1" ht="30" hidden="1" customHeight="1">
      <c r="A40" s="92" t="s">
        <v>31</v>
      </c>
      <c r="B40" s="107"/>
      <c r="C40" s="107" t="e">
        <f>C39/C38</f>
        <v>#DIV/0!</v>
      </c>
      <c r="D40" s="78" t="e">
        <f t="shared" si="14"/>
        <v>#DIV/0!</v>
      </c>
      <c r="E40" s="79"/>
      <c r="F40" s="108" t="e">
        <f>F39/F38</f>
        <v>#DIV/0!</v>
      </c>
      <c r="G40" s="108" t="e">
        <f t="shared" ref="G40:Z40" si="20">G39/G38</f>
        <v>#DIV/0!</v>
      </c>
      <c r="H40" s="108" t="e">
        <f t="shared" si="20"/>
        <v>#DIV/0!</v>
      </c>
      <c r="I40" s="108" t="e">
        <f t="shared" si="20"/>
        <v>#DIV/0!</v>
      </c>
      <c r="J40" s="108" t="e">
        <f t="shared" si="20"/>
        <v>#DIV/0!</v>
      </c>
      <c r="K40" s="108" t="e">
        <f t="shared" si="20"/>
        <v>#DIV/0!</v>
      </c>
      <c r="L40" s="108" t="e">
        <f t="shared" si="20"/>
        <v>#DIV/0!</v>
      </c>
      <c r="M40" s="108" t="e">
        <f t="shared" si="20"/>
        <v>#DIV/0!</v>
      </c>
      <c r="N40" s="108" t="e">
        <f t="shared" si="20"/>
        <v>#DIV/0!</v>
      </c>
      <c r="O40" s="108" t="e">
        <f t="shared" si="20"/>
        <v>#DIV/0!</v>
      </c>
      <c r="P40" s="108" t="e">
        <f t="shared" si="20"/>
        <v>#DIV/0!</v>
      </c>
      <c r="Q40" s="108" t="e">
        <f t="shared" si="20"/>
        <v>#DIV/0!</v>
      </c>
      <c r="R40" s="108" t="e">
        <f t="shared" si="20"/>
        <v>#DIV/0!</v>
      </c>
      <c r="S40" s="108" t="e">
        <f t="shared" si="20"/>
        <v>#DIV/0!</v>
      </c>
      <c r="T40" s="108" t="e">
        <f t="shared" si="20"/>
        <v>#DIV/0!</v>
      </c>
      <c r="U40" s="108" t="e">
        <f t="shared" si="20"/>
        <v>#DIV/0!</v>
      </c>
      <c r="V40" s="108" t="e">
        <f t="shared" si="20"/>
        <v>#DIV/0!</v>
      </c>
      <c r="W40" s="108" t="e">
        <f t="shared" si="20"/>
        <v>#DIV/0!</v>
      </c>
      <c r="X40" s="108" t="e">
        <f t="shared" si="20"/>
        <v>#DIV/0!</v>
      </c>
      <c r="Y40" s="108" t="e">
        <f t="shared" si="20"/>
        <v>#DIV/0!</v>
      </c>
      <c r="Z40" s="109" t="e">
        <f t="shared" si="20"/>
        <v>#DIV/0!</v>
      </c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O40" s="21"/>
      <c r="AP40" s="20" t="e">
        <f t="shared" si="0"/>
        <v>#DIV/0!</v>
      </c>
      <c r="AQ40" s="2" t="e">
        <f t="shared" si="1"/>
        <v>#DIV/0!</v>
      </c>
    </row>
    <row r="41" spans="1:49" s="5" customFormat="1" ht="30" hidden="1" customHeight="1">
      <c r="A41" s="126" t="s">
        <v>32</v>
      </c>
      <c r="B41" s="93">
        <v>174978</v>
      </c>
      <c r="C41" s="93">
        <f>SUM(F41:Z41)</f>
        <v>135847</v>
      </c>
      <c r="D41" s="78">
        <f t="shared" si="14"/>
        <v>0.77636617174730538</v>
      </c>
      <c r="E41" s="79">
        <v>20</v>
      </c>
      <c r="F41" s="105">
        <v>10000</v>
      </c>
      <c r="G41" s="105">
        <v>5896</v>
      </c>
      <c r="H41" s="105">
        <v>14375</v>
      </c>
      <c r="I41" s="105">
        <v>6615</v>
      </c>
      <c r="J41" s="105">
        <v>3268</v>
      </c>
      <c r="K41" s="105">
        <v>4110</v>
      </c>
      <c r="L41" s="105">
        <v>3097</v>
      </c>
      <c r="M41" s="105">
        <v>9518</v>
      </c>
      <c r="N41" s="105">
        <v>1471</v>
      </c>
      <c r="O41" s="105">
        <v>3836</v>
      </c>
      <c r="P41" s="105">
        <v>2653</v>
      </c>
      <c r="Q41" s="105">
        <v>6250</v>
      </c>
      <c r="R41" s="105">
        <v>14823</v>
      </c>
      <c r="S41" s="105">
        <v>1399</v>
      </c>
      <c r="T41" s="105">
        <v>10885</v>
      </c>
      <c r="U41" s="105"/>
      <c r="V41" s="105">
        <v>4068</v>
      </c>
      <c r="W41" s="105">
        <v>2150</v>
      </c>
      <c r="X41" s="105">
        <v>2670</v>
      </c>
      <c r="Y41" s="105">
        <v>23343</v>
      </c>
      <c r="Z41" s="106">
        <v>5420</v>
      </c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O41" s="21">
        <v>261</v>
      </c>
      <c r="AP41" s="20">
        <f t="shared" si="0"/>
        <v>135586</v>
      </c>
      <c r="AQ41" s="2">
        <f t="shared" si="1"/>
        <v>519.48659003831415</v>
      </c>
    </row>
    <row r="42" spans="1:49" s="2" customFormat="1" ht="31.5" hidden="1" customHeight="1">
      <c r="A42" s="82" t="s">
        <v>65</v>
      </c>
      <c r="B42" s="93">
        <v>222814</v>
      </c>
      <c r="C42" s="93">
        <f>SUM(F42:Z42)</f>
        <v>220897.8</v>
      </c>
      <c r="D42" s="78">
        <f t="shared" si="14"/>
        <v>0.99140000179521925</v>
      </c>
      <c r="E42" s="79"/>
      <c r="F42" s="80">
        <v>21387</v>
      </c>
      <c r="G42" s="80">
        <v>6370</v>
      </c>
      <c r="H42" s="80">
        <v>14804</v>
      </c>
      <c r="I42" s="80">
        <v>11519</v>
      </c>
      <c r="J42" s="80">
        <v>6216</v>
      </c>
      <c r="K42" s="80">
        <v>14257</v>
      </c>
      <c r="L42" s="80">
        <v>7235</v>
      </c>
      <c r="M42" s="80">
        <v>11166</v>
      </c>
      <c r="N42" s="80">
        <v>10677</v>
      </c>
      <c r="O42" s="80">
        <f>SUM(O45:O50)</f>
        <v>3874.8</v>
      </c>
      <c r="P42" s="80">
        <v>6645</v>
      </c>
      <c r="Q42" s="80">
        <v>10016</v>
      </c>
      <c r="R42" s="80">
        <v>13361</v>
      </c>
      <c r="S42" s="80">
        <v>13059</v>
      </c>
      <c r="T42" s="80">
        <v>11222</v>
      </c>
      <c r="U42" s="80">
        <v>9636</v>
      </c>
      <c r="V42" s="80">
        <v>8357</v>
      </c>
      <c r="W42" s="80">
        <v>4627</v>
      </c>
      <c r="X42" s="80">
        <v>8804</v>
      </c>
      <c r="Y42" s="80">
        <v>18008</v>
      </c>
      <c r="Z42" s="81">
        <v>9657</v>
      </c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6"/>
      <c r="AO42" s="12"/>
      <c r="AP42" s="20">
        <f t="shared" si="0"/>
        <v>220897.8</v>
      </c>
      <c r="AQ42" s="2" t="e">
        <f t="shared" si="1"/>
        <v>#DIV/0!</v>
      </c>
    </row>
    <row r="43" spans="1:49" s="2" customFormat="1" ht="30" hidden="1" customHeight="1">
      <c r="A43" s="129" t="s">
        <v>76</v>
      </c>
      <c r="B43" s="93"/>
      <c r="C43" s="93">
        <f>SUM(F43:Z43)</f>
        <v>457</v>
      </c>
      <c r="D43" s="78" t="e">
        <f t="shared" si="14"/>
        <v>#DIV/0!</v>
      </c>
      <c r="E43" s="79"/>
      <c r="F43" s="77"/>
      <c r="G43" s="77"/>
      <c r="H43" s="77"/>
      <c r="I43" s="77"/>
      <c r="J43" s="77"/>
      <c r="K43" s="77"/>
      <c r="L43" s="77"/>
      <c r="M43" s="77">
        <v>457</v>
      </c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130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41"/>
      <c r="AO43" s="12"/>
      <c r="AP43" s="20">
        <f t="shared" si="0"/>
        <v>457</v>
      </c>
      <c r="AQ43" s="2" t="e">
        <f t="shared" si="1"/>
        <v>#DIV/0!</v>
      </c>
    </row>
    <row r="44" spans="1:49" s="2" customFormat="1" ht="30" hidden="1" customHeight="1">
      <c r="A44" s="92" t="s">
        <v>31</v>
      </c>
      <c r="B44" s="131"/>
      <c r="C44" s="131" t="e">
        <f>#REF!/C42</f>
        <v>#REF!</v>
      </c>
      <c r="D44" s="78" t="e">
        <f t="shared" si="14"/>
        <v>#REF!</v>
      </c>
      <c r="E44" s="79"/>
      <c r="F44" s="131" t="e">
        <f>#REF!/F42</f>
        <v>#REF!</v>
      </c>
      <c r="G44" s="131" t="e">
        <f>#REF!/G42</f>
        <v>#REF!</v>
      </c>
      <c r="H44" s="131" t="e">
        <f>#REF!/H42</f>
        <v>#REF!</v>
      </c>
      <c r="I44" s="131" t="e">
        <f>#REF!/I42</f>
        <v>#REF!</v>
      </c>
      <c r="J44" s="131" t="e">
        <f>#REF!/J42</f>
        <v>#REF!</v>
      </c>
      <c r="K44" s="131" t="e">
        <f>#REF!/K42</f>
        <v>#REF!</v>
      </c>
      <c r="L44" s="131" t="e">
        <f>#REF!/L42</f>
        <v>#REF!</v>
      </c>
      <c r="M44" s="131" t="e">
        <f>#REF!/M42</f>
        <v>#REF!</v>
      </c>
      <c r="N44" s="131" t="e">
        <f>#REF!/N42</f>
        <v>#REF!</v>
      </c>
      <c r="O44" s="131" t="e">
        <f>#REF!/O42</f>
        <v>#REF!</v>
      </c>
      <c r="P44" s="131" t="e">
        <f>#REF!/P42</f>
        <v>#REF!</v>
      </c>
      <c r="Q44" s="131" t="e">
        <f>#REF!/Q42</f>
        <v>#REF!</v>
      </c>
      <c r="R44" s="131" t="e">
        <f>#REF!/R42</f>
        <v>#REF!</v>
      </c>
      <c r="S44" s="131" t="e">
        <f>#REF!/S42</f>
        <v>#REF!</v>
      </c>
      <c r="T44" s="131" t="e">
        <f>#REF!/T42</f>
        <v>#REF!</v>
      </c>
      <c r="U44" s="131" t="e">
        <f>#REF!/U42</f>
        <v>#REF!</v>
      </c>
      <c r="V44" s="131" t="e">
        <f>#REF!/V42</f>
        <v>#REF!</v>
      </c>
      <c r="W44" s="131" t="e">
        <f>#REF!/W42</f>
        <v>#REF!</v>
      </c>
      <c r="X44" s="131" t="e">
        <f>#REF!/X42</f>
        <v>#REF!</v>
      </c>
      <c r="Y44" s="131" t="e">
        <f>#REF!/Y42</f>
        <v>#REF!</v>
      </c>
      <c r="Z44" s="132" t="e">
        <f>#REF!/Z42</f>
        <v>#REF!</v>
      </c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42"/>
      <c r="AO44" s="12"/>
      <c r="AP44" s="20" t="e">
        <f t="shared" si="0"/>
        <v>#REF!</v>
      </c>
      <c r="AQ44" s="2" t="e">
        <f t="shared" si="1"/>
        <v>#REF!</v>
      </c>
      <c r="AW44" s="2">
        <v>301400</v>
      </c>
    </row>
    <row r="45" spans="1:49" s="2" customFormat="1" ht="30" hidden="1" customHeight="1">
      <c r="A45" s="92" t="s">
        <v>64</v>
      </c>
      <c r="B45" s="93"/>
      <c r="C45" s="93">
        <f>SUM(F45:Z45)</f>
        <v>84487.6</v>
      </c>
      <c r="D45" s="78" t="e">
        <f t="shared" si="14"/>
        <v>#DIV/0!</v>
      </c>
      <c r="E45" s="79">
        <v>21</v>
      </c>
      <c r="F45" s="133">
        <v>13006</v>
      </c>
      <c r="G45" s="133">
        <v>2826</v>
      </c>
      <c r="H45" s="133">
        <v>5587</v>
      </c>
      <c r="I45" s="133">
        <v>4721.6000000000004</v>
      </c>
      <c r="J45" s="133">
        <v>2313</v>
      </c>
      <c r="K45" s="133">
        <v>7002</v>
      </c>
      <c r="L45" s="133">
        <v>3073</v>
      </c>
      <c r="M45" s="133">
        <v>3531</v>
      </c>
      <c r="N45" s="133">
        <v>2860</v>
      </c>
      <c r="O45" s="133">
        <v>1047</v>
      </c>
      <c r="P45" s="133">
        <v>940</v>
      </c>
      <c r="Q45" s="133">
        <v>2818</v>
      </c>
      <c r="R45" s="133">
        <v>5914</v>
      </c>
      <c r="S45" s="133">
        <v>6043</v>
      </c>
      <c r="T45" s="133">
        <v>3526</v>
      </c>
      <c r="U45" s="133">
        <v>1957</v>
      </c>
      <c r="V45" s="133">
        <v>2990</v>
      </c>
      <c r="W45" s="133">
        <v>1069</v>
      </c>
      <c r="X45" s="133">
        <v>1585</v>
      </c>
      <c r="Y45" s="133">
        <v>7689</v>
      </c>
      <c r="Z45" s="134">
        <v>3990</v>
      </c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42"/>
      <c r="AO45" s="12"/>
      <c r="AP45" s="20">
        <f t="shared" si="0"/>
        <v>84487.6</v>
      </c>
      <c r="AQ45" s="2" t="e">
        <f t="shared" si="1"/>
        <v>#DIV/0!</v>
      </c>
      <c r="AV45" s="27"/>
      <c r="AW45" s="29" t="e">
        <f>#REF!/AW44</f>
        <v>#REF!</v>
      </c>
    </row>
    <row r="46" spans="1:49" s="2" customFormat="1" ht="30" hidden="1" customHeight="1">
      <c r="A46" s="92" t="s">
        <v>33</v>
      </c>
      <c r="B46" s="93"/>
      <c r="C46" s="93">
        <f>SUM(F46:Z46)</f>
        <v>78221</v>
      </c>
      <c r="D46" s="78" t="e">
        <f t="shared" si="14"/>
        <v>#DIV/0!</v>
      </c>
      <c r="E46" s="79">
        <v>21</v>
      </c>
      <c r="F46" s="110">
        <v>392</v>
      </c>
      <c r="G46" s="110">
        <v>2066</v>
      </c>
      <c r="H46" s="110">
        <v>6975</v>
      </c>
      <c r="I46" s="110">
        <v>7149</v>
      </c>
      <c r="J46" s="110">
        <v>2723</v>
      </c>
      <c r="K46" s="110">
        <v>3788</v>
      </c>
      <c r="L46" s="110">
        <v>2142</v>
      </c>
      <c r="M46" s="110">
        <v>4937</v>
      </c>
      <c r="N46" s="110">
        <v>2992</v>
      </c>
      <c r="O46" s="110">
        <v>1590</v>
      </c>
      <c r="P46" s="110">
        <v>2491</v>
      </c>
      <c r="Q46" s="110">
        <v>3795</v>
      </c>
      <c r="R46" s="110">
        <v>3377</v>
      </c>
      <c r="S46" s="110">
        <v>4121</v>
      </c>
      <c r="T46" s="110">
        <v>5352</v>
      </c>
      <c r="U46" s="110">
        <v>3565</v>
      </c>
      <c r="V46" s="110">
        <v>2827</v>
      </c>
      <c r="W46" s="110">
        <v>2104</v>
      </c>
      <c r="X46" s="110">
        <v>4606</v>
      </c>
      <c r="Y46" s="110">
        <v>6739</v>
      </c>
      <c r="Z46" s="135">
        <v>4490</v>
      </c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42"/>
      <c r="AO46" s="12">
        <v>166</v>
      </c>
      <c r="AP46" s="20">
        <f t="shared" si="0"/>
        <v>78055</v>
      </c>
      <c r="AQ46" s="2">
        <f t="shared" si="1"/>
        <v>470.21084337349396</v>
      </c>
      <c r="AS46" s="30"/>
      <c r="AV46" s="27"/>
    </row>
    <row r="47" spans="1:49" s="2" customFormat="1" ht="30" hidden="1" customHeight="1">
      <c r="A47" s="92" t="s">
        <v>34</v>
      </c>
      <c r="B47" s="93"/>
      <c r="C47" s="93">
        <f t="shared" ref="C47:C49" si="21">SUM(F47:Z47)</f>
        <v>924</v>
      </c>
      <c r="D47" s="78" t="e">
        <f t="shared" si="14"/>
        <v>#DIV/0!</v>
      </c>
      <c r="E47" s="79"/>
      <c r="F47" s="133">
        <v>284</v>
      </c>
      <c r="G47" s="133"/>
      <c r="H47" s="133">
        <v>50</v>
      </c>
      <c r="I47" s="133">
        <v>200</v>
      </c>
      <c r="J47" s="133"/>
      <c r="K47" s="133"/>
      <c r="L47" s="133"/>
      <c r="M47" s="133"/>
      <c r="N47" s="133">
        <v>110</v>
      </c>
      <c r="O47" s="133"/>
      <c r="P47" s="133"/>
      <c r="Q47" s="133"/>
      <c r="R47" s="133"/>
      <c r="S47" s="133"/>
      <c r="T47" s="133">
        <v>225</v>
      </c>
      <c r="U47" s="133"/>
      <c r="V47" s="133">
        <v>55</v>
      </c>
      <c r="W47" s="133"/>
      <c r="X47" s="133"/>
      <c r="Y47" s="133"/>
      <c r="Z47" s="134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42"/>
      <c r="AO47" s="12"/>
      <c r="AP47" s="20">
        <f t="shared" si="0"/>
        <v>924</v>
      </c>
      <c r="AQ47" s="2" t="e">
        <f t="shared" si="1"/>
        <v>#DIV/0!</v>
      </c>
      <c r="AS47" s="27"/>
    </row>
    <row r="48" spans="1:49" s="2" customFormat="1" ht="30" hidden="1" customHeight="1">
      <c r="A48" s="92" t="s">
        <v>35</v>
      </c>
      <c r="B48" s="93"/>
      <c r="C48" s="93">
        <f t="shared" si="21"/>
        <v>1025</v>
      </c>
      <c r="D48" s="78" t="e">
        <f t="shared" si="14"/>
        <v>#DIV/0!</v>
      </c>
      <c r="E48" s="79">
        <v>2</v>
      </c>
      <c r="F48" s="133">
        <v>224</v>
      </c>
      <c r="G48" s="133">
        <v>24</v>
      </c>
      <c r="H48" s="133">
        <v>154</v>
      </c>
      <c r="I48" s="133">
        <v>50</v>
      </c>
      <c r="J48" s="133"/>
      <c r="K48" s="133"/>
      <c r="L48" s="133"/>
      <c r="M48" s="133"/>
      <c r="N48" s="133"/>
      <c r="O48" s="133"/>
      <c r="P48" s="133"/>
      <c r="Q48" s="133"/>
      <c r="R48" s="133">
        <v>76</v>
      </c>
      <c r="S48" s="133"/>
      <c r="T48" s="133"/>
      <c r="U48" s="133"/>
      <c r="V48" s="133">
        <v>165</v>
      </c>
      <c r="W48" s="133">
        <v>100</v>
      </c>
      <c r="X48" s="133"/>
      <c r="Y48" s="133">
        <v>232</v>
      </c>
      <c r="Z48" s="134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42"/>
      <c r="AO48" s="12"/>
      <c r="AP48" s="20">
        <f t="shared" si="0"/>
        <v>1025</v>
      </c>
      <c r="AQ48" s="2" t="e">
        <f t="shared" si="1"/>
        <v>#DIV/0!</v>
      </c>
    </row>
    <row r="49" spans="1:43" s="2" customFormat="1" ht="30" hidden="1" customHeight="1">
      <c r="A49" s="92" t="s">
        <v>83</v>
      </c>
      <c r="B49" s="93"/>
      <c r="C49" s="93">
        <f t="shared" si="21"/>
        <v>11322</v>
      </c>
      <c r="D49" s="78"/>
      <c r="E49" s="79">
        <v>18</v>
      </c>
      <c r="F49" s="133">
        <v>100</v>
      </c>
      <c r="G49" s="133">
        <v>395</v>
      </c>
      <c r="H49" s="133">
        <v>1028</v>
      </c>
      <c r="I49" s="133">
        <v>114</v>
      </c>
      <c r="J49" s="133">
        <v>646</v>
      </c>
      <c r="K49" s="133">
        <v>595</v>
      </c>
      <c r="L49" s="133">
        <v>589</v>
      </c>
      <c r="M49" s="133">
        <v>1184</v>
      </c>
      <c r="N49" s="133">
        <v>240</v>
      </c>
      <c r="O49" s="133">
        <v>552</v>
      </c>
      <c r="P49" s="133">
        <v>418</v>
      </c>
      <c r="Q49" s="133">
        <v>1120</v>
      </c>
      <c r="R49" s="133">
        <v>827</v>
      </c>
      <c r="S49" s="133">
        <v>254</v>
      </c>
      <c r="T49" s="133">
        <v>70</v>
      </c>
      <c r="U49" s="133">
        <v>262</v>
      </c>
      <c r="V49" s="133">
        <v>628</v>
      </c>
      <c r="W49" s="133">
        <v>434</v>
      </c>
      <c r="X49" s="133">
        <v>774</v>
      </c>
      <c r="Y49" s="133">
        <v>612</v>
      </c>
      <c r="Z49" s="136">
        <v>480</v>
      </c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42"/>
      <c r="AO49" s="12"/>
      <c r="AP49" s="20"/>
    </row>
    <row r="50" spans="1:43" s="2" customFormat="1" ht="30" hidden="1" customHeight="1">
      <c r="A50" s="92" t="s">
        <v>36</v>
      </c>
      <c r="B50" s="93"/>
      <c r="C50" s="93">
        <f>SUM(F50:Z50)</f>
        <v>20864.8</v>
      </c>
      <c r="D50" s="78" t="e">
        <f t="shared" si="14"/>
        <v>#DIV/0!</v>
      </c>
      <c r="E50" s="79">
        <v>21</v>
      </c>
      <c r="F50" s="110">
        <v>253</v>
      </c>
      <c r="G50" s="110">
        <v>735</v>
      </c>
      <c r="H50" s="110">
        <v>980</v>
      </c>
      <c r="I50" s="110">
        <v>1112</v>
      </c>
      <c r="J50" s="110">
        <v>1840</v>
      </c>
      <c r="K50" s="110">
        <v>540</v>
      </c>
      <c r="L50" s="110">
        <v>492</v>
      </c>
      <c r="M50" s="110">
        <v>391</v>
      </c>
      <c r="N50" s="110">
        <v>2436</v>
      </c>
      <c r="O50" s="110">
        <v>685.8</v>
      </c>
      <c r="P50" s="110">
        <v>350</v>
      </c>
      <c r="Q50" s="110">
        <v>973</v>
      </c>
      <c r="R50" s="110">
        <v>714</v>
      </c>
      <c r="S50" s="110">
        <v>296</v>
      </c>
      <c r="T50" s="110">
        <v>2124</v>
      </c>
      <c r="U50" s="110">
        <v>1884</v>
      </c>
      <c r="V50" s="110">
        <v>1126</v>
      </c>
      <c r="W50" s="110">
        <v>65</v>
      </c>
      <c r="X50" s="110">
        <v>1023</v>
      </c>
      <c r="Y50" s="110">
        <v>2665</v>
      </c>
      <c r="Z50" s="135">
        <v>180</v>
      </c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42"/>
      <c r="AO50" s="12"/>
      <c r="AP50" s="20">
        <f t="shared" ref="AP50:AP61" si="22">C50-AO50</f>
        <v>20864.8</v>
      </c>
      <c r="AQ50" s="2" t="e">
        <f t="shared" si="1"/>
        <v>#DIV/0!</v>
      </c>
    </row>
    <row r="51" spans="1:43" s="2" customFormat="1" ht="30" hidden="1" customHeight="1">
      <c r="A51" s="129" t="s">
        <v>121</v>
      </c>
      <c r="B51" s="93"/>
      <c r="C51" s="93">
        <f t="shared" ref="C51:C61" si="23">SUM(F51:Z51)</f>
        <v>0</v>
      </c>
      <c r="D51" s="78" t="e">
        <f t="shared" si="14"/>
        <v>#DIV/0!</v>
      </c>
      <c r="E51" s="79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4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42"/>
      <c r="AO51" s="12"/>
      <c r="AP51" s="20">
        <f t="shared" si="22"/>
        <v>0</v>
      </c>
      <c r="AQ51" s="2" t="e">
        <f t="shared" si="1"/>
        <v>#DIV/0!</v>
      </c>
    </row>
    <row r="52" spans="1:43" s="2" customFormat="1" ht="30" hidden="1" customHeight="1" outlineLevel="1">
      <c r="A52" s="129" t="s">
        <v>66</v>
      </c>
      <c r="B52" s="93"/>
      <c r="C52" s="93">
        <f>SUM(F52:Z52)</f>
        <v>208939</v>
      </c>
      <c r="D52" s="78" t="e">
        <f t="shared" si="14"/>
        <v>#DIV/0!</v>
      </c>
      <c r="E52" s="79">
        <v>6</v>
      </c>
      <c r="F52" s="133">
        <v>14982</v>
      </c>
      <c r="G52" s="133">
        <v>7828</v>
      </c>
      <c r="H52" s="133">
        <v>13950</v>
      </c>
      <c r="I52" s="133">
        <v>12500</v>
      </c>
      <c r="J52" s="133">
        <v>4932</v>
      </c>
      <c r="K52" s="133">
        <v>9500</v>
      </c>
      <c r="L52" s="133">
        <v>10197</v>
      </c>
      <c r="M52" s="133">
        <v>8377</v>
      </c>
      <c r="N52" s="133">
        <v>11079</v>
      </c>
      <c r="O52" s="133">
        <v>5529</v>
      </c>
      <c r="P52" s="133">
        <v>2075</v>
      </c>
      <c r="Q52" s="133">
        <v>9320</v>
      </c>
      <c r="R52" s="133">
        <v>18882</v>
      </c>
      <c r="S52" s="133">
        <v>10714</v>
      </c>
      <c r="T52" s="133">
        <v>17327</v>
      </c>
      <c r="U52" s="133">
        <v>4347</v>
      </c>
      <c r="V52" s="133">
        <v>6051</v>
      </c>
      <c r="W52" s="133">
        <v>3092</v>
      </c>
      <c r="X52" s="133">
        <v>6947</v>
      </c>
      <c r="Y52" s="133">
        <v>21530</v>
      </c>
      <c r="Z52" s="134">
        <v>9780</v>
      </c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42"/>
      <c r="AO52" s="12"/>
      <c r="AP52" s="20">
        <f t="shared" si="22"/>
        <v>208939</v>
      </c>
      <c r="AQ52" s="2" t="e">
        <f t="shared" si="1"/>
        <v>#DIV/0!</v>
      </c>
    </row>
    <row r="53" spans="1:43" s="2" customFormat="1" ht="30" hidden="1" customHeight="1" outlineLevel="1">
      <c r="A53" s="129" t="s">
        <v>67</v>
      </c>
      <c r="B53" s="93"/>
      <c r="C53" s="93">
        <f>SUM(F53:Z53)</f>
        <v>170344</v>
      </c>
      <c r="D53" s="78" t="e">
        <f t="shared" si="14"/>
        <v>#DIV/0!</v>
      </c>
      <c r="E53" s="79">
        <v>4</v>
      </c>
      <c r="F53" s="133">
        <v>14982</v>
      </c>
      <c r="G53" s="133">
        <v>7828</v>
      </c>
      <c r="H53" s="133">
        <v>13950</v>
      </c>
      <c r="I53" s="133"/>
      <c r="J53" s="133">
        <v>2050</v>
      </c>
      <c r="K53" s="133">
        <v>10120</v>
      </c>
      <c r="L53" s="133">
        <v>10197</v>
      </c>
      <c r="M53" s="133">
        <v>8377</v>
      </c>
      <c r="N53" s="133">
        <v>11079</v>
      </c>
      <c r="O53" s="133"/>
      <c r="P53" s="133">
        <v>1935</v>
      </c>
      <c r="Q53" s="133">
        <v>9320</v>
      </c>
      <c r="R53" s="133">
        <v>18882</v>
      </c>
      <c r="S53" s="133">
        <v>10714</v>
      </c>
      <c r="T53" s="133">
        <v>6504</v>
      </c>
      <c r="U53" s="133">
        <v>2080</v>
      </c>
      <c r="V53" s="133">
        <v>6310</v>
      </c>
      <c r="W53" s="133">
        <v>3092</v>
      </c>
      <c r="X53" s="133">
        <v>6947</v>
      </c>
      <c r="Y53" s="133">
        <v>21530</v>
      </c>
      <c r="Z53" s="134">
        <v>4447</v>
      </c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42"/>
      <c r="AO53" s="12"/>
      <c r="AP53" s="20">
        <f t="shared" si="22"/>
        <v>170344</v>
      </c>
      <c r="AQ53" s="2" t="e">
        <f t="shared" si="1"/>
        <v>#DIV/0!</v>
      </c>
    </row>
    <row r="54" spans="1:43" s="2" customFormat="1" ht="39" hidden="1" customHeight="1">
      <c r="A54" s="82" t="s">
        <v>37</v>
      </c>
      <c r="B54" s="93"/>
      <c r="C54" s="93">
        <v>5693</v>
      </c>
      <c r="D54" s="78" t="e">
        <f t="shared" si="14"/>
        <v>#DIV/0!</v>
      </c>
      <c r="E54" s="79"/>
      <c r="F54" s="133">
        <v>188</v>
      </c>
      <c r="G54" s="133">
        <v>112</v>
      </c>
      <c r="H54" s="133">
        <v>767</v>
      </c>
      <c r="I54" s="133">
        <v>350</v>
      </c>
      <c r="J54" s="133">
        <v>53</v>
      </c>
      <c r="K54" s="133">
        <v>143</v>
      </c>
      <c r="L54" s="133">
        <v>546</v>
      </c>
      <c r="M54" s="133">
        <v>767</v>
      </c>
      <c r="N54" s="133">
        <v>244</v>
      </c>
      <c r="O54" s="133">
        <v>23</v>
      </c>
      <c r="P54" s="133">
        <v>219</v>
      </c>
      <c r="Q54" s="133">
        <v>315</v>
      </c>
      <c r="R54" s="133">
        <v>13</v>
      </c>
      <c r="S54" s="133">
        <v>452</v>
      </c>
      <c r="T54" s="133">
        <v>157</v>
      </c>
      <c r="U54" s="133">
        <v>61</v>
      </c>
      <c r="V54" s="133">
        <v>83</v>
      </c>
      <c r="W54" s="133">
        <v>41</v>
      </c>
      <c r="X54" s="133">
        <v>253</v>
      </c>
      <c r="Y54" s="133">
        <v>371</v>
      </c>
      <c r="Z54" s="134">
        <v>535</v>
      </c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41"/>
      <c r="AO54" s="12"/>
      <c r="AP54" s="20">
        <f t="shared" si="22"/>
        <v>5693</v>
      </c>
      <c r="AQ54" s="2" t="e">
        <f t="shared" si="1"/>
        <v>#DIV/0!</v>
      </c>
    </row>
    <row r="55" spans="1:43" s="2" customFormat="1" ht="30" hidden="1" customHeight="1">
      <c r="A55" s="82" t="s">
        <v>38</v>
      </c>
      <c r="B55" s="93"/>
      <c r="C55" s="93">
        <f t="shared" si="23"/>
        <v>4483</v>
      </c>
      <c r="D55" s="78" t="e">
        <f t="shared" si="14"/>
        <v>#DIV/0!</v>
      </c>
      <c r="E55" s="79">
        <v>8</v>
      </c>
      <c r="F55" s="133">
        <v>66.5</v>
      </c>
      <c r="G55" s="133">
        <v>77</v>
      </c>
      <c r="H55" s="133">
        <v>650</v>
      </c>
      <c r="I55" s="133">
        <v>313</v>
      </c>
      <c r="J55" s="133"/>
      <c r="K55" s="133">
        <v>141</v>
      </c>
      <c r="L55" s="133">
        <v>430</v>
      </c>
      <c r="M55" s="133">
        <v>649</v>
      </c>
      <c r="N55" s="133">
        <v>244</v>
      </c>
      <c r="O55" s="133">
        <v>68</v>
      </c>
      <c r="P55" s="133">
        <v>207.5</v>
      </c>
      <c r="Q55" s="133">
        <v>293</v>
      </c>
      <c r="R55" s="133">
        <v>13</v>
      </c>
      <c r="S55" s="133">
        <v>470</v>
      </c>
      <c r="T55" s="133">
        <v>119.5</v>
      </c>
      <c r="U55" s="133">
        <v>23</v>
      </c>
      <c r="V55" s="133">
        <v>66</v>
      </c>
      <c r="W55" s="133">
        <v>30</v>
      </c>
      <c r="X55" s="133">
        <v>253</v>
      </c>
      <c r="Y55" s="133">
        <v>368</v>
      </c>
      <c r="Z55" s="134">
        <v>1.5</v>
      </c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41"/>
      <c r="AO55" s="12"/>
      <c r="AP55" s="20">
        <f t="shared" si="22"/>
        <v>4483</v>
      </c>
      <c r="AQ55" s="2" t="e">
        <f t="shared" si="1"/>
        <v>#DIV/0!</v>
      </c>
    </row>
    <row r="56" spans="1:43" s="2" customFormat="1" ht="30" hidden="1" customHeight="1">
      <c r="A56" s="92" t="s">
        <v>31</v>
      </c>
      <c r="B56" s="131"/>
      <c r="C56" s="78">
        <f>C55/C54</f>
        <v>0.78745828210082558</v>
      </c>
      <c r="D56" s="78"/>
      <c r="E56" s="79"/>
      <c r="F56" s="131">
        <f t="shared" ref="F56:Y56" si="24">F55/F54</f>
        <v>0.35372340425531917</v>
      </c>
      <c r="G56" s="131">
        <f t="shared" si="24"/>
        <v>0.6875</v>
      </c>
      <c r="H56" s="131">
        <f t="shared" si="24"/>
        <v>0.84745762711864403</v>
      </c>
      <c r="I56" s="131">
        <f t="shared" si="24"/>
        <v>0.89428571428571424</v>
      </c>
      <c r="J56" s="131">
        <f t="shared" si="24"/>
        <v>0</v>
      </c>
      <c r="K56" s="131">
        <f t="shared" si="24"/>
        <v>0.98601398601398604</v>
      </c>
      <c r="L56" s="131">
        <f t="shared" si="24"/>
        <v>0.78754578754578752</v>
      </c>
      <c r="M56" s="131">
        <f t="shared" si="24"/>
        <v>0.84615384615384615</v>
      </c>
      <c r="N56" s="131">
        <f t="shared" si="24"/>
        <v>1</v>
      </c>
      <c r="O56" s="131">
        <f t="shared" si="24"/>
        <v>2.9565217391304346</v>
      </c>
      <c r="P56" s="131">
        <f t="shared" si="24"/>
        <v>0.94748858447488582</v>
      </c>
      <c r="Q56" s="131">
        <f t="shared" si="24"/>
        <v>0.93015873015873018</v>
      </c>
      <c r="R56" s="131">
        <f t="shared" si="24"/>
        <v>1</v>
      </c>
      <c r="S56" s="131">
        <f t="shared" si="24"/>
        <v>1.0398230088495575</v>
      </c>
      <c r="T56" s="131">
        <f t="shared" si="24"/>
        <v>0.76114649681528668</v>
      </c>
      <c r="U56" s="131">
        <f t="shared" si="24"/>
        <v>0.37704918032786883</v>
      </c>
      <c r="V56" s="131">
        <f t="shared" si="24"/>
        <v>0.79518072289156627</v>
      </c>
      <c r="W56" s="131">
        <f t="shared" si="24"/>
        <v>0.73170731707317072</v>
      </c>
      <c r="X56" s="131">
        <f t="shared" si="24"/>
        <v>1</v>
      </c>
      <c r="Y56" s="131">
        <f t="shared" si="24"/>
        <v>0.99191374663072773</v>
      </c>
      <c r="Z56" s="132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42"/>
      <c r="AO56" s="12"/>
      <c r="AP56" s="20">
        <f t="shared" si="22"/>
        <v>0.78745828210082558</v>
      </c>
      <c r="AQ56" s="2" t="e">
        <f t="shared" si="1"/>
        <v>#DIV/0!</v>
      </c>
    </row>
    <row r="57" spans="1:43" s="2" customFormat="1" ht="2.25" hidden="1" customHeight="1" outlineLevel="1">
      <c r="A57" s="129" t="s">
        <v>39</v>
      </c>
      <c r="B57" s="93"/>
      <c r="C57" s="93">
        <f t="shared" si="23"/>
        <v>0</v>
      </c>
      <c r="D57" s="78" t="e">
        <f>C57/B57</f>
        <v>#DIV/0!</v>
      </c>
      <c r="E57" s="79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4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42"/>
      <c r="AO57" s="12"/>
      <c r="AP57" s="20">
        <f t="shared" si="22"/>
        <v>0</v>
      </c>
      <c r="AQ57" s="2" t="e">
        <f t="shared" si="1"/>
        <v>#DIV/0!</v>
      </c>
    </row>
    <row r="58" spans="1:43" s="2" customFormat="1" ht="3.75" customHeight="1" collapsed="1">
      <c r="A58" s="82" t="s">
        <v>62</v>
      </c>
      <c r="B58" s="93"/>
      <c r="C58" s="93">
        <v>874</v>
      </c>
      <c r="D58" s="78" t="e">
        <f>C58/B58</f>
        <v>#DIV/0!</v>
      </c>
      <c r="E58" s="79"/>
      <c r="F58" s="133">
        <v>25</v>
      </c>
      <c r="G58" s="133">
        <v>68</v>
      </c>
      <c r="H58" s="133">
        <v>115</v>
      </c>
      <c r="I58" s="133">
        <v>0.5</v>
      </c>
      <c r="J58" s="133">
        <v>11</v>
      </c>
      <c r="K58" s="133">
        <v>10</v>
      </c>
      <c r="L58" s="133">
        <v>126</v>
      </c>
      <c r="M58" s="133">
        <v>53</v>
      </c>
      <c r="N58" s="133">
        <v>50</v>
      </c>
      <c r="O58" s="133">
        <v>4</v>
      </c>
      <c r="P58" s="133">
        <v>54</v>
      </c>
      <c r="Q58" s="133">
        <v>103</v>
      </c>
      <c r="R58" s="133"/>
      <c r="S58" s="133">
        <v>1</v>
      </c>
      <c r="T58" s="133">
        <v>31</v>
      </c>
      <c r="U58" s="133">
        <v>9</v>
      </c>
      <c r="V58" s="133"/>
      <c r="W58" s="133"/>
      <c r="X58" s="133">
        <v>95</v>
      </c>
      <c r="Y58" s="133">
        <v>95</v>
      </c>
      <c r="Z58" s="134">
        <v>1</v>
      </c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41"/>
      <c r="AO58" s="12"/>
      <c r="AP58" s="20">
        <f t="shared" si="22"/>
        <v>874</v>
      </c>
      <c r="AQ58" s="2" t="e">
        <f t="shared" si="1"/>
        <v>#DIV/0!</v>
      </c>
    </row>
    <row r="59" spans="1:43" s="2" customFormat="1" ht="38.25" hidden="1">
      <c r="A59" s="92" t="s">
        <v>31</v>
      </c>
      <c r="B59" s="107"/>
      <c r="C59" s="107" t="e">
        <f>#REF!/C58</f>
        <v>#REF!</v>
      </c>
      <c r="D59" s="78"/>
      <c r="E59" s="79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3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41"/>
      <c r="AO59" s="12"/>
      <c r="AP59" s="20" t="e">
        <f t="shared" si="22"/>
        <v>#REF!</v>
      </c>
      <c r="AQ59" s="2" t="e">
        <f t="shared" si="1"/>
        <v>#REF!</v>
      </c>
    </row>
    <row r="60" spans="1:43" s="2" customFormat="1" ht="35.25" hidden="1" customHeight="1">
      <c r="A60" s="84" t="s">
        <v>78</v>
      </c>
      <c r="B60" s="110"/>
      <c r="C60" s="110">
        <f t="shared" si="23"/>
        <v>0</v>
      </c>
      <c r="D60" s="78" t="e">
        <f t="shared" ref="D60:D61" si="25">C60/B60</f>
        <v>#DIV/0!</v>
      </c>
      <c r="E60" s="79">
        <v>5</v>
      </c>
      <c r="F60" s="110"/>
      <c r="G60" s="110"/>
      <c r="H60" s="110"/>
      <c r="I60" s="138"/>
      <c r="J60" s="110"/>
      <c r="K60" s="110"/>
      <c r="L60" s="110"/>
      <c r="M60" s="110"/>
      <c r="N60" s="138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35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41"/>
      <c r="AO60" s="12"/>
      <c r="AP60" s="20">
        <f t="shared" si="22"/>
        <v>0</v>
      </c>
      <c r="AQ60" s="2" t="e">
        <f t="shared" si="1"/>
        <v>#DIV/0!</v>
      </c>
    </row>
    <row r="61" spans="1:43" s="2" customFormat="1" ht="3.75" hidden="1" customHeight="1">
      <c r="A61" s="84" t="s">
        <v>31</v>
      </c>
      <c r="B61" s="131"/>
      <c r="C61" s="110">
        <f t="shared" si="23"/>
        <v>0</v>
      </c>
      <c r="D61" s="78" t="e">
        <f t="shared" si="25"/>
        <v>#DIV/0!</v>
      </c>
      <c r="E61" s="79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2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42"/>
      <c r="AO61" s="12"/>
      <c r="AP61" s="20">
        <f t="shared" si="22"/>
        <v>0</v>
      </c>
      <c r="AQ61" s="2" t="e">
        <f t="shared" si="1"/>
        <v>#DIV/0!</v>
      </c>
    </row>
    <row r="62" spans="1:43" s="5" customFormat="1" ht="42" customHeight="1">
      <c r="A62" s="84" t="s">
        <v>118</v>
      </c>
      <c r="B62" s="110">
        <v>4408</v>
      </c>
      <c r="C62" s="110">
        <f>SUM(F62:AK62)</f>
        <v>5955.1</v>
      </c>
      <c r="D62" s="165">
        <f>C62/B62*100</f>
        <v>135.09754990925592</v>
      </c>
      <c r="E62" s="107"/>
      <c r="F62" s="110">
        <v>331</v>
      </c>
      <c r="G62" s="110">
        <v>547</v>
      </c>
      <c r="H62" s="110">
        <v>497.6</v>
      </c>
      <c r="I62" s="110">
        <v>210</v>
      </c>
      <c r="J62" s="110">
        <v>230</v>
      </c>
      <c r="K62" s="110"/>
      <c r="L62" s="110">
        <v>2740</v>
      </c>
      <c r="M62" s="110">
        <v>111</v>
      </c>
      <c r="N62" s="110">
        <v>370</v>
      </c>
      <c r="O62" s="160"/>
      <c r="P62" s="160">
        <v>195</v>
      </c>
      <c r="Q62" s="145">
        <v>50</v>
      </c>
      <c r="R62" s="160"/>
      <c r="S62" s="160"/>
      <c r="T62" s="160"/>
      <c r="U62" s="160">
        <v>10</v>
      </c>
      <c r="V62" s="160"/>
      <c r="W62" s="160">
        <v>100</v>
      </c>
      <c r="X62" s="160">
        <v>100</v>
      </c>
      <c r="Y62" s="160">
        <v>80</v>
      </c>
      <c r="Z62" s="171">
        <v>50</v>
      </c>
      <c r="AA62" s="150"/>
      <c r="AB62" s="150">
        <v>15</v>
      </c>
      <c r="AC62" s="150">
        <v>50</v>
      </c>
      <c r="AD62" s="150"/>
      <c r="AE62" s="150">
        <v>100</v>
      </c>
      <c r="AF62" s="150"/>
      <c r="AG62" s="150"/>
      <c r="AH62" s="150"/>
      <c r="AI62" s="150">
        <v>80</v>
      </c>
      <c r="AJ62" s="150"/>
      <c r="AK62" s="150">
        <v>88.5</v>
      </c>
      <c r="AL62" s="43"/>
      <c r="AO62" s="21"/>
      <c r="AP62" s="21"/>
    </row>
    <row r="63" spans="1:43" s="5" customFormat="1" ht="38.25" customHeight="1">
      <c r="A63" s="84" t="s">
        <v>119</v>
      </c>
      <c r="B63" s="138">
        <v>4077</v>
      </c>
      <c r="C63" s="180">
        <f>SUM(F63:AK63)</f>
        <v>5640.1</v>
      </c>
      <c r="D63" s="217">
        <f>C63/B63*100</f>
        <v>138.33946529310768</v>
      </c>
      <c r="E63" s="108"/>
      <c r="F63" s="180">
        <v>237</v>
      </c>
      <c r="G63" s="180">
        <v>547</v>
      </c>
      <c r="H63" s="180">
        <v>497.6</v>
      </c>
      <c r="I63" s="180">
        <v>169</v>
      </c>
      <c r="J63" s="180">
        <v>230</v>
      </c>
      <c r="K63" s="180"/>
      <c r="L63" s="180">
        <v>2740</v>
      </c>
      <c r="M63" s="180">
        <v>111</v>
      </c>
      <c r="N63" s="180">
        <v>290</v>
      </c>
      <c r="O63" s="160"/>
      <c r="P63" s="160">
        <v>195</v>
      </c>
      <c r="Q63" s="160"/>
      <c r="R63" s="160"/>
      <c r="S63" s="160"/>
      <c r="T63" s="160"/>
      <c r="U63" s="160">
        <v>10</v>
      </c>
      <c r="V63" s="160"/>
      <c r="W63" s="160">
        <v>100</v>
      </c>
      <c r="X63" s="160">
        <v>100</v>
      </c>
      <c r="Y63" s="160">
        <v>80</v>
      </c>
      <c r="Z63" s="171"/>
      <c r="AA63" s="179"/>
      <c r="AB63" s="179">
        <v>15</v>
      </c>
      <c r="AC63" s="179">
        <v>50</v>
      </c>
      <c r="AD63" s="179"/>
      <c r="AE63" s="179">
        <v>100</v>
      </c>
      <c r="AF63" s="179"/>
      <c r="AG63" s="179"/>
      <c r="AH63" s="179"/>
      <c r="AI63" s="179">
        <v>80</v>
      </c>
      <c r="AJ63" s="179"/>
      <c r="AK63" s="179">
        <v>88.5</v>
      </c>
      <c r="AL63" s="43"/>
      <c r="AO63" s="21"/>
      <c r="AP63" s="21"/>
    </row>
    <row r="64" spans="1:43" s="5" customFormat="1" ht="30" hidden="1" customHeight="1">
      <c r="A64" s="188" t="s">
        <v>55</v>
      </c>
      <c r="B64" s="189"/>
      <c r="C64" s="189">
        <f>SUM(F64:Z64)</f>
        <v>0</v>
      </c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43"/>
      <c r="AO64" s="21"/>
      <c r="AP64" s="21"/>
    </row>
    <row r="65" spans="1:42" s="5" customFormat="1" ht="30" hidden="1" customHeight="1">
      <c r="A65" s="188" t="s">
        <v>85</v>
      </c>
      <c r="B65" s="189"/>
      <c r="C65" s="189">
        <f>SUM(F65:Z65)</f>
        <v>0</v>
      </c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43"/>
      <c r="AO65" s="21"/>
      <c r="AP65" s="21"/>
    </row>
    <row r="66" spans="1:42" s="5" customFormat="1" ht="27" hidden="1" customHeight="1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43"/>
      <c r="AO66" s="21"/>
      <c r="AP66" s="21"/>
    </row>
    <row r="67" spans="1:42" s="5" customFormat="1" ht="31.9" hidden="1" customHeight="1" outlineLevel="1">
      <c r="A67" s="190" t="s">
        <v>56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44"/>
      <c r="AO67" s="21"/>
      <c r="AP67" s="21"/>
    </row>
    <row r="68" spans="1:42" s="5" customFormat="1" ht="30" hidden="1" customHeight="1" outlineLevel="1">
      <c r="A68" s="189" t="s">
        <v>120</v>
      </c>
      <c r="B68" s="189">
        <v>380</v>
      </c>
      <c r="C68" s="189">
        <f>SUM(F68:AK68)</f>
        <v>220</v>
      </c>
      <c r="D68" s="189"/>
      <c r="E68" s="189"/>
      <c r="F68" s="189">
        <v>30</v>
      </c>
      <c r="G68" s="189"/>
      <c r="H68" s="189">
        <v>10</v>
      </c>
      <c r="I68" s="189">
        <v>50</v>
      </c>
      <c r="J68" s="189"/>
      <c r="K68" s="189"/>
      <c r="L68" s="189"/>
      <c r="M68" s="189"/>
      <c r="N68" s="189">
        <v>80</v>
      </c>
      <c r="O68" s="189"/>
      <c r="P68" s="189"/>
      <c r="Q68" s="189">
        <v>50</v>
      </c>
      <c r="R68" s="189"/>
      <c r="S68" s="189"/>
      <c r="T68" s="189"/>
      <c r="U68" s="189"/>
      <c r="V68" s="189"/>
      <c r="W68" s="189"/>
      <c r="X68" s="189"/>
      <c r="Y68" s="189"/>
      <c r="Z68" s="189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43"/>
      <c r="AO68" s="21"/>
      <c r="AP68" s="21"/>
    </row>
    <row r="69" spans="1:42" s="5" customFormat="1" ht="27.75" hidden="1" customHeight="1">
      <c r="A69" s="84" t="s">
        <v>73</v>
      </c>
      <c r="B69" s="131" t="e">
        <f>B68/B67</f>
        <v>#DIV/0!</v>
      </c>
      <c r="C69" s="93" t="e">
        <f t="shared" ref="C69:C78" si="26">SUM(F69:Z69)</f>
        <v>#DIV/0!</v>
      </c>
      <c r="D69" s="127" t="e">
        <f>C69/B69</f>
        <v>#DIV/0!</v>
      </c>
      <c r="E69" s="78"/>
      <c r="F69" s="131" t="e">
        <f>F68/F67</f>
        <v>#DIV/0!</v>
      </c>
      <c r="G69" s="131" t="e">
        <f t="shared" ref="G69:Z69" si="27">G68/G67</f>
        <v>#DIV/0!</v>
      </c>
      <c r="H69" s="131" t="e">
        <f t="shared" si="27"/>
        <v>#DIV/0!</v>
      </c>
      <c r="I69" s="131" t="e">
        <f t="shared" si="27"/>
        <v>#DIV/0!</v>
      </c>
      <c r="J69" s="131" t="e">
        <f t="shared" si="27"/>
        <v>#DIV/0!</v>
      </c>
      <c r="K69" s="131" t="e">
        <f t="shared" si="27"/>
        <v>#DIV/0!</v>
      </c>
      <c r="L69" s="131" t="e">
        <f t="shared" si="27"/>
        <v>#DIV/0!</v>
      </c>
      <c r="M69" s="131" t="e">
        <f t="shared" si="27"/>
        <v>#DIV/0!</v>
      </c>
      <c r="N69" s="131" t="e">
        <f t="shared" si="27"/>
        <v>#DIV/0!</v>
      </c>
      <c r="O69" s="156" t="e">
        <f t="shared" si="27"/>
        <v>#DIV/0!</v>
      </c>
      <c r="P69" s="156" t="e">
        <f t="shared" si="27"/>
        <v>#DIV/0!</v>
      </c>
      <c r="Q69" s="156" t="e">
        <f t="shared" si="27"/>
        <v>#DIV/0!</v>
      </c>
      <c r="R69" s="156" t="e">
        <f t="shared" si="27"/>
        <v>#DIV/0!</v>
      </c>
      <c r="S69" s="156" t="e">
        <f t="shared" si="27"/>
        <v>#DIV/0!</v>
      </c>
      <c r="T69" s="156" t="e">
        <f t="shared" si="27"/>
        <v>#DIV/0!</v>
      </c>
      <c r="U69" s="156" t="e">
        <f t="shared" si="27"/>
        <v>#DIV/0!</v>
      </c>
      <c r="V69" s="156" t="e">
        <f t="shared" si="27"/>
        <v>#DIV/0!</v>
      </c>
      <c r="W69" s="156" t="e">
        <f t="shared" si="27"/>
        <v>#DIV/0!</v>
      </c>
      <c r="X69" s="156" t="e">
        <f t="shared" si="27"/>
        <v>#DIV/0!</v>
      </c>
      <c r="Y69" s="156" t="e">
        <f t="shared" si="27"/>
        <v>#DIV/0!</v>
      </c>
      <c r="Z69" s="157" t="e">
        <f t="shared" si="27"/>
        <v>#DIV/0!</v>
      </c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43"/>
      <c r="AO69" s="21"/>
      <c r="AP69" s="21"/>
    </row>
    <row r="70" spans="1:42" s="5" customFormat="1" ht="27.75" hidden="1" customHeight="1">
      <c r="A70" s="84" t="s">
        <v>42</v>
      </c>
      <c r="B70" s="128"/>
      <c r="C70" s="93">
        <f t="shared" si="26"/>
        <v>-220</v>
      </c>
      <c r="D70" s="127"/>
      <c r="E70" s="78"/>
      <c r="F70" s="128">
        <f>F67-F68</f>
        <v>-30</v>
      </c>
      <c r="G70" s="128">
        <f t="shared" ref="G70:Z70" si="28">G67-G68</f>
        <v>0</v>
      </c>
      <c r="H70" s="128">
        <f t="shared" si="28"/>
        <v>-10</v>
      </c>
      <c r="I70" s="128">
        <f t="shared" si="28"/>
        <v>-50</v>
      </c>
      <c r="J70" s="128">
        <f t="shared" si="28"/>
        <v>0</v>
      </c>
      <c r="K70" s="128">
        <f t="shared" si="28"/>
        <v>0</v>
      </c>
      <c r="L70" s="128">
        <f>L67-L68-L66</f>
        <v>0</v>
      </c>
      <c r="M70" s="128">
        <f t="shared" si="28"/>
        <v>0</v>
      </c>
      <c r="N70" s="128">
        <f t="shared" si="28"/>
        <v>-80</v>
      </c>
      <c r="O70" s="151">
        <f t="shared" si="28"/>
        <v>0</v>
      </c>
      <c r="P70" s="151">
        <f>P67-P68</f>
        <v>0</v>
      </c>
      <c r="Q70" s="151">
        <f t="shared" si="28"/>
        <v>-50</v>
      </c>
      <c r="R70" s="151">
        <f t="shared" si="28"/>
        <v>0</v>
      </c>
      <c r="S70" s="151">
        <f>S67-S68</f>
        <v>0</v>
      </c>
      <c r="T70" s="151">
        <f t="shared" si="28"/>
        <v>0</v>
      </c>
      <c r="U70" s="151">
        <f>U67-U68</f>
        <v>0</v>
      </c>
      <c r="V70" s="151">
        <f t="shared" si="28"/>
        <v>0</v>
      </c>
      <c r="W70" s="151">
        <f>W67-W68</f>
        <v>0</v>
      </c>
      <c r="X70" s="151">
        <f t="shared" si="28"/>
        <v>0</v>
      </c>
      <c r="Y70" s="151">
        <f t="shared" si="28"/>
        <v>0</v>
      </c>
      <c r="Z70" s="152">
        <f t="shared" si="28"/>
        <v>0</v>
      </c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44"/>
      <c r="AO70" s="21"/>
      <c r="AP70" s="21"/>
    </row>
    <row r="71" spans="1:42" s="5" customFormat="1" ht="27.75" hidden="1" customHeight="1">
      <c r="A71" s="84" t="s">
        <v>75</v>
      </c>
      <c r="B71" s="93"/>
      <c r="C71" s="93">
        <f t="shared" si="26"/>
        <v>0</v>
      </c>
      <c r="D71" s="127" t="e">
        <f>C71/B71</f>
        <v>#DIV/0!</v>
      </c>
      <c r="E71" s="78"/>
      <c r="F71" s="93"/>
      <c r="G71" s="93"/>
      <c r="H71" s="93"/>
      <c r="I71" s="93"/>
      <c r="J71" s="93"/>
      <c r="K71" s="93"/>
      <c r="L71" s="93"/>
      <c r="M71" s="93"/>
      <c r="N71" s="93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3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43"/>
      <c r="AO71" s="21"/>
      <c r="AP71" s="21"/>
    </row>
    <row r="72" spans="1:42" s="5" customFormat="1" ht="30" hidden="1" customHeight="1">
      <c r="A72" s="82" t="s">
        <v>44</v>
      </c>
      <c r="B72" s="93"/>
      <c r="C72" s="93">
        <f t="shared" si="26"/>
        <v>0</v>
      </c>
      <c r="D72" s="127" t="e">
        <f>C72/B72</f>
        <v>#DIV/0!</v>
      </c>
      <c r="E72" s="78"/>
      <c r="F72" s="93"/>
      <c r="G72" s="93"/>
      <c r="H72" s="93"/>
      <c r="I72" s="93"/>
      <c r="J72" s="93"/>
      <c r="K72" s="93"/>
      <c r="L72" s="93"/>
      <c r="M72" s="93"/>
      <c r="N72" s="93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3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43"/>
      <c r="AO72" s="21"/>
      <c r="AP72" s="21"/>
    </row>
    <row r="73" spans="1:42" s="5" customFormat="1" ht="31.15" hidden="1" customHeight="1">
      <c r="A73" s="84" t="s">
        <v>31</v>
      </c>
      <c r="B73" s="78" t="e">
        <f>B72/B71</f>
        <v>#DIV/0!</v>
      </c>
      <c r="C73" s="93" t="e">
        <f t="shared" si="26"/>
        <v>#DIV/0!</v>
      </c>
      <c r="D73" s="127"/>
      <c r="E73" s="78"/>
      <c r="F73" s="111" t="e">
        <f t="shared" ref="F73:Z73" si="29">F72/F71</f>
        <v>#DIV/0!</v>
      </c>
      <c r="G73" s="111" t="e">
        <f t="shared" si="29"/>
        <v>#DIV/0!</v>
      </c>
      <c r="H73" s="93" t="e">
        <f t="shared" si="29"/>
        <v>#DIV/0!</v>
      </c>
      <c r="I73" s="93" t="e">
        <f t="shared" si="29"/>
        <v>#DIV/0!</v>
      </c>
      <c r="J73" s="93" t="e">
        <f t="shared" si="29"/>
        <v>#DIV/0!</v>
      </c>
      <c r="K73" s="93" t="e">
        <f t="shared" si="29"/>
        <v>#DIV/0!</v>
      </c>
      <c r="L73" s="93" t="e">
        <f t="shared" si="29"/>
        <v>#DIV/0!</v>
      </c>
      <c r="M73" s="93" t="e">
        <f t="shared" si="29"/>
        <v>#DIV/0!</v>
      </c>
      <c r="N73" s="93" t="e">
        <f t="shared" si="29"/>
        <v>#DIV/0!</v>
      </c>
      <c r="O73" s="142" t="e">
        <f t="shared" si="29"/>
        <v>#DIV/0!</v>
      </c>
      <c r="P73" s="142" t="e">
        <f t="shared" si="29"/>
        <v>#DIV/0!</v>
      </c>
      <c r="Q73" s="142" t="e">
        <f t="shared" si="29"/>
        <v>#DIV/0!</v>
      </c>
      <c r="R73" s="142" t="e">
        <f t="shared" si="29"/>
        <v>#DIV/0!</v>
      </c>
      <c r="S73" s="142" t="e">
        <f t="shared" si="29"/>
        <v>#DIV/0!</v>
      </c>
      <c r="T73" s="142" t="e">
        <f t="shared" si="29"/>
        <v>#DIV/0!</v>
      </c>
      <c r="U73" s="142" t="e">
        <f t="shared" si="29"/>
        <v>#DIV/0!</v>
      </c>
      <c r="V73" s="142" t="e">
        <f t="shared" si="29"/>
        <v>#DIV/0!</v>
      </c>
      <c r="W73" s="142" t="e">
        <f t="shared" si="29"/>
        <v>#DIV/0!</v>
      </c>
      <c r="X73" s="142" t="e">
        <f t="shared" si="29"/>
        <v>#DIV/0!</v>
      </c>
      <c r="Y73" s="142" t="e">
        <f t="shared" si="29"/>
        <v>#DIV/0!</v>
      </c>
      <c r="Z73" s="143" t="e">
        <f t="shared" si="29"/>
        <v>#DIV/0!</v>
      </c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43"/>
      <c r="AO73" s="21"/>
      <c r="AP73" s="21"/>
    </row>
    <row r="74" spans="1:42" s="5" customFormat="1" ht="30" hidden="1" customHeight="1">
      <c r="A74" s="82" t="s">
        <v>43</v>
      </c>
      <c r="B74" s="158">
        <f>B72/B68*10</f>
        <v>0</v>
      </c>
      <c r="C74" s="93" t="e">
        <f t="shared" si="26"/>
        <v>#DIV/0!</v>
      </c>
      <c r="D74" s="127" t="e">
        <f>C74/B74</f>
        <v>#DIV/0!</v>
      </c>
      <c r="E74" s="78"/>
      <c r="F74" s="94">
        <f t="shared" ref="F74" si="30">F72/F68*10</f>
        <v>0</v>
      </c>
      <c r="G74" s="94" t="e">
        <f t="shared" ref="G74:H74" si="31">G72/G68*10</f>
        <v>#DIV/0!</v>
      </c>
      <c r="H74" s="94">
        <f t="shared" si="31"/>
        <v>0</v>
      </c>
      <c r="I74" s="94">
        <f>I72/I68*10</f>
        <v>0</v>
      </c>
      <c r="J74" s="94" t="e">
        <f>J72/J68*10</f>
        <v>#DIV/0!</v>
      </c>
      <c r="K74" s="94" t="e">
        <f>K72/K68*10</f>
        <v>#DIV/0!</v>
      </c>
      <c r="L74" s="94" t="e">
        <f>L72/L68*10</f>
        <v>#DIV/0!</v>
      </c>
      <c r="M74" s="94" t="e">
        <f>M72/M68*10</f>
        <v>#DIV/0!</v>
      </c>
      <c r="N74" s="94">
        <f t="shared" ref="N74:S74" si="32">N72/N68*10</f>
        <v>0</v>
      </c>
      <c r="O74" s="142" t="e">
        <f t="shared" si="32"/>
        <v>#DIV/0!</v>
      </c>
      <c r="P74" s="142" t="e">
        <f t="shared" si="32"/>
        <v>#DIV/0!</v>
      </c>
      <c r="Q74" s="142">
        <f t="shared" si="32"/>
        <v>0</v>
      </c>
      <c r="R74" s="142" t="e">
        <f t="shared" si="32"/>
        <v>#DIV/0!</v>
      </c>
      <c r="S74" s="142" t="e">
        <f t="shared" si="32"/>
        <v>#DIV/0!</v>
      </c>
      <c r="T74" s="142" t="e">
        <f>T72/T68*10</f>
        <v>#DIV/0!</v>
      </c>
      <c r="U74" s="142" t="e">
        <f>U72/U68*10</f>
        <v>#DIV/0!</v>
      </c>
      <c r="V74" s="142" t="e">
        <f t="shared" ref="V74:W74" si="33">V72/V68*10</f>
        <v>#DIV/0!</v>
      </c>
      <c r="W74" s="142" t="e">
        <f t="shared" si="33"/>
        <v>#DIV/0!</v>
      </c>
      <c r="X74" s="142" t="e">
        <f>X72/X68*10</f>
        <v>#DIV/0!</v>
      </c>
      <c r="Y74" s="142" t="e">
        <f>Y72/Y68*10</f>
        <v>#DIV/0!</v>
      </c>
      <c r="Z74" s="143" t="e">
        <f>Z72/Z68*10</f>
        <v>#DIV/0!</v>
      </c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43"/>
      <c r="AO74" s="21"/>
      <c r="AP74" s="21"/>
    </row>
    <row r="75" spans="1:42" s="5" customFormat="1" ht="30" hidden="1" customHeight="1" outlineLevel="1">
      <c r="A75" s="82" t="s">
        <v>45</v>
      </c>
      <c r="B75" s="77">
        <v>961.5</v>
      </c>
      <c r="C75" s="93">
        <f t="shared" si="26"/>
        <v>1013.5</v>
      </c>
      <c r="D75" s="127"/>
      <c r="E75" s="78"/>
      <c r="F75" s="153">
        <v>22</v>
      </c>
      <c r="G75" s="153">
        <v>86</v>
      </c>
      <c r="H75" s="93">
        <v>90</v>
      </c>
      <c r="I75" s="93">
        <v>0.5</v>
      </c>
      <c r="J75" s="93">
        <v>16</v>
      </c>
      <c r="K75" s="93">
        <v>10</v>
      </c>
      <c r="L75" s="93">
        <v>127</v>
      </c>
      <c r="M75" s="93">
        <v>94</v>
      </c>
      <c r="N75" s="93">
        <v>47</v>
      </c>
      <c r="O75" s="142">
        <v>24</v>
      </c>
      <c r="P75" s="142">
        <v>76</v>
      </c>
      <c r="Q75" s="142">
        <v>129</v>
      </c>
      <c r="R75" s="142"/>
      <c r="S75" s="142">
        <v>8</v>
      </c>
      <c r="T75" s="142">
        <v>36</v>
      </c>
      <c r="U75" s="142">
        <v>26</v>
      </c>
      <c r="V75" s="142"/>
      <c r="W75" s="142">
        <v>11</v>
      </c>
      <c r="X75" s="142">
        <v>95</v>
      </c>
      <c r="Y75" s="142">
        <v>110</v>
      </c>
      <c r="Z75" s="143">
        <v>6</v>
      </c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43"/>
      <c r="AO75" s="21"/>
      <c r="AP75" s="21"/>
    </row>
    <row r="76" spans="1:42" s="5" customFormat="1" ht="30" hidden="1" customHeight="1">
      <c r="A76" s="82" t="s">
        <v>46</v>
      </c>
      <c r="B76" s="159"/>
      <c r="C76" s="93">
        <f t="shared" si="26"/>
        <v>0</v>
      </c>
      <c r="D76" s="160"/>
      <c r="E76" s="110"/>
      <c r="F76" s="158"/>
      <c r="G76" s="158"/>
      <c r="H76" s="93"/>
      <c r="I76" s="93"/>
      <c r="J76" s="93"/>
      <c r="K76" s="93"/>
      <c r="L76" s="93"/>
      <c r="M76" s="93"/>
      <c r="N76" s="93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3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43"/>
      <c r="AO76" s="21"/>
      <c r="AP76" s="21"/>
    </row>
    <row r="77" spans="1:42" s="5" customFormat="1" ht="30" hidden="1" customHeight="1">
      <c r="A77" s="82" t="s">
        <v>41</v>
      </c>
      <c r="B77" s="159"/>
      <c r="C77" s="93">
        <f t="shared" si="26"/>
        <v>0</v>
      </c>
      <c r="D77" s="160"/>
      <c r="E77" s="110"/>
      <c r="F77" s="158"/>
      <c r="G77" s="158"/>
      <c r="H77" s="93"/>
      <c r="I77" s="93"/>
      <c r="J77" s="93"/>
      <c r="K77" s="93"/>
      <c r="L77" s="93"/>
      <c r="M77" s="93"/>
      <c r="N77" s="93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3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43"/>
      <c r="AO77" s="21"/>
      <c r="AP77" s="21"/>
    </row>
    <row r="78" spans="1:42" s="5" customFormat="1" ht="30" hidden="1" customHeight="1" outlineLevel="1">
      <c r="A78" s="82" t="s">
        <v>47</v>
      </c>
      <c r="B78" s="128">
        <v>900.1</v>
      </c>
      <c r="C78" s="93">
        <f t="shared" si="26"/>
        <v>0</v>
      </c>
      <c r="D78" s="127"/>
      <c r="E78" s="78"/>
      <c r="F78" s="153"/>
      <c r="G78" s="153"/>
      <c r="H78" s="153"/>
      <c r="I78" s="153"/>
      <c r="J78" s="153"/>
      <c r="K78" s="153"/>
      <c r="L78" s="153"/>
      <c r="M78" s="153"/>
      <c r="N78" s="153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5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43"/>
      <c r="AO78" s="21"/>
      <c r="AP78" s="21"/>
    </row>
    <row r="79" spans="1:42" s="5" customFormat="1" ht="30" hidden="1" customHeight="1">
      <c r="A79" s="84" t="s">
        <v>79</v>
      </c>
      <c r="B79" s="94"/>
      <c r="C79" s="93">
        <f t="shared" ref="C79:C96" si="34">SUM(F79:Z79)</f>
        <v>0</v>
      </c>
      <c r="D79" s="127" t="e">
        <f t="shared" ref="D79:D89" si="35">C79/B79</f>
        <v>#DIV/0!</v>
      </c>
      <c r="E79" s="78"/>
      <c r="F79" s="114"/>
      <c r="G79" s="114"/>
      <c r="H79" s="114"/>
      <c r="I79" s="114"/>
      <c r="J79" s="114"/>
      <c r="K79" s="114"/>
      <c r="L79" s="114"/>
      <c r="M79" s="161"/>
      <c r="N79" s="161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3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43"/>
      <c r="AO79" s="21"/>
      <c r="AP79" s="21"/>
    </row>
    <row r="80" spans="1:42" s="5" customFormat="1" ht="30" hidden="1" customHeight="1">
      <c r="A80" s="82" t="s">
        <v>80</v>
      </c>
      <c r="B80" s="94"/>
      <c r="C80" s="93">
        <f t="shared" si="34"/>
        <v>0</v>
      </c>
      <c r="D80" s="127" t="e">
        <f t="shared" si="35"/>
        <v>#DIV/0!</v>
      </c>
      <c r="E80" s="78"/>
      <c r="F80" s="114"/>
      <c r="G80" s="114"/>
      <c r="H80" s="161"/>
      <c r="I80" s="114"/>
      <c r="J80" s="114"/>
      <c r="K80" s="114"/>
      <c r="L80" s="114"/>
      <c r="M80" s="161"/>
      <c r="N80" s="161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3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43"/>
      <c r="AO80" s="21"/>
      <c r="AP80" s="21"/>
    </row>
    <row r="81" spans="1:42" s="5" customFormat="1" ht="30" hidden="1" customHeight="1">
      <c r="A81" s="82" t="s">
        <v>43</v>
      </c>
      <c r="B81" s="138" t="e">
        <f>B80/B79*10</f>
        <v>#DIV/0!</v>
      </c>
      <c r="C81" s="93">
        <f>SUM(F81:Z81)</f>
        <v>0</v>
      </c>
      <c r="D81" s="127" t="e">
        <f t="shared" si="35"/>
        <v>#DIV/0!</v>
      </c>
      <c r="E81" s="78"/>
      <c r="F81" s="161"/>
      <c r="G81" s="161"/>
      <c r="H81" s="161"/>
      <c r="I81" s="161"/>
      <c r="J81" s="161"/>
      <c r="K81" s="161"/>
      <c r="L81" s="161"/>
      <c r="M81" s="161"/>
      <c r="N81" s="161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3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43"/>
      <c r="AO81" s="21"/>
      <c r="AP81" s="21"/>
    </row>
    <row r="82" spans="1:42" s="8" customFormat="1" ht="34.5" customHeight="1">
      <c r="A82" s="82" t="s">
        <v>120</v>
      </c>
      <c r="B82" s="93">
        <v>331</v>
      </c>
      <c r="C82" s="93">
        <v>315</v>
      </c>
      <c r="D82" s="127">
        <f>C82/B82*100</f>
        <v>95.166163141993948</v>
      </c>
      <c r="E82" s="78"/>
      <c r="F82" s="93">
        <v>94</v>
      </c>
      <c r="G82" s="93"/>
      <c r="H82" s="93"/>
      <c r="I82" s="93">
        <v>41</v>
      </c>
      <c r="J82" s="93"/>
      <c r="K82" s="93"/>
      <c r="L82" s="93"/>
      <c r="M82" s="93"/>
      <c r="N82" s="141">
        <v>80</v>
      </c>
      <c r="O82" s="142"/>
      <c r="P82" s="142"/>
      <c r="Q82" s="142">
        <v>50</v>
      </c>
      <c r="R82" s="142"/>
      <c r="S82" s="142"/>
      <c r="T82" s="142"/>
      <c r="U82" s="142"/>
      <c r="V82" s="142"/>
      <c r="W82" s="142"/>
      <c r="X82" s="142"/>
      <c r="Y82" s="142"/>
      <c r="Z82" s="143">
        <v>50</v>
      </c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45"/>
      <c r="AO82" s="23"/>
      <c r="AP82" s="23"/>
    </row>
    <row r="83" spans="1:42" s="8" customFormat="1" ht="30" hidden="1" customHeight="1">
      <c r="A83" s="84" t="s">
        <v>48</v>
      </c>
      <c r="B83" s="164">
        <f>B82/B85</f>
        <v>3.1523809523809525E-3</v>
      </c>
      <c r="C83" s="93">
        <f t="shared" si="34"/>
        <v>0</v>
      </c>
      <c r="D83" s="127">
        <f t="shared" si="35"/>
        <v>0</v>
      </c>
      <c r="E83" s="78"/>
      <c r="F83" s="107"/>
      <c r="G83" s="107"/>
      <c r="H83" s="107"/>
      <c r="I83" s="107"/>
      <c r="J83" s="107"/>
      <c r="K83" s="107"/>
      <c r="L83" s="107"/>
      <c r="M83" s="107"/>
      <c r="N83" s="107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6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45"/>
      <c r="AO83" s="23"/>
      <c r="AP83" s="23"/>
    </row>
    <row r="84" spans="1:42" s="5" customFormat="1" ht="30" hidden="1" customHeight="1">
      <c r="A84" s="82" t="s">
        <v>49</v>
      </c>
      <c r="B84" s="93">
        <v>172</v>
      </c>
      <c r="C84" s="93">
        <f t="shared" si="34"/>
        <v>0</v>
      </c>
      <c r="D84" s="127">
        <f t="shared" si="35"/>
        <v>0</v>
      </c>
      <c r="E84" s="78"/>
      <c r="F84" s="77"/>
      <c r="G84" s="77"/>
      <c r="H84" s="77"/>
      <c r="I84" s="77"/>
      <c r="J84" s="77"/>
      <c r="K84" s="77"/>
      <c r="L84" s="77"/>
      <c r="M84" s="77"/>
      <c r="N84" s="147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9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43"/>
      <c r="AO84" s="21"/>
      <c r="AP84" s="21"/>
    </row>
    <row r="85" spans="1:42" s="5" customFormat="1" ht="30" hidden="1" customHeight="1" outlineLevel="1">
      <c r="A85" s="82" t="s">
        <v>50</v>
      </c>
      <c r="B85" s="93">
        <v>105000</v>
      </c>
      <c r="C85" s="93">
        <f t="shared" si="34"/>
        <v>0</v>
      </c>
      <c r="D85" s="127">
        <f t="shared" si="35"/>
        <v>0</v>
      </c>
      <c r="E85" s="78"/>
      <c r="F85" s="77"/>
      <c r="G85" s="77"/>
      <c r="H85" s="77"/>
      <c r="I85" s="77"/>
      <c r="J85" s="77"/>
      <c r="K85" s="77"/>
      <c r="L85" s="77"/>
      <c r="M85" s="77"/>
      <c r="N85" s="77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9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43"/>
      <c r="AO85" s="21"/>
      <c r="AP85" s="21"/>
    </row>
    <row r="86" spans="1:42" s="5" customFormat="1" ht="30" hidden="1" customHeight="1" outlineLevel="1">
      <c r="A86" s="82" t="s">
        <v>51</v>
      </c>
      <c r="B86" s="93">
        <v>81875</v>
      </c>
      <c r="C86" s="93">
        <f t="shared" si="34"/>
        <v>0</v>
      </c>
      <c r="D86" s="127">
        <f t="shared" si="35"/>
        <v>0</v>
      </c>
      <c r="E86" s="78"/>
      <c r="F86" s="93"/>
      <c r="G86" s="93"/>
      <c r="H86" s="93"/>
      <c r="I86" s="93"/>
      <c r="J86" s="93"/>
      <c r="K86" s="93"/>
      <c r="L86" s="93"/>
      <c r="M86" s="93"/>
      <c r="N86" s="93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3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43"/>
      <c r="AO86" s="21"/>
      <c r="AP86" s="21"/>
    </row>
    <row r="87" spans="1:42" s="5" customFormat="1" ht="30" hidden="1" customHeight="1">
      <c r="A87" s="84" t="s">
        <v>31</v>
      </c>
      <c r="B87" s="167">
        <f>B86/B85</f>
        <v>0.77976190476190477</v>
      </c>
      <c r="C87" s="93">
        <f t="shared" si="34"/>
        <v>0</v>
      </c>
      <c r="D87" s="127">
        <f t="shared" si="35"/>
        <v>0</v>
      </c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68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43"/>
      <c r="AO87" s="21"/>
      <c r="AP87" s="21"/>
    </row>
    <row r="88" spans="1:42" s="5" customFormat="1" ht="30" hidden="1" customHeight="1">
      <c r="A88" s="82" t="s">
        <v>52</v>
      </c>
      <c r="B88" s="110">
        <v>75052</v>
      </c>
      <c r="C88" s="93">
        <f t="shared" si="34"/>
        <v>0</v>
      </c>
      <c r="D88" s="127">
        <f t="shared" si="35"/>
        <v>0</v>
      </c>
      <c r="E88" s="78"/>
      <c r="F88" s="77"/>
      <c r="G88" s="77"/>
      <c r="H88" s="77"/>
      <c r="I88" s="77"/>
      <c r="J88" s="77"/>
      <c r="K88" s="77"/>
      <c r="L88" s="77"/>
      <c r="M88" s="77"/>
      <c r="N88" s="77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9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43"/>
      <c r="AO88" s="21"/>
      <c r="AP88" s="21"/>
    </row>
    <row r="89" spans="1:42" s="5" customFormat="1" ht="30" hidden="1" customHeight="1">
      <c r="A89" s="82" t="s">
        <v>53</v>
      </c>
      <c r="B89" s="110">
        <v>10126</v>
      </c>
      <c r="C89" s="93">
        <f t="shared" si="34"/>
        <v>0</v>
      </c>
      <c r="D89" s="127">
        <f t="shared" si="35"/>
        <v>0</v>
      </c>
      <c r="E89" s="78"/>
      <c r="F89" s="77"/>
      <c r="G89" s="77"/>
      <c r="H89" s="77"/>
      <c r="I89" s="77"/>
      <c r="J89" s="77"/>
      <c r="K89" s="77"/>
      <c r="L89" s="77"/>
      <c r="M89" s="77"/>
      <c r="N89" s="77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9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43"/>
      <c r="AO89" s="21"/>
      <c r="AP89" s="21"/>
    </row>
    <row r="90" spans="1:42" s="5" customFormat="1" ht="30" hidden="1" customHeight="1">
      <c r="A90" s="82" t="s">
        <v>58</v>
      </c>
      <c r="B90" s="93">
        <v>0</v>
      </c>
      <c r="C90" s="93">
        <f t="shared" si="34"/>
        <v>0</v>
      </c>
      <c r="D90" s="127"/>
      <c r="E90" s="78"/>
      <c r="F90" s="115"/>
      <c r="G90" s="115"/>
      <c r="H90" s="115"/>
      <c r="I90" s="115"/>
      <c r="J90" s="115"/>
      <c r="K90" s="115"/>
      <c r="L90" s="115"/>
      <c r="M90" s="115"/>
      <c r="N90" s="115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68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43"/>
      <c r="AO90" s="21"/>
      <c r="AP90" s="21"/>
    </row>
    <row r="91" spans="1:42" s="8" customFormat="1" ht="229.5" hidden="1" outlineLevel="1">
      <c r="A91" s="82" t="s">
        <v>122</v>
      </c>
      <c r="B91" s="110">
        <v>90210</v>
      </c>
      <c r="C91" s="93">
        <f t="shared" si="34"/>
        <v>0</v>
      </c>
      <c r="D91" s="127">
        <f t="shared" ref="D91:D98" si="36">C91/B91</f>
        <v>0</v>
      </c>
      <c r="E91" s="78"/>
      <c r="F91" s="128"/>
      <c r="G91" s="128"/>
      <c r="H91" s="128"/>
      <c r="I91" s="128"/>
      <c r="J91" s="128"/>
      <c r="K91" s="128"/>
      <c r="L91" s="128"/>
      <c r="M91" s="128"/>
      <c r="N91" s="128"/>
      <c r="O91" s="151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52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45"/>
      <c r="AO91" s="23"/>
      <c r="AP91" s="23"/>
    </row>
    <row r="92" spans="1:42" s="8" customFormat="1" ht="46.5" customHeight="1" outlineLevel="1">
      <c r="A92" s="82" t="s">
        <v>127</v>
      </c>
      <c r="B92" s="110"/>
      <c r="C92" s="93">
        <f>SUM(F92:AK92)</f>
        <v>655</v>
      </c>
      <c r="D92" s="127"/>
      <c r="E92" s="78"/>
      <c r="F92" s="128">
        <v>80</v>
      </c>
      <c r="G92" s="128"/>
      <c r="H92" s="128">
        <v>180</v>
      </c>
      <c r="I92" s="128">
        <v>10</v>
      </c>
      <c r="J92" s="128"/>
      <c r="K92" s="128"/>
      <c r="L92" s="128">
        <v>300</v>
      </c>
      <c r="M92" s="128"/>
      <c r="N92" s="128">
        <v>20</v>
      </c>
      <c r="O92" s="151"/>
      <c r="P92" s="145"/>
      <c r="Q92" s="145"/>
      <c r="R92" s="145"/>
      <c r="S92" s="145"/>
      <c r="T92" s="145"/>
      <c r="U92" s="145"/>
      <c r="V92" s="145"/>
      <c r="W92" s="145"/>
      <c r="X92" s="145"/>
      <c r="Y92" s="145">
        <v>65</v>
      </c>
      <c r="Z92" s="152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45"/>
      <c r="AO92" s="23"/>
      <c r="AP92" s="23"/>
    </row>
    <row r="93" spans="1:42" s="8" customFormat="1" ht="42.75" customHeight="1" outlineLevel="1">
      <c r="A93" s="82" t="s">
        <v>128</v>
      </c>
      <c r="B93" s="110"/>
      <c r="C93" s="93">
        <f>SUM(F93:AK93)</f>
        <v>655</v>
      </c>
      <c r="D93" s="127"/>
      <c r="E93" s="78"/>
      <c r="F93" s="128">
        <v>80</v>
      </c>
      <c r="G93" s="128"/>
      <c r="H93" s="128">
        <v>180</v>
      </c>
      <c r="I93" s="128">
        <v>10</v>
      </c>
      <c r="J93" s="128"/>
      <c r="K93" s="128"/>
      <c r="L93" s="128">
        <v>300</v>
      </c>
      <c r="M93" s="128"/>
      <c r="N93" s="128">
        <v>20</v>
      </c>
      <c r="O93" s="151"/>
      <c r="P93" s="145"/>
      <c r="Q93" s="145"/>
      <c r="R93" s="145"/>
      <c r="S93" s="145"/>
      <c r="T93" s="169"/>
      <c r="U93" s="145"/>
      <c r="V93" s="145"/>
      <c r="W93" s="145"/>
      <c r="X93" s="145"/>
      <c r="Y93" s="145">
        <v>65</v>
      </c>
      <c r="Z93" s="152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45"/>
      <c r="AO93" s="23"/>
      <c r="AP93" s="23"/>
    </row>
    <row r="94" spans="1:42" s="9" customFormat="1" ht="45" customHeight="1" outlineLevel="1">
      <c r="A94" s="82" t="s">
        <v>120</v>
      </c>
      <c r="B94" s="110"/>
      <c r="C94" s="93">
        <f>SUM(F94:AK94)</f>
        <v>0</v>
      </c>
      <c r="D94" s="127"/>
      <c r="E94" s="78"/>
      <c r="F94" s="139"/>
      <c r="G94" s="139"/>
      <c r="H94" s="145"/>
      <c r="I94" s="139"/>
      <c r="J94" s="139"/>
      <c r="K94" s="169"/>
      <c r="L94" s="140"/>
      <c r="M94" s="139"/>
      <c r="N94" s="169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6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46"/>
      <c r="AO94" s="24"/>
      <c r="AP94" s="24"/>
    </row>
    <row r="95" spans="1:42" s="8" customFormat="1" ht="30" hidden="1" customHeight="1">
      <c r="A95" s="82"/>
      <c r="B95" s="170"/>
      <c r="C95" s="93"/>
      <c r="D95" s="78"/>
      <c r="E95" s="78"/>
      <c r="F95" s="170"/>
      <c r="G95" s="170"/>
      <c r="H95" s="170"/>
      <c r="I95" s="170"/>
      <c r="J95" s="170"/>
      <c r="K95" s="170"/>
      <c r="L95" s="170"/>
      <c r="M95" s="170"/>
      <c r="N95" s="17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71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  <c r="AK95" s="150"/>
      <c r="AL95" s="45"/>
      <c r="AO95" s="23"/>
      <c r="AP95" s="23"/>
    </row>
    <row r="96" spans="1:42" s="8" customFormat="1" ht="30" hidden="1" customHeight="1" outlineLevel="1">
      <c r="A96" s="82"/>
      <c r="B96" s="110"/>
      <c r="C96" s="93"/>
      <c r="D96" s="78"/>
      <c r="E96" s="78"/>
      <c r="F96" s="140"/>
      <c r="G96" s="140"/>
      <c r="H96" s="140"/>
      <c r="I96" s="140"/>
      <c r="J96" s="140"/>
      <c r="K96" s="140"/>
      <c r="L96" s="140"/>
      <c r="M96" s="140"/>
      <c r="N96" s="140"/>
      <c r="O96" s="145"/>
      <c r="P96" s="145"/>
      <c r="Q96" s="127"/>
      <c r="R96" s="145"/>
      <c r="S96" s="145"/>
      <c r="T96" s="145"/>
      <c r="U96" s="145"/>
      <c r="V96" s="145"/>
      <c r="W96" s="145"/>
      <c r="X96" s="145"/>
      <c r="Y96" s="145"/>
      <c r="Z96" s="146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45"/>
      <c r="AO96" s="23"/>
      <c r="AP96" s="23"/>
    </row>
    <row r="97" spans="1:47" s="9" customFormat="1" ht="30" customHeight="1" outlineLevel="1">
      <c r="A97" s="82"/>
      <c r="B97" s="93"/>
      <c r="C97" s="93"/>
      <c r="D97" s="127"/>
      <c r="E97" s="78"/>
      <c r="F97" s="140"/>
      <c r="G97" s="139"/>
      <c r="H97" s="139"/>
      <c r="I97" s="139"/>
      <c r="J97" s="139"/>
      <c r="K97" s="169"/>
      <c r="L97" s="139"/>
      <c r="M97" s="169"/>
      <c r="N97" s="139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6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46"/>
      <c r="AO97" s="24"/>
      <c r="AP97" s="24"/>
    </row>
    <row r="98" spans="1:47" s="8" customFormat="1" ht="30" hidden="1" customHeight="1">
      <c r="A98" s="82" t="s">
        <v>54</v>
      </c>
      <c r="B98" s="78"/>
      <c r="C98" s="93">
        <f t="shared" ref="C98:C102" si="37">SUM(F98:Z98)</f>
        <v>0</v>
      </c>
      <c r="D98" s="78" t="e">
        <f t="shared" si="36"/>
        <v>#DIV/0!</v>
      </c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68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45"/>
      <c r="AO98" s="23"/>
      <c r="AP98" s="23"/>
    </row>
    <row r="99" spans="1:47" s="8" customFormat="1" ht="30" customHeight="1">
      <c r="A99" s="84"/>
      <c r="B99" s="93"/>
      <c r="C99" s="93"/>
      <c r="D99" s="110"/>
      <c r="E99" s="110"/>
      <c r="F99" s="139"/>
      <c r="G99" s="139"/>
      <c r="H99" s="139"/>
      <c r="I99" s="139"/>
      <c r="J99" s="139"/>
      <c r="K99" s="139"/>
      <c r="L99" s="139"/>
      <c r="M99" s="139"/>
      <c r="N99" s="139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6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45"/>
      <c r="AO99" s="23"/>
      <c r="AP99" s="23"/>
    </row>
    <row r="100" spans="1:47" s="9" customFormat="1" ht="37.5" customHeight="1" outlineLevel="1">
      <c r="A100" s="84"/>
      <c r="B100" s="93"/>
      <c r="C100" s="93"/>
      <c r="D100" s="165"/>
      <c r="E100" s="107"/>
      <c r="F100" s="110"/>
      <c r="G100" s="172"/>
      <c r="H100" s="173"/>
      <c r="I100" s="110"/>
      <c r="J100" s="110"/>
      <c r="K100" s="173"/>
      <c r="L100" s="110"/>
      <c r="M100" s="173"/>
      <c r="N100" s="11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71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46"/>
      <c r="AO100" s="24"/>
      <c r="AP100" s="24"/>
    </row>
    <row r="101" spans="1:47" s="8" customFormat="1" ht="30" hidden="1" customHeight="1" outlineLevel="1">
      <c r="A101" s="84"/>
      <c r="B101" s="93"/>
      <c r="C101" s="93"/>
      <c r="D101" s="107"/>
      <c r="E101" s="107"/>
      <c r="F101" s="128"/>
      <c r="G101" s="128"/>
      <c r="H101" s="128"/>
      <c r="I101" s="128"/>
      <c r="J101" s="128"/>
      <c r="K101" s="128"/>
      <c r="L101" s="128"/>
      <c r="M101" s="128"/>
      <c r="N101" s="128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2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45"/>
      <c r="AO101" s="23"/>
      <c r="AP101" s="23"/>
      <c r="AU101" s="8" t="s">
        <v>0</v>
      </c>
    </row>
    <row r="102" spans="1:47" s="8" customFormat="1" ht="30" hidden="1" customHeight="1" outlineLevel="1">
      <c r="A102" s="84"/>
      <c r="B102" s="110"/>
      <c r="C102" s="93"/>
      <c r="D102" s="107"/>
      <c r="E102" s="107"/>
      <c r="F102" s="110"/>
      <c r="G102" s="110"/>
      <c r="H102" s="110"/>
      <c r="I102" s="110"/>
      <c r="J102" s="110"/>
      <c r="K102" s="110"/>
      <c r="L102" s="110"/>
      <c r="M102" s="110"/>
      <c r="N102" s="11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71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47"/>
      <c r="AO102" s="23"/>
      <c r="AP102" s="23"/>
    </row>
    <row r="103" spans="1:47" s="8" customFormat="1" ht="30" hidden="1" customHeight="1">
      <c r="A103" s="84"/>
      <c r="B103" s="170"/>
      <c r="C103" s="170"/>
      <c r="D103" s="107"/>
      <c r="E103" s="107"/>
      <c r="F103" s="170"/>
      <c r="G103" s="170"/>
      <c r="H103" s="170"/>
      <c r="I103" s="170"/>
      <c r="J103" s="170"/>
      <c r="K103" s="170"/>
      <c r="L103" s="170"/>
      <c r="M103" s="170"/>
      <c r="N103" s="17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71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45"/>
      <c r="AO103" s="23"/>
      <c r="AP103" s="23"/>
    </row>
    <row r="104" spans="1:47" s="9" customFormat="1" ht="39.75" customHeight="1" outlineLevel="1">
      <c r="A104" s="84"/>
      <c r="B104" s="93"/>
      <c r="C104" s="110"/>
      <c r="D104" s="174"/>
      <c r="E104" s="107"/>
      <c r="F104" s="173"/>
      <c r="G104" s="172"/>
      <c r="H104" s="110"/>
      <c r="I104" s="173"/>
      <c r="J104" s="110"/>
      <c r="K104" s="173"/>
      <c r="L104" s="173"/>
      <c r="M104" s="173"/>
      <c r="N104" s="11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71"/>
      <c r="AA104" s="150"/>
      <c r="AB104" s="150"/>
      <c r="AC104" s="150"/>
      <c r="AD104" s="150"/>
      <c r="AE104" s="150"/>
      <c r="AF104" s="150"/>
      <c r="AG104" s="150"/>
      <c r="AH104" s="175"/>
      <c r="AI104" s="150"/>
      <c r="AJ104" s="150"/>
      <c r="AK104" s="150"/>
      <c r="AL104" s="46"/>
      <c r="AO104" s="24"/>
      <c r="AP104" s="24"/>
    </row>
    <row r="105" spans="1:47" s="8" customFormat="1" ht="27.75" hidden="1" customHeight="1" outlineLevel="1">
      <c r="A105" s="84"/>
      <c r="B105" s="93"/>
      <c r="C105" s="110"/>
      <c r="D105" s="107"/>
      <c r="E105" s="107"/>
      <c r="F105" s="128"/>
      <c r="G105" s="128"/>
      <c r="H105" s="128"/>
      <c r="I105" s="128"/>
      <c r="J105" s="128"/>
      <c r="K105" s="128"/>
      <c r="L105" s="128"/>
      <c r="M105" s="128"/>
      <c r="N105" s="128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2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45"/>
      <c r="AO105" s="23"/>
      <c r="AP105" s="23"/>
    </row>
    <row r="106" spans="1:47" s="8" customFormat="1" ht="27" hidden="1" customHeight="1" outlineLevel="1">
      <c r="A106" s="84"/>
      <c r="B106" s="110"/>
      <c r="C106" s="110"/>
      <c r="D106" s="107"/>
      <c r="E106" s="107"/>
      <c r="F106" s="110"/>
      <c r="G106" s="110"/>
      <c r="H106" s="110"/>
      <c r="I106" s="110"/>
      <c r="J106" s="110"/>
      <c r="K106" s="110"/>
      <c r="L106" s="110"/>
      <c r="M106" s="110"/>
      <c r="N106" s="11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71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45"/>
      <c r="AO106" s="23"/>
      <c r="AP106" s="23"/>
    </row>
    <row r="107" spans="1:47" s="9" customFormat="1" ht="30" hidden="1" customHeight="1">
      <c r="A107" s="84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  <c r="Z107" s="166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46"/>
      <c r="AO107" s="24"/>
      <c r="AP107" s="24"/>
    </row>
    <row r="108" spans="1:47" s="9" customFormat="1" ht="30" customHeight="1" outlineLevel="1">
      <c r="A108" s="84"/>
      <c r="B108" s="93"/>
      <c r="C108" s="110"/>
      <c r="D108" s="165"/>
      <c r="E108" s="107"/>
      <c r="F108" s="110"/>
      <c r="G108" s="176"/>
      <c r="H108" s="110"/>
      <c r="I108" s="177"/>
      <c r="J108" s="178"/>
      <c r="K108" s="174"/>
      <c r="L108" s="174"/>
      <c r="M108" s="110"/>
      <c r="N108" s="176"/>
      <c r="O108" s="165"/>
      <c r="P108" s="160"/>
      <c r="Q108" s="160"/>
      <c r="R108" s="165"/>
      <c r="S108" s="165"/>
      <c r="T108" s="165"/>
      <c r="U108" s="165"/>
      <c r="V108" s="165"/>
      <c r="W108" s="165"/>
      <c r="X108" s="160"/>
      <c r="Y108" s="165"/>
      <c r="Z108" s="171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46"/>
      <c r="AO108" s="24"/>
      <c r="AP108" s="24"/>
    </row>
    <row r="109" spans="1:47" s="8" customFormat="1" ht="30" hidden="1" customHeight="1" outlineLevel="1">
      <c r="A109" s="84"/>
      <c r="B109" s="93"/>
      <c r="C109" s="110"/>
      <c r="D109" s="107"/>
      <c r="E109" s="107"/>
      <c r="F109" s="128"/>
      <c r="G109" s="128"/>
      <c r="H109" s="128"/>
      <c r="I109" s="128"/>
      <c r="J109" s="128"/>
      <c r="K109" s="128"/>
      <c r="L109" s="128"/>
      <c r="M109" s="128"/>
      <c r="N109" s="128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2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45"/>
      <c r="AO109" s="23"/>
      <c r="AP109" s="23"/>
    </row>
    <row r="110" spans="1:47" s="8" customFormat="1" ht="30" hidden="1" customHeight="1" outlineLevel="1">
      <c r="A110" s="84"/>
      <c r="B110" s="93"/>
      <c r="C110" s="110"/>
      <c r="D110" s="107"/>
      <c r="E110" s="107"/>
      <c r="F110" s="110"/>
      <c r="G110" s="110"/>
      <c r="H110" s="110"/>
      <c r="I110" s="110"/>
      <c r="J110" s="110"/>
      <c r="K110" s="110"/>
      <c r="L110" s="110"/>
      <c r="M110" s="110"/>
      <c r="N110" s="11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71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45"/>
      <c r="AO110" s="23"/>
      <c r="AP110" s="23"/>
    </row>
    <row r="111" spans="1:47" s="9" customFormat="1" ht="30" hidden="1" customHeight="1">
      <c r="A111" s="84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5"/>
      <c r="Z111" s="166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46"/>
      <c r="AO111" s="24"/>
      <c r="AP111" s="24"/>
    </row>
    <row r="112" spans="1:47" s="8" customFormat="1" ht="30" hidden="1" customHeight="1">
      <c r="A112" s="84"/>
      <c r="B112" s="110"/>
      <c r="C112" s="110"/>
      <c r="D112" s="107"/>
      <c r="E112" s="107"/>
      <c r="F112" s="139"/>
      <c r="G112" s="139"/>
      <c r="H112" s="139"/>
      <c r="I112" s="139"/>
      <c r="J112" s="139"/>
      <c r="K112" s="139"/>
      <c r="L112" s="139"/>
      <c r="M112" s="139"/>
      <c r="N112" s="139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6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0"/>
      <c r="AL112" s="45"/>
      <c r="AO112" s="23"/>
      <c r="AP112" s="23"/>
    </row>
    <row r="113" spans="1:42" s="8" customFormat="1" ht="30" hidden="1" customHeight="1">
      <c r="A113" s="84"/>
      <c r="B113" s="110"/>
      <c r="C113" s="110"/>
      <c r="D113" s="107"/>
      <c r="E113" s="107"/>
      <c r="F113" s="110"/>
      <c r="G113" s="110"/>
      <c r="H113" s="110"/>
      <c r="I113" s="110"/>
      <c r="J113" s="110"/>
      <c r="K113" s="110"/>
      <c r="L113" s="110"/>
      <c r="M113" s="110"/>
      <c r="N113" s="110"/>
      <c r="O113" s="160"/>
      <c r="P113" s="160"/>
      <c r="Q113" s="145"/>
      <c r="R113" s="160"/>
      <c r="S113" s="160"/>
      <c r="T113" s="160"/>
      <c r="U113" s="160"/>
      <c r="V113" s="160"/>
      <c r="W113" s="160"/>
      <c r="X113" s="160"/>
      <c r="Y113" s="160"/>
      <c r="Z113" s="171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45"/>
      <c r="AO113" s="23"/>
      <c r="AP113" s="23"/>
    </row>
    <row r="114" spans="1:42" s="8" customFormat="1" ht="47.25" hidden="1" customHeight="1">
      <c r="A114" s="82"/>
      <c r="B114" s="110"/>
      <c r="C114" s="110"/>
      <c r="D114" s="107"/>
      <c r="E114" s="107"/>
      <c r="F114" s="140"/>
      <c r="G114" s="140"/>
      <c r="H114" s="140"/>
      <c r="I114" s="140"/>
      <c r="J114" s="140"/>
      <c r="K114" s="140"/>
      <c r="L114" s="140"/>
      <c r="M114" s="140"/>
      <c r="N114" s="140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6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45"/>
      <c r="AO114" s="23"/>
      <c r="AP114" s="23"/>
    </row>
    <row r="115" spans="1:42" s="8" customFormat="1" ht="30" hidden="1" customHeight="1">
      <c r="A115" s="84"/>
      <c r="B115" s="110"/>
      <c r="C115" s="110"/>
      <c r="D115" s="107"/>
      <c r="E115" s="107"/>
      <c r="F115" s="110"/>
      <c r="G115" s="110"/>
      <c r="H115" s="110"/>
      <c r="I115" s="110"/>
      <c r="J115" s="110"/>
      <c r="K115" s="110"/>
      <c r="L115" s="110"/>
      <c r="M115" s="110"/>
      <c r="N115" s="110"/>
      <c r="O115" s="160"/>
      <c r="P115" s="160"/>
      <c r="Q115" s="145"/>
      <c r="R115" s="160"/>
      <c r="S115" s="160"/>
      <c r="T115" s="160"/>
      <c r="U115" s="160"/>
      <c r="V115" s="160"/>
      <c r="W115" s="160"/>
      <c r="X115" s="160"/>
      <c r="Y115" s="160"/>
      <c r="Z115" s="171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45"/>
      <c r="AO115" s="23"/>
      <c r="AP115" s="23"/>
    </row>
    <row r="116" spans="1:42" s="8" customFormat="1" ht="30" customHeight="1">
      <c r="A116" s="82"/>
      <c r="B116" s="173"/>
      <c r="C116" s="110"/>
      <c r="D116" s="107"/>
      <c r="E116" s="107"/>
      <c r="F116" s="140"/>
      <c r="G116" s="140"/>
      <c r="H116" s="140"/>
      <c r="I116" s="140"/>
      <c r="J116" s="140"/>
      <c r="K116" s="140"/>
      <c r="L116" s="140"/>
      <c r="M116" s="140"/>
      <c r="N116" s="140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6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45"/>
      <c r="AO116" s="23"/>
      <c r="AP116" s="23"/>
    </row>
    <row r="117" spans="1:42" s="8" customFormat="1" ht="30" customHeight="1">
      <c r="A117" s="82"/>
      <c r="B117" s="110"/>
      <c r="C117" s="110"/>
      <c r="D117" s="165"/>
      <c r="E117" s="107"/>
      <c r="F117" s="110"/>
      <c r="G117" s="110"/>
      <c r="H117" s="110"/>
      <c r="I117" s="110"/>
      <c r="J117" s="110"/>
      <c r="K117" s="110"/>
      <c r="L117" s="110"/>
      <c r="M117" s="110"/>
      <c r="N117" s="11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71"/>
      <c r="AA117" s="179"/>
      <c r="AB117" s="179"/>
      <c r="AC117" s="179"/>
      <c r="AD117" s="179"/>
      <c r="AE117" s="179"/>
      <c r="AF117" s="179"/>
      <c r="AG117" s="179"/>
      <c r="AH117" s="179"/>
      <c r="AI117" s="179"/>
      <c r="AJ117" s="179"/>
      <c r="AK117" s="179"/>
      <c r="AL117" s="48"/>
      <c r="AO117" s="23"/>
      <c r="AP117" s="23"/>
    </row>
    <row r="118" spans="1:42" s="8" customFormat="1" ht="38.25">
      <c r="A118" s="84"/>
      <c r="B118" s="110"/>
      <c r="C118" s="110"/>
      <c r="D118" s="107"/>
      <c r="E118" s="107"/>
      <c r="F118" s="110"/>
      <c r="G118" s="110"/>
      <c r="H118" s="110"/>
      <c r="I118" s="110"/>
      <c r="J118" s="110"/>
      <c r="K118" s="110"/>
      <c r="L118" s="110"/>
      <c r="M118" s="110"/>
      <c r="N118" s="110"/>
      <c r="O118" s="160"/>
      <c r="P118" s="160"/>
      <c r="Q118" s="145"/>
      <c r="R118" s="160"/>
      <c r="S118" s="160"/>
      <c r="T118" s="160"/>
      <c r="U118" s="160"/>
      <c r="V118" s="160"/>
      <c r="W118" s="160"/>
      <c r="X118" s="160"/>
      <c r="Y118" s="160"/>
      <c r="Z118" s="171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45"/>
      <c r="AO118" s="23"/>
      <c r="AP118" s="23"/>
    </row>
    <row r="119" spans="1:42" s="8" customFormat="1" ht="38.25">
      <c r="A119" s="84"/>
      <c r="B119" s="138"/>
      <c r="C119" s="180"/>
      <c r="D119" s="108"/>
      <c r="E119" s="108"/>
      <c r="F119" s="180"/>
      <c r="G119" s="180"/>
      <c r="H119" s="180"/>
      <c r="I119" s="180"/>
      <c r="J119" s="180"/>
      <c r="K119" s="180"/>
      <c r="L119" s="180"/>
      <c r="M119" s="180"/>
      <c r="N119" s="18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71"/>
      <c r="AA119" s="179"/>
      <c r="AB119" s="179"/>
      <c r="AC119" s="179"/>
      <c r="AD119" s="179"/>
      <c r="AE119" s="179"/>
      <c r="AF119" s="179"/>
      <c r="AG119" s="179"/>
      <c r="AH119" s="179"/>
      <c r="AI119" s="179"/>
      <c r="AJ119" s="179"/>
      <c r="AK119" s="179"/>
      <c r="AL119" s="49"/>
      <c r="AO119" s="23"/>
      <c r="AP119" s="23"/>
    </row>
    <row r="120" spans="1:42" ht="38.25" hidden="1">
      <c r="A120" s="181"/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</row>
    <row r="121" spans="1:42" ht="27" hidden="1" customHeight="1">
      <c r="A121" s="183"/>
      <c r="B121" s="184"/>
      <c r="C121" s="184"/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</row>
    <row r="122" spans="1:42" ht="18" hidden="1" customHeight="1">
      <c r="A122" s="183"/>
      <c r="B122" s="184"/>
      <c r="C122" s="184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</row>
    <row r="123" spans="1:42" ht="18" hidden="1" customHeight="1">
      <c r="A123" s="185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</row>
    <row r="124" spans="1:42" ht="24" hidden="1" customHeight="1">
      <c r="A124" s="187"/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2"/>
      <c r="AB124" s="182"/>
      <c r="AC124" s="182"/>
      <c r="AD124" s="182"/>
      <c r="AE124" s="182"/>
      <c r="AF124" s="182"/>
      <c r="AG124" s="182"/>
      <c r="AH124" s="182"/>
      <c r="AI124" s="182"/>
      <c r="AJ124" s="182"/>
      <c r="AK124" s="182"/>
    </row>
    <row r="125" spans="1:42" s="11" customFormat="1" ht="21" hidden="1" customHeight="1">
      <c r="A125" s="188"/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2"/>
      <c r="AB125" s="182"/>
      <c r="AC125" s="182"/>
      <c r="AD125" s="182"/>
      <c r="AE125" s="182"/>
      <c r="AF125" s="182"/>
      <c r="AG125" s="182"/>
      <c r="AH125" s="182"/>
      <c r="AI125" s="182"/>
      <c r="AJ125" s="182"/>
      <c r="AK125" s="182"/>
      <c r="AO125" s="25"/>
      <c r="AP125" s="25"/>
    </row>
    <row r="126" spans="1:42" s="11" customFormat="1" ht="32.25" hidden="1" customHeight="1">
      <c r="A126" s="188"/>
      <c r="B126" s="189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2"/>
      <c r="AB126" s="182"/>
      <c r="AC126" s="182"/>
      <c r="AD126" s="182"/>
      <c r="AE126" s="182"/>
      <c r="AF126" s="182"/>
      <c r="AG126" s="182"/>
      <c r="AH126" s="182"/>
      <c r="AI126" s="182"/>
      <c r="AJ126" s="182"/>
      <c r="AK126" s="182"/>
      <c r="AO126" s="25"/>
      <c r="AP126" s="25"/>
    </row>
    <row r="127" spans="1:42" s="11" customFormat="1" ht="21" hidden="1" customHeight="1">
      <c r="A127" s="190"/>
      <c r="B127" s="190"/>
      <c r="C127" s="190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82"/>
      <c r="AB127" s="182"/>
      <c r="AC127" s="182"/>
      <c r="AD127" s="182"/>
      <c r="AE127" s="182"/>
      <c r="AF127" s="182"/>
      <c r="AG127" s="182"/>
      <c r="AH127" s="182"/>
      <c r="AI127" s="182"/>
      <c r="AJ127" s="182"/>
      <c r="AK127" s="182"/>
      <c r="AO127" s="25"/>
      <c r="AP127" s="25"/>
    </row>
    <row r="128" spans="1:42" s="11" customFormat="1" ht="21" hidden="1" customHeight="1">
      <c r="A128" s="190"/>
      <c r="B128" s="190"/>
      <c r="C128" s="190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82"/>
      <c r="AB128" s="182"/>
      <c r="AC128" s="182"/>
      <c r="AD128" s="182"/>
      <c r="AE128" s="182"/>
      <c r="AF128" s="182"/>
      <c r="AG128" s="182"/>
      <c r="AH128" s="182"/>
      <c r="AI128" s="182"/>
      <c r="AJ128" s="182"/>
      <c r="AK128" s="182"/>
      <c r="AO128" s="71"/>
      <c r="AP128" s="71"/>
    </row>
    <row r="129" spans="1:42" s="11" customFormat="1" ht="34.5" customHeight="1">
      <c r="A129" s="189"/>
      <c r="B129" s="189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91"/>
      <c r="AB129" s="191"/>
      <c r="AC129" s="191"/>
      <c r="AD129" s="191"/>
      <c r="AE129" s="191"/>
      <c r="AF129" s="191"/>
      <c r="AG129" s="191"/>
      <c r="AH129" s="191"/>
      <c r="AI129" s="191"/>
      <c r="AJ129" s="191"/>
      <c r="AK129" s="191"/>
      <c r="AO129" s="73"/>
      <c r="AP129" s="73"/>
    </row>
    <row r="130" spans="1:42" s="11" customFormat="1" ht="21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O130" s="72"/>
      <c r="AP130" s="72"/>
    </row>
    <row r="131" spans="1:42" s="11" customFormat="1" ht="21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O131" s="25"/>
      <c r="AP131" s="25"/>
    </row>
    <row r="132" spans="1:42" s="11" customFormat="1" ht="21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O132" s="25"/>
      <c r="AP132" s="25"/>
    </row>
    <row r="133" spans="1:42" s="11" customFormat="1" ht="21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O133" s="25"/>
      <c r="AP133" s="25"/>
    </row>
    <row r="134" spans="1:42" s="11" customFormat="1" ht="21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O134" s="25"/>
      <c r="AP134" s="25"/>
    </row>
    <row r="135" spans="1:42" s="11" customFormat="1" ht="21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O135" s="25"/>
      <c r="AP135" s="25"/>
    </row>
    <row r="136" spans="1:42" s="11" customFormat="1" ht="21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O136" s="25"/>
      <c r="AP136" s="25"/>
    </row>
    <row r="137" spans="1:42" s="11" customFormat="1" ht="21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O137" s="25"/>
      <c r="AP137" s="25"/>
    </row>
    <row r="138" spans="1:42" s="11" customFormat="1" ht="21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O138" s="25"/>
      <c r="AP138" s="25"/>
    </row>
    <row r="139" spans="1:42" s="11" customFormat="1" ht="21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O139" s="25"/>
      <c r="AP139" s="25"/>
    </row>
    <row r="140" spans="1:42" s="11" customFormat="1" ht="21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O140" s="25"/>
      <c r="AP140" s="25"/>
    </row>
    <row r="141" spans="1:42" s="11" customFormat="1" ht="21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O141" s="25"/>
      <c r="AP141" s="25"/>
    </row>
    <row r="142" spans="1:42" s="11" customFormat="1" ht="21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O142" s="25"/>
      <c r="AP142" s="25"/>
    </row>
    <row r="143" spans="1:42" s="11" customFormat="1" ht="21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O143" s="25"/>
      <c r="AP143" s="25"/>
    </row>
    <row r="144" spans="1:42" s="11" customFormat="1" ht="21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O144" s="25"/>
      <c r="AP144" s="25"/>
    </row>
    <row r="145" spans="1:42" s="11" customFormat="1" ht="21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O145" s="25"/>
      <c r="AP145" s="25"/>
    </row>
    <row r="146" spans="1:42" s="11" customFormat="1" ht="21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O146" s="25"/>
      <c r="AP146" s="25"/>
    </row>
    <row r="147" spans="1:42" s="11" customFormat="1" ht="21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O147" s="25"/>
      <c r="AP147" s="25"/>
    </row>
    <row r="148" spans="1:42" s="11" customFormat="1" ht="21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O148" s="25"/>
      <c r="AP148" s="25"/>
    </row>
    <row r="149" spans="1:42" s="11" customFormat="1" ht="21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O149" s="25"/>
      <c r="AP149" s="25"/>
    </row>
    <row r="150" spans="1:42" s="11" customFormat="1" ht="21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O150" s="25"/>
      <c r="AP150" s="25"/>
    </row>
    <row r="151" spans="1:42" s="11" customFormat="1" ht="21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O151" s="25"/>
      <c r="AP151" s="25"/>
    </row>
    <row r="152" spans="1:42" s="11" customFormat="1" ht="21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O152" s="25"/>
      <c r="AP152" s="25"/>
    </row>
    <row r="153" spans="1:42" s="11" customFormat="1" ht="21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O153" s="25"/>
      <c r="AP153" s="25"/>
    </row>
    <row r="154" spans="1:42" s="11" customFormat="1" ht="21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O154" s="25"/>
      <c r="AP154" s="25"/>
    </row>
    <row r="155" spans="1:42" s="11" customFormat="1" ht="21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O155" s="25"/>
      <c r="AP155" s="25"/>
    </row>
    <row r="156" spans="1:42" s="11" customFormat="1" ht="21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O156" s="25"/>
      <c r="AP156" s="25"/>
    </row>
    <row r="157" spans="1:42" s="11" customFormat="1" ht="21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O157" s="25"/>
      <c r="AP157" s="25"/>
    </row>
    <row r="158" spans="1:42" s="11" customFormat="1" ht="21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O158" s="25"/>
      <c r="AP158" s="25"/>
    </row>
    <row r="159" spans="1:42" s="11" customFormat="1" ht="21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O159" s="25"/>
      <c r="AP159" s="25"/>
    </row>
    <row r="160" spans="1:42" s="11" customFormat="1" ht="21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O160" s="25"/>
      <c r="AP160" s="25"/>
    </row>
    <row r="161" spans="1:42" s="11" customFormat="1" ht="21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O161" s="25"/>
      <c r="AP161" s="25"/>
    </row>
    <row r="162" spans="1:42" s="11" customFormat="1" ht="21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O162" s="25"/>
      <c r="AP162" s="25"/>
    </row>
    <row r="163" spans="1:42" s="11" customFormat="1" ht="21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O163" s="25"/>
      <c r="AP163" s="25"/>
    </row>
    <row r="164" spans="1:42" s="11" customFormat="1" ht="21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O164" s="25"/>
      <c r="AP164" s="25"/>
    </row>
    <row r="165" spans="1:42" s="11" customFormat="1" ht="21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O165" s="25"/>
      <c r="AP165" s="25"/>
    </row>
    <row r="166" spans="1:42" s="11" customFormat="1" ht="21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O166" s="25"/>
      <c r="AP166" s="25"/>
    </row>
    <row r="167" spans="1:42" s="11" customFormat="1" ht="21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O167" s="25"/>
      <c r="AP167" s="25"/>
    </row>
    <row r="168" spans="1:42" s="11" customFormat="1" ht="21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O168" s="25"/>
      <c r="AP168" s="25"/>
    </row>
    <row r="169" spans="1:42" s="11" customFormat="1" ht="21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O169" s="25"/>
      <c r="AP169" s="25"/>
    </row>
    <row r="170" spans="1:42" s="11" customFormat="1" ht="21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O170" s="25"/>
      <c r="AP170" s="25"/>
    </row>
    <row r="171" spans="1:42" s="11" customFormat="1" ht="21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O171" s="25"/>
      <c r="AP171" s="25"/>
    </row>
    <row r="172" spans="1:42" s="11" customFormat="1" ht="21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O172" s="25"/>
      <c r="AP172" s="25"/>
    </row>
    <row r="173" spans="1:42" ht="16.5" customHeight="1">
      <c r="A173" s="52"/>
      <c r="B173" s="53"/>
      <c r="C173" s="53"/>
      <c r="D173" s="53"/>
      <c r="E173" s="53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</row>
    <row r="174" spans="1:42" ht="41.25" hidden="1" customHeight="1">
      <c r="A174" s="211"/>
      <c r="B174" s="211"/>
      <c r="C174" s="211"/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</row>
    <row r="175" spans="1:42" ht="20.25" hidden="1" customHeight="1">
      <c r="A175" s="209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</row>
    <row r="176" spans="1:42" ht="16.5" hidden="1" customHeight="1">
      <c r="A176" s="55"/>
      <c r="B176" s="36"/>
      <c r="C176" s="36"/>
      <c r="D176" s="36"/>
      <c r="E176" s="36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</row>
    <row r="177" spans="1:43" ht="9" hidden="1" customHeight="1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</row>
    <row r="178" spans="1:43" s="5" customFormat="1" ht="48.75" hidden="1" customHeight="1">
      <c r="A178" s="58" t="s">
        <v>57</v>
      </c>
      <c r="B178" s="40"/>
      <c r="C178" s="40">
        <f>SUM(F178:Z178)</f>
        <v>259083</v>
      </c>
      <c r="D178" s="40"/>
      <c r="E178" s="38"/>
      <c r="F178" s="39">
        <v>9345</v>
      </c>
      <c r="G178" s="39">
        <v>9100</v>
      </c>
      <c r="H178" s="39">
        <v>16579</v>
      </c>
      <c r="I178" s="39">
        <v>16195</v>
      </c>
      <c r="J178" s="39">
        <v>7250</v>
      </c>
      <c r="K178" s="39">
        <v>17539</v>
      </c>
      <c r="L178" s="39">
        <v>12001</v>
      </c>
      <c r="M178" s="39">
        <v>14609</v>
      </c>
      <c r="N178" s="39">
        <v>13004</v>
      </c>
      <c r="O178" s="39">
        <v>3780</v>
      </c>
      <c r="P178" s="39">
        <v>8536</v>
      </c>
      <c r="Q178" s="39">
        <v>11438</v>
      </c>
      <c r="R178" s="39">
        <v>16561</v>
      </c>
      <c r="S178" s="39">
        <v>15418</v>
      </c>
      <c r="T178" s="39">
        <v>18986</v>
      </c>
      <c r="U178" s="39">
        <v>13238</v>
      </c>
      <c r="V178" s="39">
        <v>7143</v>
      </c>
      <c r="W178" s="39">
        <v>4504</v>
      </c>
      <c r="X178" s="39">
        <v>11688</v>
      </c>
      <c r="Y178" s="39">
        <v>21385</v>
      </c>
      <c r="Z178" s="39">
        <v>10784</v>
      </c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O178" s="21"/>
      <c r="AP178" s="21"/>
    </row>
    <row r="179" spans="1:43" ht="21" hidden="1" customHeight="1">
      <c r="A179" s="60" t="s">
        <v>59</v>
      </c>
      <c r="B179" s="61"/>
      <c r="C179" s="40">
        <f>SUM(F179:Z179)</f>
        <v>380</v>
      </c>
      <c r="D179" s="40"/>
      <c r="E179" s="40"/>
      <c r="F179" s="60">
        <v>16</v>
      </c>
      <c r="G179" s="60">
        <v>21</v>
      </c>
      <c r="H179" s="60">
        <v>32</v>
      </c>
      <c r="I179" s="60">
        <v>25</v>
      </c>
      <c r="J179" s="60">
        <v>16</v>
      </c>
      <c r="K179" s="60">
        <v>31</v>
      </c>
      <c r="L179" s="60">
        <v>14</v>
      </c>
      <c r="M179" s="60">
        <v>29</v>
      </c>
      <c r="N179" s="60">
        <v>18</v>
      </c>
      <c r="O179" s="60">
        <v>8</v>
      </c>
      <c r="P179" s="60">
        <v>7</v>
      </c>
      <c r="Q179" s="60">
        <v>15</v>
      </c>
      <c r="R179" s="60">
        <v>25</v>
      </c>
      <c r="S179" s="60">
        <v>31</v>
      </c>
      <c r="T179" s="60">
        <v>10</v>
      </c>
      <c r="U179" s="60">
        <v>8</v>
      </c>
      <c r="V179" s="60">
        <v>8</v>
      </c>
      <c r="W179" s="60">
        <v>6</v>
      </c>
      <c r="X179" s="60">
        <v>12</v>
      </c>
      <c r="Y179" s="60">
        <v>35</v>
      </c>
      <c r="Z179" s="60">
        <v>13</v>
      </c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</row>
    <row r="180" spans="1:43" ht="0.6" hidden="1" customHeight="1">
      <c r="A180" s="60" t="s">
        <v>60</v>
      </c>
      <c r="B180" s="61"/>
      <c r="C180" s="40">
        <f>SUM(F180:Z180)</f>
        <v>208</v>
      </c>
      <c r="D180" s="40"/>
      <c r="E180" s="40"/>
      <c r="F180" s="60">
        <v>10</v>
      </c>
      <c r="G180" s="60">
        <v>2</v>
      </c>
      <c r="H180" s="60">
        <v>42</v>
      </c>
      <c r="I180" s="60">
        <v>11</v>
      </c>
      <c r="J180" s="60">
        <v>9</v>
      </c>
      <c r="K180" s="60">
        <v>30</v>
      </c>
      <c r="L180" s="60">
        <v>9</v>
      </c>
      <c r="M180" s="60">
        <v>15</v>
      </c>
      <c r="N180" s="60">
        <v>1</v>
      </c>
      <c r="O180" s="60">
        <v>2</v>
      </c>
      <c r="P180" s="60">
        <v>5</v>
      </c>
      <c r="Q180" s="60">
        <v>1</v>
      </c>
      <c r="R180" s="60">
        <v>4</v>
      </c>
      <c r="S180" s="60">
        <v>8</v>
      </c>
      <c r="T180" s="60">
        <v>14</v>
      </c>
      <c r="U180" s="60">
        <v>2</v>
      </c>
      <c r="V180" s="60">
        <v>1</v>
      </c>
      <c r="W180" s="60">
        <v>2</v>
      </c>
      <c r="X180" s="60">
        <v>16</v>
      </c>
      <c r="Y180" s="60">
        <v>16</v>
      </c>
      <c r="Z180" s="60">
        <v>8</v>
      </c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</row>
    <row r="181" spans="1:43" ht="2.4500000000000002" hidden="1" customHeight="1">
      <c r="A181" s="60" t="s">
        <v>60</v>
      </c>
      <c r="B181" s="61"/>
      <c r="C181" s="40">
        <f>SUM(F181:Z181)</f>
        <v>194</v>
      </c>
      <c r="D181" s="40"/>
      <c r="E181" s="40"/>
      <c r="F181" s="60">
        <v>10</v>
      </c>
      <c r="G181" s="60">
        <v>2</v>
      </c>
      <c r="H181" s="60">
        <v>42</v>
      </c>
      <c r="I181" s="60">
        <v>11</v>
      </c>
      <c r="J181" s="60">
        <v>2</v>
      </c>
      <c r="K181" s="60">
        <v>30</v>
      </c>
      <c r="L181" s="60">
        <v>9</v>
      </c>
      <c r="M181" s="60">
        <v>15</v>
      </c>
      <c r="N181" s="60">
        <v>1</v>
      </c>
      <c r="O181" s="60">
        <v>2</v>
      </c>
      <c r="P181" s="60">
        <v>5</v>
      </c>
      <c r="Q181" s="60">
        <v>1</v>
      </c>
      <c r="R181" s="60">
        <v>4</v>
      </c>
      <c r="S181" s="60">
        <v>1</v>
      </c>
      <c r="T181" s="60">
        <v>14</v>
      </c>
      <c r="U181" s="60">
        <v>2</v>
      </c>
      <c r="V181" s="60">
        <v>1</v>
      </c>
      <c r="W181" s="60">
        <v>2</v>
      </c>
      <c r="X181" s="60">
        <v>16</v>
      </c>
      <c r="Y181" s="60">
        <v>16</v>
      </c>
      <c r="Z181" s="60">
        <v>8</v>
      </c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</row>
    <row r="182" spans="1:43" ht="24" hidden="1" customHeight="1">
      <c r="A182" s="60" t="s">
        <v>40</v>
      </c>
      <c r="B182" s="40">
        <v>554</v>
      </c>
      <c r="C182" s="40">
        <f>SUM(F182:Z182)</f>
        <v>574</v>
      </c>
      <c r="D182" s="40"/>
      <c r="E182" s="40"/>
      <c r="F182" s="62">
        <v>11</v>
      </c>
      <c r="G182" s="62">
        <v>15</v>
      </c>
      <c r="H182" s="62">
        <v>93</v>
      </c>
      <c r="I182" s="62">
        <v>30</v>
      </c>
      <c r="J182" s="62">
        <v>15</v>
      </c>
      <c r="K182" s="62">
        <v>55</v>
      </c>
      <c r="L182" s="62">
        <v>16</v>
      </c>
      <c r="M182" s="62">
        <v>18</v>
      </c>
      <c r="N182" s="62">
        <v>16</v>
      </c>
      <c r="O182" s="62">
        <v>10</v>
      </c>
      <c r="P182" s="62">
        <v>11</v>
      </c>
      <c r="Q182" s="62">
        <v>40</v>
      </c>
      <c r="R182" s="62">
        <v>22</v>
      </c>
      <c r="S182" s="62">
        <v>55</v>
      </c>
      <c r="T182" s="62">
        <v>14</v>
      </c>
      <c r="U182" s="62">
        <v>29</v>
      </c>
      <c r="V182" s="62">
        <v>22</v>
      </c>
      <c r="W182" s="62">
        <v>9</v>
      </c>
      <c r="X182" s="62">
        <v>7</v>
      </c>
      <c r="Y182" s="62">
        <v>60</v>
      </c>
      <c r="Z182" s="62">
        <v>26</v>
      </c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</row>
    <row r="183" spans="1:43" ht="16.5" hidden="1" customHeight="1">
      <c r="A183" s="63"/>
      <c r="B183" s="64"/>
      <c r="C183" s="64"/>
      <c r="D183" s="64"/>
      <c r="E183" s="64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</row>
    <row r="184" spans="1:43" s="10" customFormat="1" ht="16.5" hidden="1" customHeight="1">
      <c r="A184" s="60" t="s">
        <v>61</v>
      </c>
      <c r="B184" s="61"/>
      <c r="C184" s="60">
        <f>SUM(F184:Z184)</f>
        <v>40</v>
      </c>
      <c r="D184" s="60"/>
      <c r="E184" s="60"/>
      <c r="F184" s="60">
        <v>3</v>
      </c>
      <c r="G184" s="60"/>
      <c r="H184" s="60">
        <v>1</v>
      </c>
      <c r="I184" s="60">
        <v>6</v>
      </c>
      <c r="J184" s="60"/>
      <c r="K184" s="60">
        <v>1</v>
      </c>
      <c r="L184" s="60"/>
      <c r="M184" s="60"/>
      <c r="N184" s="60">
        <v>1</v>
      </c>
      <c r="O184" s="60"/>
      <c r="P184" s="60">
        <v>2</v>
      </c>
      <c r="Q184" s="60">
        <v>1</v>
      </c>
      <c r="R184" s="60">
        <v>3</v>
      </c>
      <c r="S184" s="60">
        <v>1</v>
      </c>
      <c r="T184" s="60">
        <v>3</v>
      </c>
      <c r="U184" s="60">
        <v>7</v>
      </c>
      <c r="V184" s="60">
        <v>1</v>
      </c>
      <c r="W184" s="60">
        <v>1</v>
      </c>
      <c r="X184" s="60">
        <v>1</v>
      </c>
      <c r="Y184" s="60">
        <v>4</v>
      </c>
      <c r="Z184" s="60">
        <v>4</v>
      </c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N184" s="18"/>
      <c r="AQ184" s="19"/>
    </row>
    <row r="185" spans="1:43" ht="16.5" hidden="1" customHeight="1">
      <c r="A185" s="63"/>
      <c r="B185" s="64"/>
      <c r="C185" s="64"/>
      <c r="D185" s="64"/>
      <c r="E185" s="64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</row>
    <row r="186" spans="1:43" ht="21" hidden="1" customHeight="1">
      <c r="A186" s="60" t="s">
        <v>63</v>
      </c>
      <c r="B186" s="40">
        <v>45</v>
      </c>
      <c r="C186" s="40">
        <f>SUM(F186:Z186)</f>
        <v>58</v>
      </c>
      <c r="D186" s="40"/>
      <c r="E186" s="40"/>
      <c r="F186" s="62">
        <v>5</v>
      </c>
      <c r="G186" s="62">
        <v>3</v>
      </c>
      <c r="H186" s="62"/>
      <c r="I186" s="62">
        <v>5</v>
      </c>
      <c r="J186" s="62">
        <v>2</v>
      </c>
      <c r="K186" s="62"/>
      <c r="L186" s="62">
        <v>2</v>
      </c>
      <c r="M186" s="62">
        <v>0</v>
      </c>
      <c r="N186" s="62">
        <v>3</v>
      </c>
      <c r="O186" s="62">
        <v>3</v>
      </c>
      <c r="P186" s="62">
        <v>3</v>
      </c>
      <c r="Q186" s="62">
        <v>2</v>
      </c>
      <c r="R186" s="62">
        <v>2</v>
      </c>
      <c r="S186" s="62">
        <v>10</v>
      </c>
      <c r="T186" s="62">
        <v>6</v>
      </c>
      <c r="U186" s="62">
        <v>6</v>
      </c>
      <c r="V186" s="62">
        <v>1</v>
      </c>
      <c r="W186" s="62">
        <v>1</v>
      </c>
      <c r="X186" s="62">
        <v>4</v>
      </c>
      <c r="Y186" s="62"/>
      <c r="Z186" s="62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</row>
    <row r="187" spans="1:43" ht="16.5" hidden="1" customHeight="1">
      <c r="A187" s="63"/>
      <c r="B187" s="64"/>
      <c r="C187" s="64"/>
      <c r="D187" s="64"/>
      <c r="E187" s="64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</row>
    <row r="188" spans="1:43" ht="16.5" hidden="1" customHeight="1">
      <c r="A188" s="63"/>
      <c r="B188" s="64"/>
      <c r="C188" s="64"/>
      <c r="D188" s="64"/>
      <c r="E188" s="64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</row>
    <row r="189" spans="1:43" ht="13.5" hidden="1" customHeight="1">
      <c r="A189" s="63"/>
      <c r="B189" s="64"/>
      <c r="C189" s="64"/>
      <c r="D189" s="64"/>
      <c r="E189" s="64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</row>
    <row r="190" spans="1:43" ht="16.5" hidden="1" customHeight="1">
      <c r="A190" s="63"/>
      <c r="B190" s="64"/>
      <c r="C190" s="64"/>
      <c r="D190" s="64"/>
      <c r="E190" s="64"/>
      <c r="F190" s="51"/>
      <c r="G190" s="51"/>
      <c r="H190" s="51"/>
      <c r="I190" s="51"/>
      <c r="J190" s="51"/>
      <c r="K190" s="51" t="s">
        <v>69</v>
      </c>
      <c r="L190" s="51"/>
      <c r="M190" s="51"/>
      <c r="N190" s="51"/>
      <c r="O190" s="51"/>
      <c r="P190" s="51"/>
      <c r="Q190" s="51"/>
      <c r="R190" s="51"/>
      <c r="S190" s="51"/>
      <c r="T190" s="51" t="s">
        <v>72</v>
      </c>
      <c r="U190" s="51"/>
      <c r="V190" s="51" t="s">
        <v>70</v>
      </c>
      <c r="W190" s="51"/>
      <c r="X190" s="51"/>
      <c r="Y190" s="51" t="s">
        <v>71</v>
      </c>
      <c r="Z190" s="51" t="s">
        <v>68</v>
      </c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</row>
    <row r="191" spans="1:43" ht="16.5" hidden="1" customHeight="1">
      <c r="A191" s="63"/>
      <c r="B191" s="64"/>
      <c r="C191" s="64"/>
      <c r="D191" s="64"/>
      <c r="E191" s="64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</row>
    <row r="192" spans="1:43" ht="22.5" hidden="1" customHeight="1">
      <c r="A192" s="37" t="s">
        <v>74</v>
      </c>
      <c r="B192" s="61"/>
      <c r="C192" s="50">
        <f>SUM(F192:Z192)</f>
        <v>49</v>
      </c>
      <c r="D192" s="61"/>
      <c r="E192" s="61"/>
      <c r="F192" s="60">
        <v>1</v>
      </c>
      <c r="G192" s="60">
        <v>2</v>
      </c>
      <c r="H192" s="60"/>
      <c r="I192" s="60">
        <v>2</v>
      </c>
      <c r="J192" s="60"/>
      <c r="K192" s="60">
        <v>3</v>
      </c>
      <c r="L192" s="60">
        <v>1</v>
      </c>
      <c r="M192" s="60">
        <v>1</v>
      </c>
      <c r="N192" s="60">
        <v>8</v>
      </c>
      <c r="O192" s="60">
        <v>6</v>
      </c>
      <c r="P192" s="60">
        <v>1</v>
      </c>
      <c r="Q192" s="60">
        <v>0</v>
      </c>
      <c r="R192" s="60">
        <v>1</v>
      </c>
      <c r="S192" s="60">
        <v>4</v>
      </c>
      <c r="T192" s="60">
        <v>3</v>
      </c>
      <c r="U192" s="60">
        <v>2</v>
      </c>
      <c r="V192" s="60">
        <v>1</v>
      </c>
      <c r="W192" s="60">
        <v>1</v>
      </c>
      <c r="X192" s="60">
        <v>7</v>
      </c>
      <c r="Y192" s="60"/>
      <c r="Z192" s="60">
        <v>5</v>
      </c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</row>
    <row r="193" spans="1:37" ht="35.25" hidden="1">
      <c r="A193" s="63"/>
      <c r="B193" s="64"/>
      <c r="C193" s="64"/>
      <c r="D193" s="64"/>
      <c r="E193" s="64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</row>
    <row r="194" spans="1:37" ht="35.25" hidden="1">
      <c r="A194" s="63"/>
      <c r="B194" s="64"/>
      <c r="C194" s="64">
        <v>131503</v>
      </c>
      <c r="D194" s="64">
        <v>0.61502018062005714</v>
      </c>
      <c r="E194" s="64">
        <v>21</v>
      </c>
      <c r="F194" s="51">
        <v>8327</v>
      </c>
      <c r="G194" s="51">
        <v>5302</v>
      </c>
      <c r="H194" s="51">
        <v>13625</v>
      </c>
      <c r="I194" s="51">
        <v>6959</v>
      </c>
      <c r="J194" s="51">
        <v>1953</v>
      </c>
      <c r="K194" s="51">
        <v>10108</v>
      </c>
      <c r="L194" s="51">
        <v>4682</v>
      </c>
      <c r="M194" s="51">
        <v>7236</v>
      </c>
      <c r="N194" s="51">
        <v>4955</v>
      </c>
      <c r="O194" s="51">
        <v>1778</v>
      </c>
      <c r="P194" s="51">
        <v>2151</v>
      </c>
      <c r="Q194" s="51">
        <v>4490</v>
      </c>
      <c r="R194" s="51">
        <v>8940</v>
      </c>
      <c r="S194" s="51">
        <v>5313</v>
      </c>
      <c r="T194" s="51">
        <v>8101</v>
      </c>
      <c r="U194" s="51">
        <v>4187</v>
      </c>
      <c r="V194" s="51">
        <v>3748</v>
      </c>
      <c r="W194" s="51">
        <v>1948</v>
      </c>
      <c r="X194" s="51">
        <v>4526</v>
      </c>
      <c r="Y194" s="51">
        <v>16714</v>
      </c>
      <c r="Z194" s="51">
        <v>6460</v>
      </c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</row>
    <row r="195" spans="1:37" ht="35.25" hidden="1">
      <c r="A195" s="63"/>
      <c r="B195" s="64"/>
      <c r="C195" s="64"/>
      <c r="D195" s="64"/>
      <c r="E195" s="64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</row>
    <row r="196" spans="1:37" ht="35.25" hidden="1">
      <c r="A196" s="63"/>
      <c r="B196" s="64"/>
      <c r="C196" s="64"/>
      <c r="D196" s="64"/>
      <c r="E196" s="64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</row>
    <row r="197" spans="1:37" ht="35.25" hidden="1">
      <c r="A197" s="63"/>
      <c r="B197" s="64"/>
      <c r="C197" s="64"/>
      <c r="D197" s="64"/>
      <c r="E197" s="64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</row>
    <row r="198" spans="1:37" ht="35.25" hidden="1">
      <c r="A198" s="63"/>
      <c r="B198" s="64"/>
      <c r="C198" s="64"/>
      <c r="D198" s="64"/>
      <c r="E198" s="64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</row>
    <row r="199" spans="1:37" ht="35.25" hidden="1">
      <c r="A199" s="63"/>
      <c r="B199" s="64"/>
      <c r="C199" s="64">
        <f>SUM(F199:Z199)</f>
        <v>91993</v>
      </c>
      <c r="D199" s="64"/>
      <c r="E199" s="64"/>
      <c r="F199" s="65">
        <v>7450</v>
      </c>
      <c r="G199" s="65">
        <v>2273</v>
      </c>
      <c r="H199" s="65">
        <v>2632</v>
      </c>
      <c r="I199" s="65">
        <v>5776</v>
      </c>
      <c r="J199" s="65">
        <v>2995</v>
      </c>
      <c r="K199" s="62">
        <v>5799</v>
      </c>
      <c r="L199" s="65">
        <v>4262</v>
      </c>
      <c r="M199" s="65">
        <v>3174</v>
      </c>
      <c r="N199" s="65">
        <v>5009</v>
      </c>
      <c r="O199" s="65">
        <v>1437</v>
      </c>
      <c r="P199" s="65">
        <v>1895</v>
      </c>
      <c r="Q199" s="62">
        <v>7055</v>
      </c>
      <c r="R199" s="65">
        <v>6899</v>
      </c>
      <c r="S199" s="65">
        <v>4489</v>
      </c>
      <c r="T199" s="62">
        <v>7908</v>
      </c>
      <c r="U199" s="65">
        <v>4099</v>
      </c>
      <c r="V199" s="65">
        <v>2782</v>
      </c>
      <c r="W199" s="65">
        <v>2085</v>
      </c>
      <c r="X199" s="65">
        <v>6228</v>
      </c>
      <c r="Y199" s="65">
        <v>5162</v>
      </c>
      <c r="Z199" s="66">
        <v>2584</v>
      </c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</row>
    <row r="200" spans="1:37" ht="35.25" hidden="1">
      <c r="A200" s="63"/>
      <c r="B200" s="64"/>
      <c r="C200" s="64">
        <f>SUM(F200:Z200)</f>
        <v>4424</v>
      </c>
      <c r="D200" s="64"/>
      <c r="E200" s="64"/>
      <c r="F200" s="67">
        <f>F21-F199</f>
        <v>0</v>
      </c>
      <c r="G200" s="67">
        <f>G21-G199</f>
        <v>887</v>
      </c>
      <c r="H200" s="67">
        <f>H21-H199</f>
        <v>2868</v>
      </c>
      <c r="I200" s="67">
        <f>I21-I199</f>
        <v>0</v>
      </c>
      <c r="J200" s="67">
        <f>J21-J199</f>
        <v>0</v>
      </c>
      <c r="K200" s="67">
        <f>K21-K199</f>
        <v>151</v>
      </c>
      <c r="L200" s="67">
        <f>L21-L199</f>
        <v>0</v>
      </c>
      <c r="M200" s="67">
        <f>M21-M199</f>
        <v>286</v>
      </c>
      <c r="N200" s="67">
        <f>N21-N199</f>
        <v>0</v>
      </c>
      <c r="O200" s="67">
        <f>O21-O199</f>
        <v>0</v>
      </c>
      <c r="P200" s="67">
        <f>P21-P199</f>
        <v>213</v>
      </c>
      <c r="Q200" s="67">
        <f>Q21-Q199</f>
        <v>0</v>
      </c>
      <c r="R200" s="67">
        <f>R21-R199</f>
        <v>144</v>
      </c>
      <c r="S200" s="67">
        <f>S21-S199</f>
        <v>-9</v>
      </c>
      <c r="T200" s="67">
        <f>T21-T199</f>
        <v>150</v>
      </c>
      <c r="U200" s="67">
        <f>U21-U199</f>
        <v>314</v>
      </c>
      <c r="V200" s="67">
        <f>V21-V199</f>
        <v>18</v>
      </c>
      <c r="W200" s="67">
        <f>W21-W199</f>
        <v>-573</v>
      </c>
      <c r="X200" s="67">
        <f>X21-X199</f>
        <v>-44</v>
      </c>
      <c r="Y200" s="67">
        <f>Y21-Y199</f>
        <v>0</v>
      </c>
      <c r="Z200" s="67">
        <f>Z21-Z199</f>
        <v>19</v>
      </c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</row>
    <row r="201" spans="1:37" ht="35.25" hidden="1">
      <c r="A201" s="63"/>
      <c r="B201" s="64"/>
      <c r="C201" s="64"/>
      <c r="D201" s="64"/>
      <c r="E201" s="64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</row>
    <row r="202" spans="1:37" ht="35.25" hidden="1">
      <c r="A202" s="63"/>
      <c r="B202" s="64"/>
      <c r="C202" s="64"/>
      <c r="D202" s="64"/>
      <c r="E202" s="64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</row>
    <row r="203" spans="1:37" ht="35.25" hidden="1">
      <c r="A203" s="63"/>
      <c r="B203" s="64"/>
      <c r="C203" s="64"/>
      <c r="D203" s="64"/>
      <c r="E203" s="64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</row>
    <row r="204" spans="1:37" ht="35.25" hidden="1">
      <c r="A204" s="63" t="s">
        <v>84</v>
      </c>
      <c r="B204" s="68" t="e">
        <f>#REF!/#REF!</f>
        <v>#REF!</v>
      </c>
      <c r="C204" s="68" t="e">
        <f>#REF!/#REF!</f>
        <v>#REF!</v>
      </c>
      <c r="D204" s="68" t="e">
        <f>#REF!/#REF!</f>
        <v>#REF!</v>
      </c>
      <c r="E204" s="68" t="e">
        <f>#REF!/#REF!</f>
        <v>#REF!</v>
      </c>
      <c r="F204" s="69" t="e">
        <f>#REF!/#REF!</f>
        <v>#REF!</v>
      </c>
      <c r="G204" s="69" t="e">
        <f>#REF!/#REF!</f>
        <v>#REF!</v>
      </c>
      <c r="H204" s="69" t="e">
        <f>#REF!/#REF!</f>
        <v>#REF!</v>
      </c>
      <c r="I204" s="69" t="e">
        <f>#REF!/#REF!</f>
        <v>#REF!</v>
      </c>
      <c r="J204" s="69" t="e">
        <f>#REF!/#REF!</f>
        <v>#REF!</v>
      </c>
      <c r="K204" s="69" t="e">
        <f>#REF!/#REF!</f>
        <v>#REF!</v>
      </c>
      <c r="L204" s="69" t="e">
        <f>#REF!/#REF!</f>
        <v>#REF!</v>
      </c>
      <c r="M204" s="69" t="e">
        <f>#REF!/#REF!</f>
        <v>#REF!</v>
      </c>
      <c r="N204" s="69" t="e">
        <f>#REF!/#REF!</f>
        <v>#REF!</v>
      </c>
      <c r="O204" s="69" t="e">
        <f>#REF!/#REF!</f>
        <v>#REF!</v>
      </c>
      <c r="P204" s="69" t="e">
        <f>#REF!/#REF!</f>
        <v>#REF!</v>
      </c>
      <c r="Q204" s="69" t="e">
        <f>#REF!/#REF!</f>
        <v>#REF!</v>
      </c>
      <c r="R204" s="69" t="e">
        <f>#REF!/#REF!</f>
        <v>#REF!</v>
      </c>
      <c r="S204" s="69" t="e">
        <f>#REF!/#REF!</f>
        <v>#REF!</v>
      </c>
      <c r="T204" s="69" t="e">
        <f>#REF!/#REF!</f>
        <v>#REF!</v>
      </c>
      <c r="U204" s="69" t="e">
        <f>#REF!/#REF!</f>
        <v>#REF!</v>
      </c>
      <c r="V204" s="69" t="e">
        <f>#REF!/#REF!</f>
        <v>#REF!</v>
      </c>
      <c r="W204" s="69" t="e">
        <f>#REF!/#REF!</f>
        <v>#REF!</v>
      </c>
      <c r="X204" s="69" t="e">
        <f>#REF!/#REF!</f>
        <v>#REF!</v>
      </c>
      <c r="Y204" s="69" t="e">
        <f>#REF!/#REF!</f>
        <v>#REF!</v>
      </c>
      <c r="Z204" s="69" t="e">
        <f>#REF!/#REF!</f>
        <v>#REF!</v>
      </c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</row>
    <row r="205" spans="1:37" ht="35.25" hidden="1">
      <c r="A205" s="63"/>
      <c r="B205" s="64"/>
      <c r="C205" s="64">
        <v>222344</v>
      </c>
      <c r="D205" s="64"/>
      <c r="E205" s="64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</row>
    <row r="206" spans="1:37" ht="35.25" hidden="1">
      <c r="A206" s="63"/>
      <c r="B206" s="64"/>
      <c r="C206" s="70" t="e">
        <f>C205-#REF!</f>
        <v>#REF!</v>
      </c>
      <c r="D206" s="64"/>
      <c r="E206" s="64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</row>
    <row r="207" spans="1:37" ht="35.25" hidden="1">
      <c r="A207" s="63"/>
      <c r="B207" s="64"/>
      <c r="C207" s="64" t="e">
        <f>C206/6000</f>
        <v>#REF!</v>
      </c>
      <c r="D207" s="64"/>
      <c r="E207" s="64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</row>
    <row r="208" spans="1:37" ht="35.25" hidden="1">
      <c r="A208" s="63"/>
      <c r="B208" s="64"/>
      <c r="C208" s="64"/>
      <c r="D208" s="64"/>
      <c r="E208" s="64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</row>
    <row r="209" spans="1:38" ht="35.25" hidden="1">
      <c r="A209" s="63"/>
      <c r="B209" s="64"/>
      <c r="C209" s="64"/>
      <c r="D209" s="64"/>
      <c r="E209" s="64"/>
      <c r="F209" s="69" t="e">
        <f>#REF!/#REF!</f>
        <v>#REF!</v>
      </c>
      <c r="G209" s="69" t="e">
        <f>#REF!/#REF!</f>
        <v>#REF!</v>
      </c>
      <c r="H209" s="69" t="e">
        <f>#REF!/#REF!</f>
        <v>#REF!</v>
      </c>
      <c r="I209" s="69" t="e">
        <f>#REF!/#REF!</f>
        <v>#REF!</v>
      </c>
      <c r="J209" s="69" t="e">
        <f>#REF!/#REF!</f>
        <v>#REF!</v>
      </c>
      <c r="K209" s="69" t="e">
        <f>#REF!/#REF!</f>
        <v>#REF!</v>
      </c>
      <c r="L209" s="69" t="e">
        <f>#REF!/#REF!</f>
        <v>#REF!</v>
      </c>
      <c r="M209" s="69" t="e">
        <f>#REF!/#REF!</f>
        <v>#REF!</v>
      </c>
      <c r="N209" s="69" t="e">
        <f>#REF!/#REF!</f>
        <v>#REF!</v>
      </c>
      <c r="O209" s="69" t="e">
        <f>#REF!/#REF!</f>
        <v>#REF!</v>
      </c>
      <c r="P209" s="69" t="e">
        <f>#REF!/#REF!</f>
        <v>#REF!</v>
      </c>
      <c r="Q209" s="69" t="e">
        <f>#REF!/#REF!</f>
        <v>#REF!</v>
      </c>
      <c r="R209" s="69" t="e">
        <f>#REF!/#REF!</f>
        <v>#REF!</v>
      </c>
      <c r="S209" s="69" t="e">
        <f>#REF!/#REF!</f>
        <v>#REF!</v>
      </c>
      <c r="T209" s="69" t="e">
        <f>#REF!/#REF!</f>
        <v>#REF!</v>
      </c>
      <c r="U209" s="69" t="e">
        <f>#REF!/#REF!</f>
        <v>#REF!</v>
      </c>
      <c r="V209" s="69" t="e">
        <f>#REF!/#REF!</f>
        <v>#REF!</v>
      </c>
      <c r="W209" s="69" t="e">
        <f>#REF!/#REF!</f>
        <v>#REF!</v>
      </c>
      <c r="X209" s="69" t="e">
        <f>#REF!/#REF!</f>
        <v>#REF!</v>
      </c>
      <c r="Y209" s="69" t="e">
        <f>#REF!/#REF!</f>
        <v>#REF!</v>
      </c>
      <c r="Z209" s="69" t="e">
        <f>#REF!/#REF!</f>
        <v>#REF!</v>
      </c>
      <c r="AA209" s="69" t="e">
        <f>#REF!/#REF!</f>
        <v>#REF!</v>
      </c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28"/>
    </row>
    <row r="210" spans="1:38" ht="35.25" hidden="1">
      <c r="A210" s="63"/>
      <c r="B210" s="64"/>
      <c r="C210" s="64"/>
      <c r="D210" s="64"/>
      <c r="E210" s="64"/>
      <c r="F210" s="51"/>
      <c r="G210" s="51"/>
      <c r="H210" s="69" t="e">
        <f>#REF!/#REF!</f>
        <v>#REF!</v>
      </c>
      <c r="I210" s="69" t="e">
        <f>#REF!/#REF!</f>
        <v>#REF!</v>
      </c>
      <c r="J210" s="69" t="e">
        <f>#REF!/#REF!</f>
        <v>#REF!</v>
      </c>
      <c r="K210" s="69" t="e">
        <f>#REF!/#REF!</f>
        <v>#REF!</v>
      </c>
      <c r="L210" s="69" t="e">
        <f>#REF!/#REF!</f>
        <v>#REF!</v>
      </c>
      <c r="M210" s="69" t="e">
        <f>#REF!/#REF!</f>
        <v>#REF!</v>
      </c>
      <c r="N210" s="69" t="e">
        <f>#REF!/#REF!</f>
        <v>#REF!</v>
      </c>
      <c r="O210" s="69" t="e">
        <f>#REF!/#REF!</f>
        <v>#REF!</v>
      </c>
      <c r="P210" s="69" t="e">
        <f>#REF!/#REF!</f>
        <v>#REF!</v>
      </c>
      <c r="Q210" s="69" t="e">
        <f>#REF!/#REF!</f>
        <v>#REF!</v>
      </c>
      <c r="R210" s="69" t="e">
        <f>#REF!/#REF!</f>
        <v>#REF!</v>
      </c>
      <c r="S210" s="69" t="e">
        <f>#REF!/#REF!</f>
        <v>#REF!</v>
      </c>
      <c r="T210" s="69" t="e">
        <f>#REF!/#REF!</f>
        <v>#REF!</v>
      </c>
      <c r="U210" s="69" t="e">
        <f>#REF!/#REF!</f>
        <v>#REF!</v>
      </c>
      <c r="V210" s="69" t="e">
        <f>#REF!/#REF!</f>
        <v>#REF!</v>
      </c>
      <c r="W210" s="69" t="e">
        <f>#REF!/#REF!</f>
        <v>#REF!</v>
      </c>
      <c r="X210" s="69" t="e">
        <f>#REF!/#REF!</f>
        <v>#REF!</v>
      </c>
      <c r="Y210" s="69" t="e">
        <f>#REF!/#REF!</f>
        <v>#REF!</v>
      </c>
      <c r="Z210" s="69" t="e">
        <f>#REF!/#REF!</f>
        <v>#REF!</v>
      </c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</row>
    <row r="211" spans="1:38" ht="35.25" hidden="1">
      <c r="A211" s="63"/>
      <c r="B211" s="64"/>
      <c r="C211" s="64"/>
      <c r="D211" s="64"/>
      <c r="E211" s="64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</row>
    <row r="212" spans="1:38" ht="35.25" hidden="1">
      <c r="A212" s="63"/>
      <c r="B212" s="64"/>
      <c r="C212" s="64"/>
      <c r="D212" s="64"/>
      <c r="E212" s="64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</row>
    <row r="213" spans="1:38" ht="35.25" hidden="1">
      <c r="A213" s="63"/>
      <c r="B213" s="64"/>
      <c r="C213" s="64"/>
      <c r="D213" s="64"/>
      <c r="E213" s="64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</row>
    <row r="214" spans="1:38" ht="35.25" hidden="1">
      <c r="A214" s="63"/>
      <c r="B214" s="64"/>
      <c r="C214" s="70" t="e">
        <f>SUM(F214:Z214)</f>
        <v>#REF!</v>
      </c>
      <c r="D214" s="64"/>
      <c r="E214" s="64"/>
      <c r="F214" s="67" t="e">
        <f>#REF!+F55+#REF!+F60+#REF!++#REF!</f>
        <v>#REF!</v>
      </c>
      <c r="G214" s="67" t="e">
        <f>#REF!+G55+#REF!+G60+#REF!++#REF!</f>
        <v>#REF!</v>
      </c>
      <c r="H214" s="67" t="e">
        <f>#REF!+H55+#REF!+H60+#REF!++#REF!</f>
        <v>#REF!</v>
      </c>
      <c r="I214" s="67" t="e">
        <f>#REF!+I55+#REF!+I60+#REF!++#REF!</f>
        <v>#REF!</v>
      </c>
      <c r="J214" s="67" t="e">
        <f>#REF!+J55+#REF!+J60+#REF!++#REF!</f>
        <v>#REF!</v>
      </c>
      <c r="K214" s="67" t="e">
        <f>#REF!+K55+#REF!+K60+#REF!++#REF!</f>
        <v>#REF!</v>
      </c>
      <c r="L214" s="67" t="e">
        <f>#REF!+L55+#REF!+L60+#REF!++#REF!</f>
        <v>#REF!</v>
      </c>
      <c r="M214" s="67" t="e">
        <f>#REF!+M55+#REF!+M60+#REF!++#REF!</f>
        <v>#REF!</v>
      </c>
      <c r="N214" s="67" t="e">
        <f>#REF!+N55+#REF!+N60+#REF!++#REF!</f>
        <v>#REF!</v>
      </c>
      <c r="O214" s="67" t="e">
        <f>#REF!+O55+#REF!+O60+#REF!++#REF!</f>
        <v>#REF!</v>
      </c>
      <c r="P214" s="67" t="e">
        <f>#REF!+P55+#REF!+P60+#REF!++#REF!</f>
        <v>#REF!</v>
      </c>
      <c r="Q214" s="67" t="e">
        <f>#REF!+Q55+#REF!+Q60+#REF!++#REF!</f>
        <v>#REF!</v>
      </c>
      <c r="R214" s="67" t="e">
        <f>#REF!+R55+#REF!+R60+#REF!++#REF!</f>
        <v>#REF!</v>
      </c>
      <c r="S214" s="67" t="e">
        <f>#REF!+S55+#REF!+S60+#REF!++#REF!</f>
        <v>#REF!</v>
      </c>
      <c r="T214" s="67" t="e">
        <f>#REF!+T55+#REF!+T60+#REF!++#REF!</f>
        <v>#REF!</v>
      </c>
      <c r="U214" s="67" t="e">
        <f>#REF!+U55+#REF!+U60+#REF!++#REF!</f>
        <v>#REF!</v>
      </c>
      <c r="V214" s="67" t="e">
        <f>#REF!+V55+#REF!+V60+#REF!++#REF!</f>
        <v>#REF!</v>
      </c>
      <c r="W214" s="67" t="e">
        <f>#REF!+W55+#REF!+W60+#REF!++#REF!</f>
        <v>#REF!</v>
      </c>
      <c r="X214" s="67" t="e">
        <f>#REF!+X55+#REF!+X60+#REF!++#REF!</f>
        <v>#REF!</v>
      </c>
      <c r="Y214" s="67" t="e">
        <f>#REF!+Y55+#REF!+Y60+#REF!++#REF!</f>
        <v>#REF!</v>
      </c>
      <c r="Z214" s="67" t="e">
        <f>#REF!+Z55+#REF!+Z60+#REF!++#REF!</f>
        <v>#REF!</v>
      </c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</row>
    <row r="215" spans="1:38" ht="35.25">
      <c r="A215" s="63"/>
      <c r="B215" s="64"/>
      <c r="C215" s="64"/>
      <c r="D215" s="64"/>
      <c r="E215" s="64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</row>
    <row r="216" spans="1:38" ht="35.25">
      <c r="A216" s="63"/>
      <c r="B216" s="64"/>
      <c r="C216" s="64"/>
      <c r="D216" s="64"/>
      <c r="E216" s="64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</row>
    <row r="217" spans="1:38">
      <c r="B217" s="2"/>
    </row>
    <row r="218" spans="1:38">
      <c r="B218" s="2"/>
    </row>
    <row r="219" spans="1:38">
      <c r="B219" s="2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</row>
  </sheetData>
  <dataConsolidate/>
  <mergeCells count="42">
    <mergeCell ref="AK6:AK7"/>
    <mergeCell ref="AF6:AF7"/>
    <mergeCell ref="AG6:AG7"/>
    <mergeCell ref="AH6:AH7"/>
    <mergeCell ref="AJ6:AJ7"/>
    <mergeCell ref="AI6:AI7"/>
    <mergeCell ref="AA6:AA7"/>
    <mergeCell ref="AB6:AB7"/>
    <mergeCell ref="AC6:AC7"/>
    <mergeCell ref="AD6:AD7"/>
    <mergeCell ref="AE6:AE7"/>
    <mergeCell ref="A175:K175"/>
    <mergeCell ref="A174:Z174"/>
    <mergeCell ref="V6:V7"/>
    <mergeCell ref="I6:I7"/>
    <mergeCell ref="T6:T7"/>
    <mergeCell ref="U6:U7"/>
    <mergeCell ref="J6:J7"/>
    <mergeCell ref="K6:K7"/>
    <mergeCell ref="L6:L7"/>
    <mergeCell ref="M6:M7"/>
    <mergeCell ref="N6:N7"/>
    <mergeCell ref="O6:O7"/>
    <mergeCell ref="P6:P7"/>
    <mergeCell ref="E6:E7"/>
    <mergeCell ref="R6:R7"/>
    <mergeCell ref="A1:Z1"/>
    <mergeCell ref="A5:A7"/>
    <mergeCell ref="B5:B7"/>
    <mergeCell ref="C5:C7"/>
    <mergeCell ref="F5:Z5"/>
    <mergeCell ref="F6:F7"/>
    <mergeCell ref="G6:G7"/>
    <mergeCell ref="H6:H7"/>
    <mergeCell ref="W6:W7"/>
    <mergeCell ref="X6:X7"/>
    <mergeCell ref="Y6:Y7"/>
    <mergeCell ref="Z6:Z7"/>
    <mergeCell ref="Q6:Q7"/>
    <mergeCell ref="D5:D7"/>
    <mergeCell ref="S6:S7"/>
    <mergeCell ref="B2:AE2"/>
  </mergeCells>
  <pageMargins left="0.19685039370078741" right="0.35433070866141736" top="0.15748031496062992" bottom="0.19685039370078741" header="0.15748031496062992" footer="0.19685039370078741"/>
  <pageSetup paperSize="9"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agronom</cp:lastModifiedBy>
  <cp:lastPrinted>2025-03-18T06:12:16Z</cp:lastPrinted>
  <dcterms:created xsi:type="dcterms:W3CDTF">2017-06-08T05:54:08Z</dcterms:created>
  <dcterms:modified xsi:type="dcterms:W3CDTF">2025-03-18T06:14:23Z</dcterms:modified>
</cp:coreProperties>
</file>