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Але" sheetId="4" state="hidden" r:id="rId4"/>
    <sheet name="Сун" sheetId="5" state="hidden" r:id="rId5"/>
    <sheet name="Иль" sheetId="6" state="hidden" r:id="rId6"/>
    <sheet name="Кад" sheetId="7" state="hidden" r:id="rId7"/>
    <sheet name="Мор" sheetId="8" state="hidden" r:id="rId8"/>
    <sheet name="Мос" sheetId="9" state="hidden" r:id="rId9"/>
    <sheet name="Ори" sheetId="10" state="hidden" r:id="rId10"/>
    <sheet name="Сят" sheetId="11" state="hidden" r:id="rId11"/>
    <sheet name="Тор" sheetId="12" state="hidden" r:id="rId12"/>
    <sheet name="Хор" sheetId="13" state="hidden" r:id="rId13"/>
    <sheet name="Чум" sheetId="14" state="hidden" r:id="rId14"/>
    <sheet name="Шать" sheetId="15" state="hidden" r:id="rId15"/>
    <sheet name="Юнг" sheetId="16" state="hidden" r:id="rId16"/>
    <sheet name="Юсь" sheetId="17" state="hidden" r:id="rId17"/>
    <sheet name="Яра" sheetId="18" state="hidden" r:id="rId18"/>
    <sheet name="Ярос" sheetId="19" state="hidden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5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5" hidden="1">Иль!$19:$24,Иль!$57:$57,Иль!$59:$61,Иль!$67:$68,Иль!$77:$78,Иль!$80:$80,Иль!$85:$89,Иль!$92:$99,Иль!$142:$142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4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5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Хор!$A$1:$F$98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Иль!$19:$24,Иль!$30:$31,Иль!$34:$34,Иль!$46:$46,Иль!#REF!,Иль!$59:$60,Иль!$67:$68,Иль!$77:$78,Иль!$80:$80,Иль!$92:$96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район!$19:$20,район!$22:$22,район!$30:$32,район!$53:$54,район!#REF!,район!#REF!,район!#REF!,район!$88:$88,район!#REF!,район!$125:$127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Юсь!$20:$24,Юсь!$38:$38,Юсь!#REF!,Юсь!$45:$50,Юсь!$59:$59,Юсь!$61:$62,Юсь!$69:$70,Юсь!$80:$81,Юсь!$85:$89,Юсь!$92:$99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5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7" hidden="1">Мор!$A$1:$F$101</definedName>
    <definedName name="Z_3DCB9AAA_F09C_4EA6_B992_F93E466D374A_.wvu.PrintArea" localSheetId="2" hidden="1">район!$A$1:$G$135</definedName>
    <definedName name="Z_3DCB9AAA_F09C_4EA6_B992_F93E466D374A_.wvu.PrintArea" localSheetId="1" hidden="1">Справка!$A$1:$FE$31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район!$125:$126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Хор!$19:$22,Хор!$30:$30,Хор!$39:$39,Хор!$43:$43,Хор!$54:$54,Хор!$56:$57,Хор!$64:$65,Хор!$80:$84,Хор!$87:$94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5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Иль!$19:$24,Иль!$30:$40,Иль!$46:$46,Иль!$48:$50,Иль!$57:$57,Иль!$59:$61,Иль!$67:$68,Иль!$77:$78,Иль!$80:$80,Иль!$85:$89,Иль!$92:$99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$20,район!$22:$22,район!$27:$27,район!$29:$33,район!$37:$37,район!$41:$41,район!$49:$49,район!$53:$54,район!#REF!,район!#REF!,район!$60:$62,район!#REF!,район!#REF!,район!$82:$82,район!$88:$88,район!$91:$91,район!#REF!,район!$102:$102,район!$125:$127,район!$130:$131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Юсь!$19:$24,Юсь!$31:$33,Юсь!$38:$38,Юсь!#REF!,Юсь!$45:$50,Юсь!$59:$59,Юсь!$61:$63,Юсь!$69:$70,Юсь!$80:$81,Юсь!$85:$89,Юсь!$92:$99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5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Иль!$19:$24,Иль!$30:$31,Иль!$34:$34,Иль!$46:$46,Иль!#REF!,Иль!$59:$60,Иль!$67:$68,Иль!$77:$78,Иль!$80:$80,Иль!$92:$96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Ори!$19:$24,Ори!$33:$33,Ори!$45:$45,Ори!$49:$51,Ори!$58:$58,Ори!$60:$61,Ори!$68:$69,Ори!$79:$80,Ори!$82:$82,Ори!$84:$88,Ори!$92:$99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Хор!$19:$22,Хор!$30:$30,Хор!$39:$39,Хор!$43:$43,Хор!$54:$54,Хор!$56:$57,Хор!$64:$65,Хор!$80:$84,Хор!$87:$94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3" hidden="1">Але!$A$1:$F$97</definedName>
    <definedName name="Z_5C539BE6_C8E0_453F_AB5E_9E58094195EA_.wvu.PrintArea" localSheetId="5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7" hidden="1">Мор!$A$1:$F$101</definedName>
    <definedName name="Z_5C539BE6_C8E0_453F_AB5E_9E58094195EA_.wvu.PrintArea" localSheetId="2" hidden="1">район!$A$1:$G$135</definedName>
    <definedName name="Z_5C539BE6_C8E0_453F_AB5E_9E58094195EA_.wvu.PrintArea" localSheetId="1" hidden="1">Справка!$A$1:$FE$31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район!$20:$20,район!$27:$28,район!$37:$37,район!$41:$41,район!$53:$54,район!#REF!,район!$125:$126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Юсь!$19:$24,Юсь!$38:$38,Юсь!$45:$50,Юсь!$59:$59,Юсь!$61:$62,Юсь!$69:$70,Юсь!$85:$89,Юсь!$92:$99,Юсь!$143:$143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3" hidden="1">Але!$A$1:$F$97</definedName>
    <definedName name="Z_61528DAC_5C4C_48F4_ADE2_8A724B05A086_.wvu.PrintArea" localSheetId="5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7" hidden="1">Мор!$A$1:$F$101</definedName>
    <definedName name="Z_61528DAC_5C4C_48F4_ADE2_8A724B05A086_.wvu.PrintArea" localSheetId="2" hidden="1">район!$A$1:$G$135</definedName>
    <definedName name="Z_61528DAC_5C4C_48F4_ADE2_8A724B05A086_.wvu.PrintArea" localSheetId="1" hidden="1">Справка!$A$1:$FE$31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Але!$19:$24,Але!$28:$28,Але!$40:$40,Але!$55:$56,Але!$63:$64,Але!$69:$70,Але!$74:$74,Але!$79:$82,Але!$86:$93,Але!$142:$142</definedName>
    <definedName name="Z_61528DAC_5C4C_48F4_ADE2_8A724B05A086_.wvu.Rows" localSheetId="5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9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2" hidden="1">район!$125:$125</definedName>
    <definedName name="Z_61528DAC_5C4C_48F4_ADE2_8A724B05A086_.wvu.Rows" localSheetId="4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2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Юсь!$19:$24,Юсь!$45:$50,Юсь!$59:$59,Юсь!$61:$62,Юсь!$69:$70,Юсь!$85:$89,Юсь!$92:$99,Юсь!$143:$143</definedName>
    <definedName name="Z_61528DAC_5C4C_48F4_ADE2_8A724B05A086_.wvu.Rows" localSheetId="17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8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5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район!$19:$20,район!$22:$22,район!$27:$27,район!$29:$33,район!$37:$37,район!$41:$41,район!$53:$54,район!#REF!,район!#REF!,район!#REF!,район!$88:$88,район!#REF!,район!$125:$127,район!$130:$131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3" hidden="1">Але!$A$1:$F$97</definedName>
    <definedName name="Z_B30CE22D_C12F_4E12_8BB9_3AAE0A6991CC_.wvu.PrintArea" localSheetId="5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Юсь!$A$1:$F$103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3" hidden="1">Чум!$19:$24,Чум!$47:$49,Чум!$57:$57,Чум!$59:$61,Чум!$67:$68,Чум!$78:$78,Чум!$83:$87,Чум!$90:$97,Чум!$142:$142</definedName>
    <definedName name="Z_B30CE22D_C12F_4E12_8BB9_3AAE0A6991CC_.wvu.Rows" localSheetId="14" hidden="1">Шать!$19:$25,Шать!$57:$57,Шать!$59:$60,Шать!$67:$67,Шать!$78:$78,Шать!$84:$86,Шать!$90:$97,Шать!$142:$142</definedName>
    <definedName name="Z_B30CE22D_C12F_4E12_8BB9_3AAE0A6991CC_.wvu.Rows" localSheetId="15" hidden="1">Юнг!$19:$24,Юнг!$38:$38,Юнг!$46:$46,Юнг!$56:$56,Юнг!$58:$60,Юнг!$66:$67,Юнг!$77:$77,Юнг!$82:$86,Юнг!$89:$96,Юнг!$142:$142</definedName>
    <definedName name="Z_B30CE22D_C12F_4E12_8BB9_3AAE0A6991CC_.wvu.Rows" localSheetId="16" hidden="1">Юсь!$19:$24,Юсь!$45:$50,Юсь!$59:$59,Юсь!$61:$62,Юсь!$69:$70,Юсь!$80:$80,Юсь!$85:$89,Юсь!$92:$99,Юсь!$143:$143</definedName>
    <definedName name="Z_B30CE22D_C12F_4E12_8BB9_3AAE0A6991CC_.wvu.Rows" localSheetId="17" hidden="1">Яра!$19:$24,Яра!$46:$46,Яра!$48:$50,Яра!$58:$58,Яра!$60:$61,Яра!$68:$69,Яра!$79:$79,Яра!$84:$88,Яра!$91:$98,Яра!$143:$143</definedName>
    <definedName name="Z_B30CE22D_C12F_4E12_8BB9_3AAE0A6991CC_.wvu.Rows" localSheetId="18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5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Иль!$19:$24,Иль!$34:$34,Иль!$46:$46,Иль!#REF!,Иль!$59:$60,Иль!$67:$68,Иль!$77:$78,Иль!$80:$80,Иль!$92:$96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район!$19:$20,район!$22:$22,район!$30:$32,район!$53:$54,район!#REF!,район!#REF!,район!$88:$88,район!#REF!,район!$125:$127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Хор!$19:$22,Хор!$30:$30,Хор!$39:$39,Хор!$54:$54,Хор!$56:$57,Хор!$64:$65,Хор!$80:$84,Хор!$87:$94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Юсь!$20:$24,Юсь!#REF!,Юсь!$45:$50,Юсь!$69:$70,Юсь!$85:$89,Юсь!$92:$99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Ярос!$19:$24,Ярос!$55:$55,Ярос!$57:$58,Ярос!$65:$66,Ярос!$76:$77,Ярос!$81:$86,Ярос!$88:$95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3" hidden="1">Але!$A$1:$F$97</definedName>
    <definedName name="Z_F85EE840_0C31_454A_8951_832C2E9E0600_.wvu.PrintArea" localSheetId="5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7" hidden="1">Мор!$A$1:$F$101</definedName>
    <definedName name="Z_F85EE840_0C31_454A_8951_832C2E9E0600_.wvu.PrintArea" localSheetId="2" hidden="1">район!$A$1:$G$135</definedName>
    <definedName name="Z_F85EE840_0C31_454A_8951_832C2E9E0600_.wvu.PrintArea" localSheetId="1" hidden="1">Справка!$A$1:$FE$31</definedName>
    <definedName name="Z_F85EE840_0C31_454A_8951_832C2E9E0600_.wvu.PrintArea" localSheetId="4" hidden="1">Сун!$A$1:$F$105</definedName>
    <definedName name="Z_F85EE840_0C31_454A_8951_832C2E9E0600_.wvu.PrintArea" localSheetId="11" hidden="1">Тор!$A$1:$F$101</definedName>
    <definedName name="Z_F85EE840_0C31_454A_8951_832C2E9E0600_.wvu.PrintArea" localSheetId="15" hidden="1">Юнг!$A$1:$F$100</definedName>
    <definedName name="Z_F85EE840_0C31_454A_8951_832C2E9E0600_.wvu.PrintArea" localSheetId="17" hidden="1">Яра!$A$1:$F$102</definedName>
    <definedName name="Z_F85EE840_0C31_454A_8951_832C2E9E0600_.wvu.Rows" localSheetId="3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5" hidden="1">Иль!$19:$23,Иль!$35:$35,Иль!#REF!,Иль!$44:$44,Иль!$46:$46,Иль!$50:$50,Иль!$57:$57,Иль!$59:$61,Иль!$67:$68,Иль!$74:$74,Иль!$77:$78,Иль!$80:$80,Иль!$85:$89,Иль!$92:$99,Иль!$142:$142</definedName>
    <definedName name="Z_F85EE840_0C31_454A_8951_832C2E9E0600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19" hidden="1">Лист1!$82:$84</definedName>
    <definedName name="Z_F85EE840_0C31_454A_8951_832C2E9E0600_.wvu.Rows" localSheetId="7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8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9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2" hidden="1">район!$20:$20,район!$27:$28,район!$37:$37,район!$41:$41,район!$53:$54,район!$125:$126</definedName>
    <definedName name="Z_F85EE840_0C31_454A_8951_832C2E9E0600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0" hidden="1">Сят!$19:$24,Сят!$38:$38,Сят!$45:$47,Сят!$57:$57,Сят!$59:$60,Сят!$67:$68,Сят!$78:$78,Сят!$83:$87,Сят!$90:$97,Сят!$143:$143</definedName>
    <definedName name="Z_F85EE840_0C31_454A_8951_832C2E9E0600_.wvu.Rows" localSheetId="11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2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3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4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5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6" hidden="1">Юсь!$19:$24,Юсь!$38:$38,Юсь!$45:$50,Юсь!$59:$59,Юсь!$61:$62,Юсь!$69:$70,Юсь!$75:$76,Юсь!$85:$89,Юсь!$92:$99,Юсь!$143:$143</definedName>
    <definedName name="Z_F85EE840_0C31_454A_8951_832C2E9E0600_.wvu.Rows" localSheetId="17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8" hidden="1">Ярос!$19:$24,Ярос!$28:$28,Ярос!$41:$41,Ярос!$44:$44,Ярос!$47:$48,Ярос!$55:$55,Ярос!$57:$58,Ярос!$65:$66,Ярос!$76:$76,Ярос!$83:$85,Ярос!$88:$95</definedName>
    <definedName name="_xlnm.Print_Area" localSheetId="3">Але!$A$1:$F$97</definedName>
    <definedName name="_xlnm.Print_Area" localSheetId="5">Иль!$A$1:$F$103</definedName>
    <definedName name="_xlnm.Print_Area" localSheetId="0">Консол!$A$1:$H$52</definedName>
    <definedName name="_xlnm.Print_Area" localSheetId="7">Мор!$A$1:$F$101</definedName>
    <definedName name="_xlnm.Print_Area" localSheetId="2">район!$A$1:$G$135</definedName>
    <definedName name="_xlnm.Print_Area" localSheetId="1">Справка!$A$1:$FE$31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1"/>
  </customWorkbookViews>
</workbook>
</file>

<file path=xl/calcChain.xml><?xml version="1.0" encoding="utf-8"?>
<calcChain xmlns="http://schemas.openxmlformats.org/spreadsheetml/2006/main">
  <c r="F117" i="3"/>
  <c r="F107"/>
  <c r="F104" l="1"/>
  <c r="F122"/>
  <c r="F87"/>
  <c r="F85"/>
  <c r="F77"/>
  <c r="F99"/>
  <c r="F93"/>
  <c r="F114"/>
  <c r="F18" l="1"/>
  <c r="F13"/>
  <c r="F8"/>
  <c r="F6"/>
  <c r="F35"/>
  <c r="F29"/>
  <c r="F25"/>
  <c r="F5" l="1"/>
  <c r="D35"/>
  <c r="F45" l="1"/>
  <c r="C64" l="1"/>
  <c r="E78"/>
  <c r="E79"/>
  <c r="E80"/>
  <c r="E81"/>
  <c r="E82"/>
  <c r="E83"/>
  <c r="E84"/>
  <c r="E86"/>
  <c r="E88"/>
  <c r="E89"/>
  <c r="E90"/>
  <c r="E91"/>
  <c r="E92"/>
  <c r="E94"/>
  <c r="E95"/>
  <c r="E96"/>
  <c r="E97"/>
  <c r="E98"/>
  <c r="E100"/>
  <c r="E101"/>
  <c r="E102"/>
  <c r="E103"/>
  <c r="E106"/>
  <c r="E108"/>
  <c r="E109"/>
  <c r="E110"/>
  <c r="E111"/>
  <c r="E112"/>
  <c r="E113"/>
  <c r="E115"/>
  <c r="E116"/>
  <c r="E118"/>
  <c r="E119"/>
  <c r="E120"/>
  <c r="E121"/>
  <c r="E123"/>
  <c r="E124"/>
  <c r="E125"/>
  <c r="E126"/>
  <c r="E127"/>
  <c r="E129"/>
  <c r="E131"/>
  <c r="G78"/>
  <c r="G79"/>
  <c r="G80"/>
  <c r="G81"/>
  <c r="G82"/>
  <c r="G83"/>
  <c r="G84"/>
  <c r="G86"/>
  <c r="G88"/>
  <c r="G89"/>
  <c r="G90"/>
  <c r="G91"/>
  <c r="G92"/>
  <c r="G94"/>
  <c r="G95"/>
  <c r="G96"/>
  <c r="G97"/>
  <c r="G98"/>
  <c r="G100"/>
  <c r="G101"/>
  <c r="G102"/>
  <c r="G103"/>
  <c r="G106"/>
  <c r="G108"/>
  <c r="G109"/>
  <c r="G110"/>
  <c r="G111"/>
  <c r="G112"/>
  <c r="G113"/>
  <c r="G115"/>
  <c r="G116"/>
  <c r="G118"/>
  <c r="G119"/>
  <c r="G120"/>
  <c r="G121"/>
  <c r="G123"/>
  <c r="G124"/>
  <c r="G125"/>
  <c r="G126"/>
  <c r="G127"/>
  <c r="G129"/>
  <c r="G130"/>
  <c r="G131"/>
  <c r="F64"/>
  <c r="E7"/>
  <c r="E9"/>
  <c r="E10"/>
  <c r="E11"/>
  <c r="E12"/>
  <c r="E14"/>
  <c r="E16"/>
  <c r="E17"/>
  <c r="E19"/>
  <c r="E20"/>
  <c r="E21"/>
  <c r="E22"/>
  <c r="E24"/>
  <c r="E26"/>
  <c r="E27"/>
  <c r="E28"/>
  <c r="E30"/>
  <c r="E31"/>
  <c r="E32"/>
  <c r="E33"/>
  <c r="E36"/>
  <c r="E37"/>
  <c r="E38"/>
  <c r="E39"/>
  <c r="E40"/>
  <c r="E41"/>
  <c r="E42"/>
  <c r="E44"/>
  <c r="E46"/>
  <c r="E48"/>
  <c r="E51"/>
  <c r="E52"/>
  <c r="E54"/>
  <c r="E56"/>
  <c r="E57"/>
  <c r="E58"/>
  <c r="E59"/>
  <c r="E62"/>
  <c r="E65"/>
  <c r="E67"/>
  <c r="E68"/>
  <c r="E69"/>
  <c r="G7"/>
  <c r="G9"/>
  <c r="G10"/>
  <c r="G11"/>
  <c r="G12"/>
  <c r="G14"/>
  <c r="G15"/>
  <c r="G16"/>
  <c r="G17"/>
  <c r="G19"/>
  <c r="G20"/>
  <c r="G21"/>
  <c r="G22"/>
  <c r="G24"/>
  <c r="G26"/>
  <c r="G27"/>
  <c r="G28"/>
  <c r="G30"/>
  <c r="G31"/>
  <c r="G32"/>
  <c r="G33"/>
  <c r="G36"/>
  <c r="G37"/>
  <c r="G38"/>
  <c r="G39"/>
  <c r="G40"/>
  <c r="G41"/>
  <c r="G42"/>
  <c r="G43"/>
  <c r="G44"/>
  <c r="G46"/>
  <c r="G48"/>
  <c r="G51"/>
  <c r="G52"/>
  <c r="G54"/>
  <c r="G56"/>
  <c r="G57"/>
  <c r="G58"/>
  <c r="G65"/>
  <c r="G67"/>
  <c r="G71"/>
  <c r="G72"/>
  <c r="F47"/>
  <c r="F60"/>
  <c r="F55"/>
  <c r="F53"/>
  <c r="F50"/>
  <c r="F132" l="1"/>
  <c r="F34"/>
  <c r="F63" s="1"/>
  <c r="C26" i="19" l="1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C99" i="3"/>
  <c r="F73" l="1"/>
  <c r="F74" s="1"/>
  <c r="D27" i="1"/>
  <c r="D107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07" i="3" l="1"/>
  <c r="E26" i="1"/>
  <c r="EU19" i="2"/>
  <c r="ET19"/>
  <c r="C39" i="6"/>
  <c r="BW16" i="2" s="1"/>
  <c r="D39" i="6"/>
  <c r="D34" i="19" l="1"/>
  <c r="D29" i="17"/>
  <c r="D64" i="3"/>
  <c r="D34" i="17"/>
  <c r="F34" s="1"/>
  <c r="C31" i="7"/>
  <c r="D31"/>
  <c r="E32"/>
  <c r="F32"/>
  <c r="E33"/>
  <c r="F33"/>
  <c r="C34"/>
  <c r="D34"/>
  <c r="E35"/>
  <c r="F35"/>
  <c r="BU23" i="2"/>
  <c r="C35" i="3"/>
  <c r="D74" i="13"/>
  <c r="D35" i="10"/>
  <c r="D77" i="15"/>
  <c r="C41" i="18"/>
  <c r="G64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5" i="3"/>
  <c r="C55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77" i="3"/>
  <c r="CM19" i="2"/>
  <c r="CL19"/>
  <c r="CM17"/>
  <c r="CL17"/>
  <c r="CJ17"/>
  <c r="CI17"/>
  <c r="D68" i="17"/>
  <c r="D65" i="16"/>
  <c r="D66" i="14"/>
  <c r="D63" i="13"/>
  <c r="D67" i="10"/>
  <c r="D66" i="8"/>
  <c r="D65" i="7"/>
  <c r="C58" i="17"/>
  <c r="D40" i="7"/>
  <c r="E64" i="3"/>
  <c r="D54" i="19"/>
  <c r="CS14" i="2"/>
  <c r="D37" i="13"/>
  <c r="BV23" i="2"/>
  <c r="BV27"/>
  <c r="BV14"/>
  <c r="D82" i="18"/>
  <c r="D93" i="3"/>
  <c r="C93"/>
  <c r="CU17" i="2"/>
  <c r="CU14"/>
  <c r="C130" i="3"/>
  <c r="E130" s="1"/>
  <c r="D128"/>
  <c r="C128"/>
  <c r="D122"/>
  <c r="C122"/>
  <c r="D117"/>
  <c r="C117"/>
  <c r="D114"/>
  <c r="C114"/>
  <c r="C107"/>
  <c r="E107" s="1"/>
  <c r="D104"/>
  <c r="C104"/>
  <c r="D99"/>
  <c r="D87"/>
  <c r="C87"/>
  <c r="D85"/>
  <c r="C85"/>
  <c r="D77"/>
  <c r="D60"/>
  <c r="C60"/>
  <c r="D53"/>
  <c r="C53"/>
  <c r="D50"/>
  <c r="C50"/>
  <c r="D47"/>
  <c r="C47"/>
  <c r="D45"/>
  <c r="C45"/>
  <c r="D29"/>
  <c r="C29"/>
  <c r="D25"/>
  <c r="C25"/>
  <c r="D23"/>
  <c r="C23"/>
  <c r="D18"/>
  <c r="C18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132" i="3" l="1"/>
  <c r="C132"/>
  <c r="E8"/>
  <c r="G8"/>
  <c r="E47"/>
  <c r="G47"/>
  <c r="E6"/>
  <c r="G6"/>
  <c r="E18"/>
  <c r="G18"/>
  <c r="E25"/>
  <c r="G25"/>
  <c r="G45"/>
  <c r="E45"/>
  <c r="E50"/>
  <c r="G50"/>
  <c r="G19" i="1"/>
  <c r="D19" s="1"/>
  <c r="E60" i="3"/>
  <c r="E104"/>
  <c r="G104"/>
  <c r="E93"/>
  <c r="G93"/>
  <c r="G29"/>
  <c r="E29"/>
  <c r="E53"/>
  <c r="G53"/>
  <c r="E99"/>
  <c r="G99"/>
  <c r="E85"/>
  <c r="G85"/>
  <c r="E114"/>
  <c r="G114"/>
  <c r="E122"/>
  <c r="G122"/>
  <c r="E35"/>
  <c r="G35"/>
  <c r="E55"/>
  <c r="G55"/>
  <c r="E23"/>
  <c r="G23"/>
  <c r="E77"/>
  <c r="G77"/>
  <c r="G68" s="1"/>
  <c r="E87"/>
  <c r="G87"/>
  <c r="E117"/>
  <c r="G117"/>
  <c r="E128"/>
  <c r="G128"/>
  <c r="G13"/>
  <c r="E13"/>
  <c r="F42" i="5"/>
  <c r="E42"/>
  <c r="D25" i="4"/>
  <c r="C25"/>
  <c r="CW17" i="2"/>
  <c r="CW14"/>
  <c r="C5" i="3"/>
  <c r="D5"/>
  <c r="C34"/>
  <c r="D34"/>
  <c r="D40" i="16"/>
  <c r="E132" i="3" l="1"/>
  <c r="G5"/>
  <c r="E5"/>
  <c r="G132"/>
  <c r="E34"/>
  <c r="G34"/>
  <c r="C63"/>
  <c r="C73" s="1"/>
  <c r="D63"/>
  <c r="D34" i="15"/>
  <c r="D36" i="7"/>
  <c r="D34" i="11"/>
  <c r="D26"/>
  <c r="D14"/>
  <c r="DB26" i="2"/>
  <c r="AZ18"/>
  <c r="AW18"/>
  <c r="D73" i="3" l="1"/>
  <c r="D74" s="1"/>
  <c r="E63"/>
  <c r="G63"/>
  <c r="C74"/>
  <c r="C34" i="11"/>
  <c r="BT21" i="2" s="1"/>
  <c r="C82" i="12"/>
  <c r="C40" i="17"/>
  <c r="D12" i="19"/>
  <c r="E73" i="3" l="1"/>
  <c r="G73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31" i="1" l="1"/>
  <c r="C25" i="19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F30" i="1" l="1"/>
  <c r="H18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<sst xmlns="http://schemas.openxmlformats.org/spreadsheetml/2006/main" count="2854" uniqueCount="461">
  <si>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</si>
  <si>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</si>
  <si>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</si>
  <si>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</si>
  <si>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</si>
  <si>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</si>
  <si>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</si>
  <si>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</si>
  <si>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</si>
  <si>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</si>
  <si>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</si>
  <si>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</si>
  <si>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</si>
  <si>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</si>
  <si>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</si>
  <si>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</si>
  <si>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</si>
  <si>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</si>
  <si>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</si>
  <si>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</si>
  <si>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</si>
  <si>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</si>
  <si>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</si>
  <si>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</si>
  <si>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</si>
  <si>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</si>
  <si>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</si>
  <si>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</si>
  <si>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</si>
  <si>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</si>
  <si>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</si>
  <si>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</si>
  <si>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</si>
  <si>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</si>
  <si>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</si>
  <si>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</si>
  <si>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</si>
  <si>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</si>
  <si>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</si>
  <si>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</si>
  <si>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</si>
  <si>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</si>
  <si>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</si>
  <si>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</si>
  <si>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</si>
  <si>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</si>
  <si>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</si>
  <si>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</si>
  <si>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</si>
  <si>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</si>
  <si>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</si>
  <si>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</si>
  <si>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</si>
  <si>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</si>
  <si>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</si>
  <si>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</si>
  <si>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</si>
  <si>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</si>
  <si>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</si>
  <si>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</si>
  <si>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</si>
  <si>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</si>
  <si>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</si>
  <si>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</si>
  <si>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</si>
  <si>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</si>
  <si>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</si>
  <si>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</si>
  <si>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</si>
  <si>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</si>
  <si>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</si>
  <si>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</si>
  <si>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</si>
  <si>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</si>
  <si>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</si>
  <si>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</si>
  <si>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</si>
  <si>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</si>
  <si>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</si>
  <si>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</si>
  <si>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</si>
  <si>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</si>
  <si>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</si>
  <si>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</si>
  <si>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</si>
  <si>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</si>
  <si>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</si>
  <si>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</si>
  <si>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</si>
  <si>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</si>
  <si>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</si>
  <si>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</si>
  <si>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</si>
  <si>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</si>
  <si>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</si>
  <si>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</si>
  <si>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</si>
  <si>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</si>
  <si>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</si>
  <si>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</si>
  <si>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</si>
  <si>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</si>
  <si>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</si>
  <si>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</si>
  <si>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</si>
  <si>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</si>
  <si>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</si>
  <si>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</si>
  <si>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</si>
  <si>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</si>
  <si>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</si>
  <si>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</si>
  <si>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</si>
  <si>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</si>
  <si>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</si>
  <si>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</si>
  <si>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</si>
  <si>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</si>
  <si>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</si>
  <si>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</si>
  <si>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</si>
  <si>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</si>
  <si>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</si>
  <si>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</si>
  <si>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</si>
  <si>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</si>
  <si>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</si>
  <si>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</si>
  <si>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</si>
  <si>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</si>
  <si>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</si>
  <si>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</si>
  <si>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</si>
  <si>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</si>
  <si>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</si>
  <si>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</si>
  <si>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</si>
  <si>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</si>
  <si>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</si>
  <si>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</si>
  <si>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</si>
  <si>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</si>
  <si>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</si>
  <si>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</si>
  <si>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</si>
  <si>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</si>
  <si>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</si>
  <si>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</si>
  <si>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</si>
  <si>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</si>
  <si>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</si>
  <si>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</si>
  <si>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</si>
  <si>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</si>
  <si>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</si>
  <si>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</si>
  <si>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</si>
  <si>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</si>
  <si>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</si>
  <si>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</si>
  <si>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</si>
  <si>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</si>
  <si>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</si>
  <si>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</si>
  <si>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</si>
  <si>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</si>
  <si>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</si>
  <si>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</si>
  <si>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</si>
  <si>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</si>
  <si>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</si>
  <si>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</si>
  <si>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</si>
  <si>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</si>
  <si>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</si>
  <si>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</si>
  <si>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</si>
  <si>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</si>
  <si>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</si>
  <si>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</si>
  <si>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</si>
  <si>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</si>
  <si>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</si>
  <si>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</si>
  <si>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</si>
  <si>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</si>
  <si>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</si>
  <si>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</si>
  <si>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</si>
  <si>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</si>
  <si>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</si>
  <si>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</si>
  <si>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</si>
  <si>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</si>
  <si>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</si>
  <si>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</si>
  <si>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</si>
  <si>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</si>
  <si>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</si>
  <si>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</si>
  <si>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</si>
  <si>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</si>
  <si>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</si>
  <si>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</si>
  <si>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</si>
  <si>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</si>
  <si>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</si>
  <si>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</si>
  <si>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</si>
  <si>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</si>
  <si>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</si>
  <si>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</si>
  <si>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</si>
  <si>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</si>
  <si>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</si>
  <si>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</si>
  <si>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</si>
  <si>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</si>
  <si>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</si>
  <si>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</si>
  <si>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</si>
  <si>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</si>
  <si>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</si>
  <si>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</si>
  <si>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</si>
  <si>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</si>
  <si>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</si>
  <si>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</si>
  <si>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</si>
  <si>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</si>
  <si>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</si>
  <si>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</si>
  <si>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</si>
  <si>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</si>
  <si>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</si>
  <si>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</si>
  <si>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</si>
  <si>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</si>
  <si>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</si>
  <si>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</si>
  <si>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</si>
  <si>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</si>
  <si>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</si>
  <si>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</si>
  <si>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</si>
  <si>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</si>
  <si>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</si>
  <si>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</si>
  <si>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</si>
  <si>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</si>
  <si>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</si>
  <si>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</si>
  <si>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</si>
  <si>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</si>
  <si>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</si>
  <si>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</si>
  <si>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</si>
  <si>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</si>
  <si>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</si>
  <si>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</si>
  <si>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</si>
  <si>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</si>
  <si>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</si>
  <si>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</si>
  <si>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</si>
  <si>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</si>
  <si>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</si>
  <si>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</si>
  <si>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</si>
  <si>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</si>
  <si>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</si>
  <si>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</si>
  <si>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</si>
  <si>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</si>
  <si>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</si>
  <si>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</si>
  <si>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</si>
  <si>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</si>
  <si>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</si>
  <si>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</si>
  <si>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</si>
  <si>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</si>
  <si>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</si>
  <si>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</si>
  <si>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</si>
  <si>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</si>
  <si>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</si>
  <si>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</si>
  <si>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</si>
  <si>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</si>
  <si>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</si>
  <si>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</si>
  <si>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</si>
  <si>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</si>
  <si>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</si>
  <si>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</si>
  <si>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</si>
  <si>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</si>
  <si>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</si>
  <si>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</si>
  <si>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</si>
  <si>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</si>
  <si>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</si>
  <si>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</si>
  <si>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</si>
  <si>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</si>
  <si>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</si>
  <si>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</si>
  <si>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</si>
  <si>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</si>
  <si>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</si>
  <si>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</si>
  <si>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</si>
  <si>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</si>
  <si>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</si>
  <si>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</si>
  <si>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</si>
  <si>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</si>
  <si>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</si>
  <si>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</si>
  <si>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</si>
  <si>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</si>
  <si>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</si>
  <si>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</si>
  <si>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</si>
  <si>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</si>
  <si>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</si>
  <si>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</si>
  <si>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</si>
  <si>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</si>
  <si>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</si>
  <si>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</si>
  <si>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</si>
  <si>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</si>
  <si>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</si>
  <si>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</si>
  <si>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</si>
  <si>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</si>
  <si>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</si>
  <si>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</si>
  <si>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</si>
  <si>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</si>
  <si>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</si>
  <si>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</si>
  <si>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</si>
  <si>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</si>
  <si>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</si>
  <si>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</si>
  <si>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</si>
  <si>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</si>
  <si>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</si>
  <si>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</si>
  <si>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</si>
  <si>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</si>
  <si>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</si>
  <si>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</si>
  <si>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</si>
  <si>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</si>
  <si>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</si>
  <si>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</si>
  <si>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</si>
  <si>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</si>
  <si>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</si>
  <si>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</si>
  <si>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</si>
  <si>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</si>
  <si>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</si>
  <si>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</si>
  <si>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</si>
  <si>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</si>
  <si>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</si>
  <si>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</si>
  <si>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</si>
  <si>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</si>
  <si>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</si>
  <si>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</si>
  <si>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</si>
  <si>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</si>
  <si>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</si>
  <si>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</si>
  <si>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</si>
  <si>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</si>
  <si>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</si>
  <si>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</si>
  <si>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</si>
  <si>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</si>
  <si>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</si>
  <si>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</si>
  <si>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</si>
  <si>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</si>
  <si>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</si>
  <si>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</si>
  <si>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</si>
  <si>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</si>
  <si>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</si>
  <si>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</si>
  <si>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</si>
  <si>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</si>
  <si>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</si>
  <si>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</si>
  <si>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</si>
  <si>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</si>
  <si>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</si>
  <si>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</si>
  <si>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</si>
  <si>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</si>
  <si>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</si>
  <si>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</si>
  <si>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</si>
  <si>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</si>
  <si>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</si>
  <si>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</si>
  <si>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</si>
  <si>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</si>
  <si>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</si>
  <si>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</si>
  <si>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</si>
  <si>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</si>
  <si>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</si>
  <si>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</si>
  <si>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</si>
  <si>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</si>
  <si>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</si>
  <si>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</si>
  <si>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</si>
  <si>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</si>
  <si>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</si>
  <si>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</si>
  <si>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</si>
  <si>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</si>
  <si>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</si>
  <si>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</si>
  <si>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</si>
  <si>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</si>
  <si>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</si>
  <si>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</si>
  <si>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</si>
  <si>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</si>
  <si>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</si>
  <si>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</si>
  <si>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</si>
  <si>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</si>
  <si>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</si>
  <si>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</si>
  <si>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 xml:space="preserve">                                                                                    Сравнительный анализ исполнения бюджета</t>
  </si>
  <si>
    <t>КБК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</si>
  <si>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</si>
  <si>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</si>
  <si>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</si>
  <si>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</si>
  <si>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ДОХОДЫ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</si>
  <si>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</si>
  <si>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</si>
  <si>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</si>
  <si>
    <t>Плата по соглашениям об установл.сервитута в отношении земельных участков, наход-ся в госуд. или мун. собст.</t>
  </si>
  <si>
    <t>исполнено на 01.05.2023 г.</t>
  </si>
  <si>
    <t xml:space="preserve">                                                                                Моргаушского муниципального округа на 01.05.2023 г.</t>
  </si>
  <si>
    <t>исполнено на 01.05.2022г.</t>
  </si>
  <si>
    <t>% исполнения к уровню прошлого года</t>
  </si>
  <si>
    <t>0603</t>
  </si>
  <si>
    <t>Охрана объектов растительного иживотного мира и среды их обитания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</si>
</sst>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70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8" fillId="3" borderId="3" xfId="9" applyFont="1" applyFill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8" fillId="0" borderId="1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167" fontId="48" fillId="5" borderId="1" xfId="12" applyNumberFormat="1" applyFont="1" applyFill="1" applyBorder="1" applyAlignment="1">
      <alignment horizontal="right" vertical="center"/>
    </xf>
    <xf numFmtId="0" fontId="19" fillId="3" borderId="3" xfId="9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00" Type="http://schemas.openxmlformats.org/officeDocument/2006/relationships/revisionLog" Target="revisionLog11.xml"/><Relationship Id="rId1195" Type="http://schemas.openxmlformats.org/officeDocument/2006/relationships/revisionLog" Target="revisionLog111.xml"/><Relationship Id="rId1204" Type="http://schemas.openxmlformats.org/officeDocument/2006/relationships/revisionLog" Target="revisionLog12.xml"/><Relationship Id="rId1199" Type="http://schemas.openxmlformats.org/officeDocument/2006/relationships/revisionLog" Target="revisionLog13.xml"/><Relationship Id="rId1203" Type="http://schemas.openxmlformats.org/officeDocument/2006/relationships/revisionLog" Target="revisionLog121.xml"/><Relationship Id="rId1198" Type="http://schemas.openxmlformats.org/officeDocument/2006/relationships/revisionLog" Target="revisionLog131.xml"/><Relationship Id="rId1202" Type="http://schemas.openxmlformats.org/officeDocument/2006/relationships/revisionLog" Target="revisionLog1211.xml"/><Relationship Id="rId1197" Type="http://schemas.openxmlformats.org/officeDocument/2006/relationships/revisionLog" Target="revisionLog1311.xml"/><Relationship Id="rId1201" Type="http://schemas.openxmlformats.org/officeDocument/2006/relationships/revisionLog" Target="revisionLog12111.xml"/><Relationship Id="rId1196" Type="http://schemas.openxmlformats.org/officeDocument/2006/relationships/revisionLog" Target="revisionLog13111.xml"/><Relationship Id="rId120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F86882F-38BB-4A65-880C-2F6F4BC0C90F}" diskRevisions="1" revisionId="49941" version="36">
  <header guid="{917B45C4-8129-4D11-9B47-9092C96A4E1F}" dateTime="2023-05-04T16:27:44" maxSheetId="24" userName="morgau_fin3" r:id="rId1195" minRId="49456" maxRId="494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6E2437A-3E16-4CC1-A6DC-9A6D82A5DB2B}" dateTime="2023-05-04T16:46:57" maxSheetId="24" userName="morgau_fin3" r:id="rId1196" minRId="49526" maxRId="495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0996C8-0060-4C8F-938E-26928C9205FD}" dateTime="2023-05-04T16:53:41" maxSheetId="24" userName="morgau_fin3" r:id="rId1197" minRId="49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E52CDB-E240-46AC-8428-FF62AE5D6CF0}" dateTime="2023-05-04T16:58:19" maxSheetId="24" userName="morgau_fin3" r:id="rId1198" minRId="49635" maxRId="496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849FBC-2F4A-43DA-9A17-6E24F2F4B607}" dateTime="2023-05-04T17:04:12" maxSheetId="24" userName="morgau_fin3" r:id="rId11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4642C2-91E6-4CA4-BFC0-8BDE5E538F7E}" dateTime="2023-05-05T10:26:19" maxSheetId="24" userName="morgau_fin3" r:id="rId1200" minRId="49699" maxRId="497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C93365-D49C-4D13-90BC-59FD0771E657}" dateTime="2023-05-10T15:09:29" maxSheetId="24" userName="morgau_fin3" r:id="rId1201" minRId="49749" maxRId="49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BF4D51-188A-424E-99D0-17C79FF349FE}" dateTime="2023-05-10T15:55:00" maxSheetId="24" userName="morgau_fin3" r:id="rId1202" minRId="49789" maxRId="498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F37147-5652-4745-B12F-21D503843BF3}" dateTime="2023-05-10T15:59:45" maxSheetId="24" userName="morgau_fin3" r:id="rId1203" minRId="49850" maxRId="498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324ED3-B1EA-49AE-91B3-8FA8F383DDD3}" dateTime="2023-05-10T16:02:08" maxSheetId="24" userName="morgau_fin3" r:id="rId12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86882F-38BB-4A65-880C-2F6F4BC0C90F}" dateTime="2023-05-11T08:21:13" maxSheetId="24" userName="morgau_fin3" r:id="rId12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9699" sId="3" numFmtId="4">
    <oc r="F7">
      <v>31944.943910000002</v>
    </oc>
    <nc r="F7">
      <v>41063.938099999999</v>
    </nc>
  </rcc>
  <rcc rId="49700" sId="3" numFmtId="4">
    <oc r="F9">
      <v>2064.5104099999999</v>
    </oc>
    <nc r="F9">
      <v>2634.3838700000001</v>
    </nc>
  </rcc>
  <rcc rId="49701" sId="3" numFmtId="4">
    <oc r="F10">
      <v>13.228870000000001</v>
    </oc>
    <nc r="F10">
      <v>18.095420000000001</v>
    </nc>
  </rcc>
  <rcc rId="49702" sId="3" numFmtId="4">
    <oc r="F11">
      <v>2498.02351</v>
    </oc>
    <nc r="F11">
      <v>3126.2687900000001</v>
    </nc>
  </rcc>
  <rcc rId="49703" sId="3" numFmtId="4">
    <oc r="F12">
      <v>-276.98036999999999</v>
    </oc>
    <nc r="F12">
      <v>-381.39436999999998</v>
    </nc>
  </rcc>
  <rcc rId="49704" sId="3" numFmtId="4">
    <oc r="F14">
      <v>2703.9421499999999</v>
    </oc>
    <nc r="F14">
      <v>6470.9753099999998</v>
    </nc>
  </rcc>
  <rcc rId="49705" sId="3" numFmtId="4">
    <oc r="F15">
      <v>0.29969000000000001</v>
    </oc>
    <nc r="F15">
      <v>-3.4452500000000001</v>
    </nc>
  </rcc>
  <rcc rId="49706" sId="3" numFmtId="4">
    <oc r="F16">
      <v>1313.1139000000001</v>
    </oc>
    <nc r="F16">
      <v>1457.3998999999999</v>
    </nc>
  </rcc>
  <rcc rId="49707" sId="3" numFmtId="4">
    <oc r="F17">
      <v>944.40074000000004</v>
    </oc>
    <nc r="F17">
      <v>1139.7031899999999</v>
    </nc>
  </rcc>
  <rcc rId="49708" sId="3" numFmtId="4">
    <oc r="F19">
      <v>523.12360999999999</v>
    </oc>
    <nc r="F19">
      <v>581.36598000000004</v>
    </nc>
  </rcc>
  <rcc rId="49709" sId="3" numFmtId="4">
    <oc r="F21">
      <v>203.47613000000001</v>
    </oc>
    <nc r="F21">
      <v>266.38959999999997</v>
    </nc>
  </rcc>
  <rcc rId="49710" sId="3" numFmtId="4">
    <oc r="F22">
      <v>1618.1253099999999</v>
    </oc>
    <nc r="F22">
      <v>2381.9912199999999</v>
    </nc>
  </rcc>
  <rcc rId="49711" sId="3" numFmtId="4">
    <oc r="F26">
      <v>602.54841999999996</v>
    </oc>
    <nc r="F26">
      <v>812.05891999999994</v>
    </nc>
  </rcc>
  <rcc rId="49712" sId="3" numFmtId="4">
    <oc r="F27">
      <v>16.71</v>
    </oc>
    <nc r="F27">
      <v>22.01</v>
    </nc>
  </rcc>
  <rcc rId="49713" sId="3" numFmtId="4">
    <oc r="F31">
      <v>0.36364999999999997</v>
    </oc>
    <nc r="F31">
      <v>3.65E-3</v>
    </nc>
  </rcc>
  <rcc rId="49714" sId="3" numFmtId="4">
    <oc r="F38">
      <v>2163.4771799999999</v>
    </oc>
    <nc r="F38">
      <v>3354.8548599999999</v>
    </nc>
  </rcc>
  <rcc rId="49715" sId="3" numFmtId="4">
    <oc r="F39">
      <v>425.40550999999999</v>
    </oc>
    <nc r="F39">
      <v>811.11186999999995</v>
    </nc>
  </rcc>
  <rcc rId="49716" sId="3" numFmtId="4">
    <oc r="F40">
      <v>101.02974</v>
    </oc>
    <nc r="F40">
      <v>176.88935000000001</v>
    </nc>
  </rcc>
  <rcc rId="49717" sId="3" numFmtId="4">
    <oc r="F44">
      <v>113.43527</v>
    </oc>
    <nc r="F44">
      <v>164.12064000000001</v>
    </nc>
  </rcc>
  <rcc rId="49718" sId="3" numFmtId="4">
    <oc r="F46">
      <v>317.70154000000002</v>
    </oc>
    <nc r="F46">
      <v>457.53095000000002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9456" sId="3">
    <oc r="D76" t="inlineStr">
      <is>
        <t>исполнено на 01.04.2023 г.</t>
      </is>
    </oc>
    <nc r="D76" t="inlineStr">
      <is>
        <t>исполнено на 01.05.2023 г.</t>
      </is>
    </nc>
  </rcc>
  <rcc rId="49457" sId="3">
    <oc r="A2" t="inlineStr">
      <is>
        <t xml:space="preserve">                                                                                Моргаушского муниципального округа на 01.04.2023 г.</t>
      </is>
    </oc>
    <nc r="A2" t="inlineStr">
      <is>
        <t xml:space="preserve">                                                                                Моргаушского муниципального округа на 01.05.2023 г.</t>
      </is>
    </nc>
  </rcc>
  <rcc rId="49458" sId="3">
    <oc r="D4" t="inlineStr">
      <is>
        <t>исполнено на 01.04.2023 г.</t>
      </is>
    </oc>
    <nc r="D4" t="inlineStr">
      <is>
        <t>исполнено на 01.05.2023 г.</t>
      </is>
    </nc>
  </rcc>
  <rcc rId="49459" sId="3" numFmtId="4">
    <oc r="C7">
      <v>144095.51999999999</v>
    </oc>
    <nc r="C7">
      <v>155367.51999999999</v>
    </nc>
  </rcc>
  <rcc rId="49460" sId="3" numFmtId="4">
    <oc r="D7">
      <v>29911.191889999998</v>
    </oc>
    <nc r="D7">
      <v>36844.526619999997</v>
    </nc>
  </rcc>
  <rcc rId="49461" sId="3" numFmtId="4">
    <oc r="D9">
      <v>2323.4438399999999</v>
    </oc>
    <nc r="D9">
      <v>3114.9003899999998</v>
    </nc>
  </rcc>
  <rcc rId="49462" sId="3" numFmtId="4">
    <oc r="D10">
      <v>9.5357299999999992</v>
    </oc>
    <nc r="D10">
      <v>14.302060000000001</v>
    </nc>
  </rcc>
  <rcc rId="49463" sId="3" numFmtId="4">
    <oc r="D11">
      <v>2484.3757799999998</v>
    </oc>
    <nc r="D11">
      <v>3316.9546999999998</v>
    </nc>
  </rcc>
  <rcc rId="49464" sId="3" numFmtId="4">
    <oc r="D12">
      <v>-297.7373</v>
    </oc>
    <nc r="D12">
      <v>-385.80509999999998</v>
    </nc>
  </rcc>
  <rcc rId="49465" sId="3" numFmtId="4">
    <oc r="C14">
      <v>15250</v>
    </oc>
    <nc r="C14">
      <v>18528</v>
    </nc>
  </rcc>
  <rcc rId="49466" sId="3" numFmtId="4">
    <oc r="D14">
      <v>1908.0211899999999</v>
    </oc>
    <nc r="D14">
      <v>9301.7455100000006</v>
    </nc>
  </rcc>
  <rcc rId="49467" sId="3" numFmtId="4">
    <oc r="D15">
      <v>-66.51737</v>
    </oc>
    <nc r="D15">
      <v>-62.381369999999997</v>
    </nc>
  </rcc>
  <rcc rId="49468" sId="3" numFmtId="4">
    <oc r="D16">
      <v>1333.2173399999999</v>
    </oc>
    <nc r="D16">
      <v>1855.7763199999999</v>
    </nc>
  </rcc>
  <rcc rId="49469" sId="3" numFmtId="4">
    <oc r="D17">
      <v>-380.05275999999998</v>
    </oc>
    <nc r="D17">
      <v>596.89899000000003</v>
    </nc>
  </rcc>
  <rcc rId="49470" sId="3" numFmtId="4">
    <oc r="D19">
      <v>164.07722000000001</v>
    </oc>
    <nc r="D19">
      <v>346.43311</v>
    </nc>
  </rcc>
  <rcc rId="49471" sId="3" numFmtId="4">
    <oc r="D21">
      <v>177.4588</v>
    </oc>
    <nc r="D21">
      <v>245.02213</v>
    </nc>
  </rcc>
  <rcc rId="49472" sId="3" numFmtId="4">
    <oc r="D22">
      <v>1016.57227</v>
    </oc>
    <nc r="D22">
      <v>1981.48189</v>
    </nc>
  </rcc>
  <rcc rId="49473" sId="3" numFmtId="4">
    <oc r="D24">
      <v>-729.27526</v>
    </oc>
    <nc r="D24">
      <v>-600.10126000000002</v>
    </nc>
  </rcc>
  <rcc rId="49474" sId="3" numFmtId="4">
    <oc r="D26">
      <v>243.22507999999999</v>
    </oc>
    <nc r="D26">
      <v>457.71483000000001</v>
    </nc>
  </rcc>
  <rcc rId="49475" sId="3" numFmtId="4">
    <oc r="D27">
      <v>7.33</v>
    </oc>
    <nc r="D27">
      <v>12.18</v>
    </nc>
  </rcc>
  <rcc rId="49476" sId="3" numFmtId="4">
    <oc r="D38">
      <v>3223.7917000000002</v>
    </oc>
    <nc r="D38">
      <v>3789.0252799999998</v>
    </nc>
  </rcc>
  <rcc rId="49477" sId="3" numFmtId="4">
    <oc r="D39">
      <v>219.14469</v>
    </oc>
    <nc r="D39">
      <v>431.06209000000001</v>
    </nc>
  </rcc>
  <rcc rId="49478" sId="3" numFmtId="4">
    <oc r="D40">
      <v>105.47239999999999</v>
    </oc>
    <nc r="D40">
      <v>131.91586000000001</v>
    </nc>
  </rcc>
  <rcc rId="49479" sId="3" numFmtId="4">
    <oc r="D42">
      <v>0</v>
    </oc>
    <nc r="D42">
      <v>261.95400000000001</v>
    </nc>
  </rcc>
  <rcc rId="49480" sId="3" numFmtId="4">
    <oc r="D44">
      <v>110.46765000000001</v>
    </oc>
    <nc r="D44">
      <v>163.60499999999999</v>
    </nc>
  </rcc>
  <rcc rId="49481" sId="3" numFmtId="4">
    <oc r="D46">
      <v>296.71069999999997</v>
    </oc>
    <nc r="D46">
      <v>310.84863000000001</v>
    </nc>
  </rcc>
  <rcc rId="49482" sId="3" numFmtId="4">
    <oc r="D52">
      <v>900.09875999999997</v>
    </oc>
    <nc r="D52">
      <v>1566.7292600000001</v>
    </nc>
  </rcc>
  <rcc rId="49483" sId="3" numFmtId="4">
    <oc r="D56">
      <v>171.84458000000001</v>
    </oc>
    <nc r="D56">
      <v>301.90280999999999</v>
    </nc>
  </rcc>
  <rcc rId="49484" sId="3" numFmtId="4">
    <oc r="D57">
      <v>33.587260000000001</v>
    </oc>
    <nc r="D57">
      <v>43.971290000000003</v>
    </nc>
  </rcc>
  <rcc rId="49485" sId="3" numFmtId="4">
    <oc r="D59">
      <v>80</v>
    </oc>
    <nc r="D59">
      <v>134.553</v>
    </nc>
  </rcc>
  <rcc rId="49486" sId="3">
    <oc r="A61">
      <v>1170105005</v>
    </oc>
    <nc r="A61">
      <v>1170100000</v>
    </nc>
  </rcc>
  <rcc rId="49487" sId="3" numFmtId="4">
    <oc r="D61">
      <v>266.654</v>
    </oc>
    <nc r="D61">
      <v>9.8520000000000003</v>
    </nc>
  </rcc>
  <rcc rId="49488" sId="3" numFmtId="4">
    <oc r="D62">
      <v>3555.2768500000002</v>
    </oc>
    <nc r="D62">
      <v>6447.4906499999997</v>
    </nc>
  </rcc>
  <rcc rId="49489" sId="3" numFmtId="4">
    <oc r="D65">
      <v>41870.6</v>
    </oc>
    <nc r="D65">
      <v>58385.599999999999</v>
    </nc>
  </rcc>
  <rcc rId="49490" sId="3" numFmtId="4">
    <oc r="C67">
      <v>237998.76689</v>
    </oc>
    <nc r="C67">
      <v>238209.05249</v>
    </nc>
  </rcc>
  <rcc rId="49491" sId="3" numFmtId="4">
    <oc r="D67">
      <v>26031.763900000002</v>
    </oc>
    <nc r="D67">
      <v>52561.169560000002</v>
    </nc>
  </rcc>
  <rcc rId="49492" sId="3" numFmtId="4">
    <oc r="D68">
      <v>101362.14363000001</v>
    </oc>
    <nc r="D68">
      <v>148681.05342000001</v>
    </nc>
  </rcc>
  <rcc rId="49493" sId="3" numFmtId="4">
    <oc r="D69">
      <v>5530.96</v>
    </oc>
    <nc r="D69">
      <v>7839.9603100000004</v>
    </nc>
  </rcc>
  <rcc rId="49494" sId="3" numFmtId="4">
    <oc r="C72">
      <v>17056.350060000001</v>
    </oc>
    <nc r="C72"/>
  </rcc>
  <rcc rId="49495" sId="3" numFmtId="4">
    <oc r="D48">
      <v>64.171139999999994</v>
    </oc>
    <nc r="D48">
      <v>130.9811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9850" sId="3" numFmtId="4">
    <oc r="F107">
      <v>130268.83759999998</v>
    </oc>
    <nc r="F107">
      <f>SUM(F108:F113)</f>
    </nc>
  </rcc>
  <rcc rId="49851" sId="3" numFmtId="4">
    <oc r="F117">
      <v>23801.260689999999</v>
    </oc>
    <nc r="F117">
      <f>SUM(F118:F121)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9789" sId="3" numFmtId="4">
    <oc r="F72">
      <v>-12.16386</v>
    </oc>
    <nc r="F72">
      <v>-1841.36194</v>
    </nc>
  </rcc>
  <rcc rId="49790" sId="3" numFmtId="4">
    <oc r="F79">
      <v>9283.7319200000002</v>
    </oc>
    <nc r="F79">
      <v>13559.062809999999</v>
    </nc>
  </rcc>
  <rcc rId="49791" sId="3" numFmtId="4">
    <oc r="F81">
      <v>1281.3108</v>
    </oc>
    <nc r="F81">
      <v>1904.21</v>
    </nc>
  </rcc>
  <rcc rId="49792" sId="3" numFmtId="4">
    <oc r="F84">
      <v>3516.6320000000001</v>
    </oc>
    <nc r="F84">
      <v>5582.0713400000004</v>
    </nc>
  </rcc>
  <rcc rId="49793" sId="3" numFmtId="4">
    <oc r="F86">
      <v>331.94898000000001</v>
    </oc>
    <nc r="F86">
      <v>492.26510000000002</v>
    </nc>
  </rcc>
  <rcc rId="49794" sId="3" numFmtId="4">
    <oc r="F89">
      <v>313.7</v>
    </oc>
    <nc r="F89">
      <v>347.00441000000001</v>
    </nc>
  </rcc>
  <rcc rId="49795" sId="3" numFmtId="4">
    <oc r="F90">
      <v>601.61157000000003</v>
    </oc>
    <nc r="F90">
      <v>926.67143999999996</v>
    </nc>
  </rcc>
  <rcc rId="49796" sId="3" numFmtId="4">
    <oc r="F91">
      <v>23.3</v>
    </oc>
    <nc r="F91">
      <v>40.47</v>
    </nc>
  </rcc>
  <rcc rId="49797" sId="3" numFmtId="4">
    <oc r="F92">
      <v>13.26</v>
    </oc>
    <nc r="F92">
      <v>33.159999999999997</v>
    </nc>
  </rcc>
  <rcc rId="49798" sId="3" numFmtId="4">
    <oc r="F97">
      <v>13213.704669999999</v>
    </oc>
    <nc r="F97">
      <v>17305.14861</v>
    </nc>
  </rcc>
  <rcc rId="49799" sId="3" numFmtId="4">
    <oc r="F98">
      <v>300.27429999999998</v>
    </oc>
    <nc r="F98">
      <v>1044.3282999999999</v>
    </nc>
  </rcc>
  <rcc rId="49800" sId="3" numFmtId="4">
    <oc r="F100">
      <v>51.329729999999998</v>
    </oc>
    <nc r="F100">
      <v>107.97607000000001</v>
    </nc>
  </rcc>
  <rcc rId="49801" sId="3" numFmtId="4">
    <oc r="F101">
      <v>1680.4052099999999</v>
    </oc>
    <nc r="F101">
      <v>2315.4412499999999</v>
    </nc>
  </rcc>
  <rcc rId="49802" sId="3" numFmtId="4">
    <oc r="F102">
      <v>2627.8657499999999</v>
    </oc>
    <nc r="F102">
      <v>4991.7820899999997</v>
    </nc>
  </rcc>
  <rrc rId="49803" sId="3" ref="A105:XFD105" action="insertRow">
    <undo index="0" exp="area" ref3D="1" dr="$A$124:$XFD$124" dn="Z_61528DAC_5C4C_48F4_ADE2_8A724B05A086_.wvu.Rows" sId="3"/>
    <undo index="10" exp="area" ref3D="1" dr="$A$124:$XFD$125" dn="Z_F85EE840_0C31_454A_8951_832C2E9E0600_.wvu.Rows" sId="3"/>
    <undo index="16" exp="area" ref3D="1" dr="$A$124:$XFD$126" dn="Z_B31C8DB7_3E78_4144_A6B5_8DE36DE63F0E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12" exp="area" ref3D="1" dr="$A$124:$XFD$125" dn="Z_5C539BE6_C8E0_453F_AB5E_9E58094195EA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0" exp="area" ref3D="1" dr="$A$124:$XFD$125" dn="Z_3DCB9AAA_F09C_4EA6_B992_F93E466D374A_.wvu.Rows" sId="3"/>
    <undo index="18" exp="area" ref3D="1" dr="$A$124:$XFD$126" dn="Z_1A52382B_3765_4E8C_903F_6B8919B7242E_.wvu.Rows" sId="3"/>
  </rrc>
  <rcc rId="49804" sId="3">
    <nc r="A105" t="inlineStr">
      <is>
        <t>0603</t>
      </is>
    </nc>
  </rcc>
  <rcc rId="49805" sId="3">
    <nc r="B105" t="inlineStr">
      <is>
        <t>Охрана объектов растительного иживотного мира и среды их обитания</t>
      </is>
    </nc>
  </rcc>
  <rfmt sheetId="3" sqref="B105" start="0" length="2147483647">
    <dxf>
      <font>
        <b val="0"/>
      </font>
    </dxf>
  </rfmt>
  <rcc rId="49806" sId="3" numFmtId="4">
    <nc r="F105">
      <v>50</v>
    </nc>
  </rcc>
  <rcc rId="49807" sId="3" numFmtId="4">
    <oc r="F104">
      <v>0</v>
    </oc>
    <nc r="F104">
      <f>SUM(F105:F106)</f>
    </nc>
  </rcc>
  <rfmt sheetId="3" sqref="F105" start="0" length="2147483647">
    <dxf>
      <font>
        <b val="0"/>
      </font>
    </dxf>
  </rfmt>
  <rcc rId="49808" sId="3" numFmtId="4">
    <oc r="F108">
      <v>21910.696499999998</v>
    </oc>
    <nc r="F108">
      <v>30418.639999999999</v>
    </nc>
  </rcc>
  <rcc rId="49809" sId="3" numFmtId="4">
    <oc r="F109">
      <v>100786.10464999999</v>
    </oc>
    <nc r="F109">
      <v>127392.62147</v>
    </nc>
  </rcc>
  <rcc rId="49810" sId="3" numFmtId="4">
    <oc r="F110">
      <v>7081.0246299999999</v>
    </oc>
    <nc r="F110">
      <v>10354.973470000001</v>
    </nc>
  </rcc>
  <rcc rId="49811" sId="3" numFmtId="4">
    <oc r="F113">
      <v>466.38182</v>
    </oc>
    <nc r="F113">
      <v>732.34463000000005</v>
    </nc>
  </rcc>
  <rcc rId="49812" sId="3" numFmtId="4">
    <oc r="F115">
      <v>11907.32265</v>
    </oc>
    <nc r="F115">
      <v>24129.36807</v>
    </nc>
  </rcc>
  <rcc rId="49813" sId="3" numFmtId="4">
    <oc r="F116">
      <v>125.00059</v>
    </oc>
    <nc r="F116">
      <v>141.09227000000001</v>
    </nc>
  </rcc>
  <rcc rId="49814" sId="3" numFmtId="4">
    <oc r="F118">
      <v>0</v>
    </oc>
    <nc r="F118">
      <v>4.117</v>
    </nc>
  </rcc>
  <rcc rId="49815" sId="3" numFmtId="4">
    <oc r="F119">
      <v>2712.3240900000001</v>
    </oc>
    <nc r="F119">
      <v>3454.67301</v>
    </nc>
  </rcc>
  <rcc rId="49816" sId="3" numFmtId="4">
    <oc r="F120">
      <v>21078.1018</v>
    </oc>
    <nc r="F120">
      <v>28728.112300000001</v>
    </nc>
  </rcc>
  <rcc rId="49817" sId="3" numFmtId="4">
    <oc r="F121">
      <v>10.8348</v>
    </oc>
    <nc r="F121">
      <v>163.47514000000001</v>
    </nc>
  </rcc>
  <rcc rId="49818" sId="3" numFmtId="4">
    <oc r="F123">
      <v>181.065</v>
    </oc>
    <nc r="F123">
      <v>285.72000000000003</v>
    </nc>
  </rcc>
  <rcc rId="49819" sId="3" numFmtId="4">
    <oc r="F124">
      <v>2210.241</v>
    </oc>
    <nc r="F124">
      <v>2911.5230000000001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49749" sId="3" numFmtId="4">
    <oc r="F48">
      <v>99.762190000000004</v>
    </oc>
    <nc r="F48">
      <v>271.81425000000002</v>
    </nc>
  </rcc>
  <rcc rId="49750" sId="3" numFmtId="4">
    <oc r="F52">
      <v>2687.6759200000001</v>
    </oc>
    <nc r="F52">
      <v>2789.2343700000001</v>
    </nc>
  </rcc>
  <rcc rId="49751" sId="3" numFmtId="4">
    <oc r="F56">
      <v>354.37608</v>
    </oc>
    <nc r="F56">
      <v>513.25729999999999</v>
    </nc>
  </rcc>
  <rcc rId="49752" sId="3" numFmtId="4">
    <oc r="F57">
      <v>21.1</v>
    </oc>
    <nc r="F57">
      <v>28.21472</v>
    </nc>
  </rcc>
  <rcc rId="49753" sId="3" numFmtId="4">
    <oc r="F58">
      <v>49.6</v>
    </oc>
    <nc r="F58">
      <v>62.182899999999997</v>
    </nc>
  </rcc>
  <rcc rId="49754" sId="3" numFmtId="4">
    <oc r="F61">
      <v>0.4</v>
    </oc>
    <nc r="F61"/>
  </rcc>
  <rcc rId="49755" sId="3" numFmtId="4">
    <oc r="F65">
      <v>449.1</v>
    </oc>
    <nc r="F65">
      <v>748.5</v>
    </nc>
  </rcc>
  <rcc rId="49756" sId="3" numFmtId="4">
    <oc r="F67">
      <v>31357.096949999999</v>
    </oc>
    <nc r="F67">
      <v>60913.488299999997</v>
    </nc>
  </rcc>
  <rcc rId="49757" sId="3" numFmtId="4">
    <oc r="F68">
      <v>119088.07988</v>
    </oc>
    <nc r="F68">
      <v>149226.22454</v>
    </nc>
  </rcc>
  <rcc rId="49758" sId="3" numFmtId="4">
    <oc r="F69">
      <v>4628.6099999999997</v>
    </oc>
    <nc r="F69">
      <v>6171.48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3" sqref="C73:D73">
    <dxf>
      <numFmt numFmtId="186" formatCode="#,##0.0000"/>
    </dxf>
  </rfmt>
  <rfmt sheetId="3" sqref="C73:D73">
    <dxf>
      <numFmt numFmtId="187" formatCode="#,##0.000"/>
    </dxf>
  </rfmt>
  <rfmt sheetId="3" sqref="C73:D73">
    <dxf>
      <numFmt numFmtId="4" formatCode="#,##0.00"/>
    </dxf>
  </rfmt>
  <rfmt sheetId="3" sqref="C73:D73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3" sqref="C131:D131">
    <dxf>
      <numFmt numFmtId="186" formatCode="#,##0.0000"/>
    </dxf>
  </rfmt>
  <rfmt sheetId="3" sqref="C131:D131">
    <dxf>
      <numFmt numFmtId="187" formatCode="#,##0.000"/>
    </dxf>
  </rfmt>
  <rfmt sheetId="3" sqref="C131:D131">
    <dxf>
      <numFmt numFmtId="4" formatCode="#,##0.00"/>
    </dxf>
  </rfmt>
  <rfmt sheetId="3" sqref="C131:D131">
    <dxf>
      <numFmt numFmtId="167" formatCode="#,##0.0"/>
    </dxf>
  </rfmt>
  <rcc rId="49635" sId="3">
    <oc r="F4" t="inlineStr">
      <is>
        <t>исполнено на 01.04.2022г.</t>
      </is>
    </oc>
    <nc r="F4" t="inlineStr">
      <is>
        <t>исполнено на 01.05.2022г.</t>
      </is>
    </nc>
  </rcc>
  <rcc rId="49636" sId="3">
    <oc r="G4" t="inlineStr">
      <is>
        <t>% исполнения ку ровню прошлого года</t>
      </is>
    </oc>
    <nc r="G4" t="inlineStr">
      <is>
        <t>% исполнения к уровню прошлого года</t>
      </is>
    </nc>
  </rcc>
  <rcc rId="49637" sId="3">
    <oc r="F76" t="inlineStr">
      <is>
        <t>исполнено на 01.04.2022г.</t>
      </is>
    </oc>
    <nc r="F76" t="inlineStr">
      <is>
        <t>исполнено на 01.05.2022г.</t>
      </is>
    </nc>
  </rcc>
  <rcc rId="49638" sId="3">
    <oc r="G76" t="inlineStr">
      <is>
        <t>% исполнения куровню прошлого года</t>
      </is>
    </oc>
    <nc r="G76" t="inlineStr">
      <is>
        <t>% исполнения к уровню прошлого года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3" sqref="C77">
    <dxf>
      <numFmt numFmtId="4" formatCode="#,##0.00"/>
    </dxf>
  </rfmt>
  <rfmt sheetId="3" sqref="C77">
    <dxf>
      <numFmt numFmtId="187" formatCode="#,##0.000"/>
    </dxf>
  </rfmt>
  <rfmt sheetId="3" sqref="C77">
    <dxf>
      <numFmt numFmtId="4" formatCode="#,##0.00"/>
    </dxf>
  </rfmt>
  <rfmt sheetId="3" sqref="C77">
    <dxf>
      <numFmt numFmtId="167" formatCode="#,##0.0"/>
    </dxf>
  </rfmt>
  <rfmt sheetId="3" sqref="C85">
    <dxf>
      <numFmt numFmtId="4" formatCode="#,##0.00"/>
    </dxf>
  </rfmt>
  <rfmt sheetId="3" sqref="C85">
    <dxf>
      <numFmt numFmtId="187" formatCode="#,##0.000"/>
    </dxf>
  </rfmt>
  <rfmt sheetId="3" sqref="C85">
    <dxf>
      <numFmt numFmtId="186" formatCode="#,##0.0000"/>
    </dxf>
  </rfmt>
  <rfmt sheetId="3" sqref="C85">
    <dxf>
      <numFmt numFmtId="172" formatCode="#,##0.00000"/>
    </dxf>
  </rfmt>
  <rfmt sheetId="3" sqref="C85">
    <dxf>
      <numFmt numFmtId="186" formatCode="#,##0.0000"/>
    </dxf>
  </rfmt>
  <rfmt sheetId="3" sqref="C85">
    <dxf>
      <numFmt numFmtId="187" formatCode="#,##0.000"/>
    </dxf>
  </rfmt>
  <rfmt sheetId="3" sqref="C85">
    <dxf>
      <numFmt numFmtId="4" formatCode="#,##0.00"/>
    </dxf>
  </rfmt>
  <rfmt sheetId="3" sqref="C85">
    <dxf>
      <numFmt numFmtId="167" formatCode="#,##0.0"/>
    </dxf>
  </rfmt>
  <rfmt sheetId="3" sqref="C93">
    <dxf>
      <numFmt numFmtId="4" formatCode="#,##0.00"/>
    </dxf>
  </rfmt>
  <rfmt sheetId="3" sqref="C93">
    <dxf>
      <numFmt numFmtId="187" formatCode="#,##0.000"/>
    </dxf>
  </rfmt>
  <rfmt sheetId="3" sqref="C93">
    <dxf>
      <numFmt numFmtId="186" formatCode="#,##0.0000"/>
    </dxf>
  </rfmt>
  <rfmt sheetId="3" sqref="C93">
    <dxf>
      <numFmt numFmtId="172" formatCode="#,##0.00000"/>
    </dxf>
  </rfmt>
  <rfmt sheetId="3" sqref="C93">
    <dxf>
      <numFmt numFmtId="186" formatCode="#,##0.0000"/>
    </dxf>
  </rfmt>
  <rfmt sheetId="3" sqref="C93">
    <dxf>
      <numFmt numFmtId="187" formatCode="#,##0.000"/>
    </dxf>
  </rfmt>
  <rfmt sheetId="3" sqref="C93">
    <dxf>
      <numFmt numFmtId="4" formatCode="#,##0.00"/>
    </dxf>
  </rfmt>
  <rfmt sheetId="3" sqref="C93">
    <dxf>
      <numFmt numFmtId="167" formatCode="#,##0.0"/>
    </dxf>
  </rfmt>
  <rfmt sheetId="3" sqref="C99">
    <dxf>
      <numFmt numFmtId="4" formatCode="#,##0.00"/>
    </dxf>
  </rfmt>
  <rfmt sheetId="3" sqref="C99">
    <dxf>
      <numFmt numFmtId="187" formatCode="#,##0.000"/>
    </dxf>
  </rfmt>
  <rfmt sheetId="3" sqref="C99">
    <dxf>
      <numFmt numFmtId="186" formatCode="#,##0.0000"/>
    </dxf>
  </rfmt>
  <rfmt sheetId="3" sqref="C99">
    <dxf>
      <numFmt numFmtId="172" formatCode="#,##0.00000"/>
    </dxf>
  </rfmt>
  <rfmt sheetId="3" sqref="C99">
    <dxf>
      <numFmt numFmtId="186" formatCode="#,##0.0000"/>
    </dxf>
  </rfmt>
  <rfmt sheetId="3" sqref="C99">
    <dxf>
      <numFmt numFmtId="187" formatCode="#,##0.000"/>
    </dxf>
  </rfmt>
  <rfmt sheetId="3" sqref="C99">
    <dxf>
      <numFmt numFmtId="4" formatCode="#,##0.00"/>
    </dxf>
  </rfmt>
  <rfmt sheetId="3" sqref="C99">
    <dxf>
      <numFmt numFmtId="167" formatCode="#,##0.0"/>
    </dxf>
  </rfmt>
  <rfmt sheetId="3" sqref="C104">
    <dxf>
      <numFmt numFmtId="4" formatCode="#,##0.00"/>
    </dxf>
  </rfmt>
  <rfmt sheetId="3" sqref="C104">
    <dxf>
      <numFmt numFmtId="187" formatCode="#,##0.000"/>
    </dxf>
  </rfmt>
  <rfmt sheetId="3" sqref="C104">
    <dxf>
      <numFmt numFmtId="186" formatCode="#,##0.0000"/>
    </dxf>
  </rfmt>
  <rcc rId="49604" sId="3" numFmtId="4">
    <oc r="C105">
      <v>950.3</v>
    </oc>
    <nc r="C105">
      <v>950</v>
    </nc>
  </rcc>
  <rfmt sheetId="3" sqref="C104">
    <dxf>
      <numFmt numFmtId="187" formatCode="#,##0.000"/>
    </dxf>
  </rfmt>
  <rfmt sheetId="3" sqref="C104">
    <dxf>
      <numFmt numFmtId="4" formatCode="#,##0.00"/>
    </dxf>
  </rfmt>
  <rfmt sheetId="3" sqref="C104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9526" sId="3" numFmtId="4">
    <oc r="D78">
      <v>0</v>
    </oc>
    <nc r="D78">
      <v>2.3258999999999999</v>
    </nc>
  </rcc>
  <rcc rId="49527" sId="3" numFmtId="4">
    <oc r="C79">
      <v>67390.83</v>
    </oc>
    <nc r="C79">
      <v>67721.716</v>
    </nc>
  </rcc>
  <rcc rId="49528" sId="3" numFmtId="4">
    <oc r="D79">
      <v>10469.41085</v>
    </oc>
    <nc r="D79">
      <v>15996.008519999999</v>
    </nc>
  </rcc>
  <rcc rId="49529" sId="3" numFmtId="4">
    <oc r="D81">
      <v>1361.4467099999999</v>
    </oc>
    <nc r="D81">
      <v>1848.2099800000001</v>
    </nc>
  </rcc>
  <rcc rId="49530" sId="3" numFmtId="4">
    <nc r="C82">
      <v>266.565</v>
    </nc>
  </rcc>
  <rcc rId="49531" sId="3" numFmtId="4">
    <oc r="C83">
      <v>13794.010190000001</v>
    </oc>
    <nc r="C83">
      <v>14269.701999999999</v>
    </nc>
  </rcc>
  <rcc rId="49532" sId="3" numFmtId="4">
    <oc r="C84">
      <v>24974.3</v>
    </oc>
    <nc r="C84">
      <v>25318.928</v>
    </nc>
  </rcc>
  <rcc rId="49533" sId="3" numFmtId="4">
    <oc r="D84">
      <v>6328.5749999999998</v>
    </oc>
    <nc r="D84">
      <v>8789.5268799999994</v>
    </nc>
  </rcc>
  <rcc rId="49534" sId="3" numFmtId="4">
    <oc r="D86">
      <v>393.18220000000002</v>
    </oc>
    <nc r="D86">
      <v>492.31132000000002</v>
    </nc>
  </rcc>
  <rcc rId="49535" sId="3" numFmtId="4">
    <oc r="D89">
      <v>300.57499999999999</v>
    </oc>
    <nc r="D89">
      <v>350.27891</v>
    </nc>
  </rcc>
  <rcc rId="49536" sId="3" numFmtId="4">
    <oc r="D90">
      <v>595.29114000000004</v>
    </oc>
    <nc r="D90">
      <v>900.91949</v>
    </nc>
  </rcc>
  <rcc rId="49537" sId="3" numFmtId="4">
    <oc r="D91">
      <v>9.5500000000000007</v>
    </oc>
    <nc r="D91">
      <v>26.034289999999999</v>
    </nc>
  </rcc>
  <rcc rId="49538" sId="3" numFmtId="4">
    <oc r="D92">
      <v>7.7</v>
    </oc>
    <nc r="D92">
      <v>15.4</v>
    </nc>
  </rcc>
  <rcc rId="49539" sId="3" numFmtId="4">
    <oc r="D94">
      <v>63.45</v>
    </oc>
    <nc r="D94">
      <v>155.1</v>
    </nc>
  </rcc>
  <rcc rId="49540" sId="3" numFmtId="4">
    <oc r="D95">
      <v>7.2</v>
    </oc>
    <nc r="D95">
      <v>132.9897</v>
    </nc>
  </rcc>
  <rcc rId="49541" sId="3" numFmtId="4">
    <oc r="D97">
      <v>9008.4507799999992</v>
    </oc>
    <nc r="D97">
      <v>15204.48993</v>
    </nc>
  </rcc>
  <rcc rId="49542" sId="3" numFmtId="4">
    <oc r="C97">
      <v>133036.39392999999</v>
    </oc>
    <nc r="C97">
      <v>137591.63016</v>
    </nc>
  </rcc>
  <rcc rId="49543" sId="3" numFmtId="4">
    <oc r="C98">
      <v>11259.88</v>
    </oc>
    <nc r="C98">
      <v>11892.654</v>
    </nc>
  </rcc>
  <rcc rId="49544" sId="3" numFmtId="4">
    <oc r="D98">
      <v>178.524</v>
    </oc>
    <nc r="D98">
      <v>242.85400000000001</v>
    </nc>
  </rcc>
  <rcc rId="49545" sId="3" numFmtId="4">
    <oc r="C100">
      <v>6980.3625000000002</v>
    </oc>
    <nc r="C100">
      <v>7963.2301399999997</v>
    </nc>
  </rcc>
  <rcc rId="49546" sId="3" numFmtId="4">
    <oc r="D100">
      <v>112.00756</v>
    </oc>
    <nc r="D100">
      <v>134.70878999999999</v>
    </nc>
  </rcc>
  <rcc rId="49547" sId="3" numFmtId="4">
    <oc r="C101">
      <v>130110.74709</v>
    </oc>
    <nc r="C101">
      <v>151674.11326000001</v>
    </nc>
  </rcc>
  <rcc rId="49548" sId="3" numFmtId="4">
    <oc r="D101">
      <v>557.45595000000003</v>
    </oc>
    <nc r="D101">
      <v>1322.194</v>
    </nc>
  </rcc>
  <rcc rId="49549" sId="3" numFmtId="4">
    <oc r="C102">
      <v>50063.186999999998</v>
    </oc>
    <nc r="C102">
      <v>52831.29838</v>
    </nc>
  </rcc>
  <rcc rId="49550" sId="3" numFmtId="4">
    <oc r="D102">
      <v>1401.07413</v>
    </oc>
    <nc r="D102">
      <v>2857.8270600000001</v>
    </nc>
  </rcc>
  <rcc rId="49551" sId="3" numFmtId="4">
    <oc r="D105">
      <v>0</v>
    </oc>
    <nc r="D105">
      <v>153.9</v>
    </nc>
  </rcc>
  <rcc rId="49552" sId="3" numFmtId="4">
    <oc r="C107">
      <v>126057</v>
    </oc>
    <nc r="C107">
      <v>127759.41955999999</v>
    </nc>
  </rcc>
  <rcc rId="49553" sId="3" numFmtId="4">
    <oc r="D107">
      <v>27000.297999999999</v>
    </oc>
    <nc r="D107">
      <v>40407.626060000002</v>
    </nc>
  </rcc>
  <rcc rId="49554" sId="3" numFmtId="4">
    <oc r="C108">
      <v>413024.14415000001</v>
    </oc>
    <nc r="C108">
      <v>431469.00790000003</v>
    </nc>
  </rcc>
  <rcc rId="49555" sId="3" numFmtId="4">
    <oc r="D108">
      <v>105052.69428</v>
    </oc>
    <nc r="D108">
      <v>148332.85195000001</v>
    </nc>
  </rcc>
  <rcc rId="49556" sId="3" numFmtId="4">
    <oc r="C109">
      <v>25036.2</v>
    </oc>
    <nc r="C109">
      <v>25284.416000000001</v>
    </nc>
  </rcc>
  <rcc rId="49557" sId="3" numFmtId="4">
    <oc r="D109">
      <v>7088.4017599999997</v>
    </oc>
    <nc r="D109">
      <v>12166.0088</v>
    </nc>
  </rcc>
  <rcc rId="49558" sId="3" numFmtId="4">
    <oc r="D110">
      <v>0</v>
    </oc>
    <nc r="D110">
      <v>24.6</v>
    </nc>
  </rcc>
  <rcc rId="49559" sId="3" numFmtId="4">
    <oc r="D111">
      <v>3.4</v>
    </oc>
    <nc r="D111">
      <v>58.7</v>
    </nc>
  </rcc>
  <rcc rId="49560" sId="3" numFmtId="4">
    <oc r="C112">
      <v>7838.8</v>
    </oc>
    <nc r="C112">
      <v>7938.8</v>
    </nc>
  </rcc>
  <rcc rId="49561" sId="3" numFmtId="4">
    <oc r="D112">
      <v>1116.18579</v>
    </oc>
    <nc r="D112">
      <v>1461.2748300000001</v>
    </nc>
  </rcc>
  <rcc rId="49562" sId="3" numFmtId="4">
    <oc r="C114">
      <v>59710.058940000003</v>
    </oc>
    <nc r="C114">
      <v>63427.645940000002</v>
    </nc>
  </rcc>
  <rcc rId="49563" sId="3" numFmtId="4">
    <oc r="D114">
      <v>11580.70593</v>
    </oc>
    <nc r="D114">
      <v>21839.532090000001</v>
    </nc>
  </rcc>
  <rcc rId="49564" sId="3" numFmtId="4">
    <oc r="D115">
      <v>303.90242000000001</v>
    </oc>
    <nc r="D115">
      <v>316.94242000000003</v>
    </nc>
  </rcc>
  <rcc rId="49565" sId="3" numFmtId="4">
    <oc r="C118">
      <v>10826.57166</v>
    </oc>
    <nc r="C118">
      <v>10857.302309999999</v>
    </nc>
  </rcc>
  <rcc rId="49566" sId="3" numFmtId="4">
    <oc r="D118">
      <v>1555.8417199999999</v>
    </oc>
    <nc r="D118">
      <v>2545.3236499999998</v>
    </nc>
  </rcc>
  <rcc rId="49567" sId="3" numFmtId="4">
    <oc r="C119">
      <v>51040.700669999998</v>
    </oc>
    <nc r="C119">
      <v>51283.700669999998</v>
    </nc>
  </rcc>
  <rcc rId="49568" sId="3" numFmtId="4">
    <oc r="D119">
      <v>78.559399999999997</v>
    </oc>
    <nc r="D119">
      <v>15785.8539</v>
    </nc>
  </rcc>
  <rcc rId="49569" sId="3" numFmtId="4">
    <oc r="D120">
      <v>12.48775</v>
    </oc>
    <nc r="D120">
      <v>19.226659999999999</v>
    </nc>
  </rcc>
  <rcc rId="49570" sId="3" numFmtId="4">
    <oc r="D122">
      <v>248.67599999999999</v>
    </oc>
    <nc r="D122">
      <v>323.35000000000002</v>
    </nc>
  </rcc>
  <rcc rId="49571" sId="3" numFmtId="4">
    <oc r="C123">
      <v>9150.1</v>
    </oc>
    <nc r="C123">
      <v>7368.2820000000002</v>
    </nc>
  </rcc>
  <rcc rId="49572" sId="3" numFmtId="4">
    <oc r="D123">
      <v>1531.27</v>
    </oc>
    <nc r="D123">
      <v>3649.66</v>
    </nc>
  </rcc>
  <rcc rId="49573" sId="3" numFmtId="4">
    <oc r="C128">
      <v>45</v>
    </oc>
    <nc r="C128">
      <v>0</v>
    </nc>
  </rcc>
  <rfmt sheetId="3" sqref="C131">
    <dxf>
      <numFmt numFmtId="4" formatCode="#,##0.00"/>
    </dxf>
  </rfmt>
  <rfmt sheetId="3" sqref="C131">
    <dxf>
      <numFmt numFmtId="187" formatCode="#,##0.000"/>
    </dxf>
  </rfmt>
  <rfmt sheetId="3" sqref="C131">
    <dxf>
      <numFmt numFmtId="186" formatCode="#,##0.0000"/>
    </dxf>
  </rfmt>
  <rfmt sheetId="3" sqref="C131">
    <dxf>
      <numFmt numFmtId="172" formatCode="#,##0.00000"/>
    </dxf>
  </rfmt>
  <rfmt sheetId="3" sqref="D131">
    <dxf>
      <numFmt numFmtId="4" formatCode="#,##0.00"/>
    </dxf>
  </rfmt>
  <rfmt sheetId="3" sqref="D131">
    <dxf>
      <numFmt numFmtId="187" formatCode="#,##0.000"/>
    </dxf>
  </rfmt>
  <rfmt sheetId="3" sqref="D131">
    <dxf>
      <numFmt numFmtId="186" formatCode="#,##0.0000"/>
    </dxf>
  </rfmt>
  <rfmt sheetId="3" sqref="D13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C4642C2-91E6-4CA4-BFC0-8BDE5E538F7E}" name="morgau_fin3" id="-534268748" dateTime="2023-05-10T08:27:3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8.285156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29" t="s">
        <v>442</v>
      </c>
      <c r="B1" s="529"/>
      <c r="C1" s="529"/>
      <c r="D1" s="529"/>
      <c r="E1" s="529"/>
      <c r="F1" s="529"/>
      <c r="G1" s="529"/>
      <c r="H1" s="529"/>
      <c r="I1" s="121"/>
      <c r="J1" s="121"/>
      <c r="K1" s="121"/>
      <c r="L1" s="121"/>
    </row>
    <row r="2" spans="1:12" ht="33.75" customHeight="1">
      <c r="A2" s="527" t="s">
        <v>175</v>
      </c>
      <c r="B2" s="528" t="s">
        <v>176</v>
      </c>
      <c r="C2" s="524" t="s">
        <v>177</v>
      </c>
      <c r="D2" s="525"/>
      <c r="E2" s="525"/>
      <c r="F2" s="524" t="s">
        <v>178</v>
      </c>
      <c r="G2" s="525"/>
      <c r="H2" s="525"/>
    </row>
    <row r="3" spans="1:12" ht="53.25" customHeight="1">
      <c r="A3" s="527"/>
      <c r="B3" s="528"/>
      <c r="C3" s="77" t="s">
        <v>443</v>
      </c>
      <c r="D3" s="77" t="s">
        <v>436</v>
      </c>
      <c r="E3" s="135" t="s">
        <v>312</v>
      </c>
      <c r="F3" s="77" t="s">
        <v>443</v>
      </c>
      <c r="G3" s="77" t="s">
        <v>436</v>
      </c>
      <c r="H3" s="135" t="s">
        <v>312</v>
      </c>
    </row>
    <row r="4" spans="1:12" s="79" customFormat="1" ht="30.75" customHeight="1">
      <c r="A4" s="78" t="s">
        <v>4</v>
      </c>
      <c r="B4" s="75"/>
      <c r="C4" s="194">
        <f>SUM(C5:C13)</f>
        <v>228533.22</v>
      </c>
      <c r="D4" s="194">
        <f>SUM(D5:D13)</f>
        <v>57039.587709999993</v>
      </c>
      <c r="E4" s="194">
        <f>D4/C4*100</f>
        <v>24.958991830596879</v>
      </c>
      <c r="F4" s="194">
        <f>SUM(F5:F13)</f>
        <v>228533.22</v>
      </c>
      <c r="G4" s="194">
        <f>SUM(G5:G13)</f>
        <v>57039.587709999993</v>
      </c>
      <c r="H4" s="194">
        <f>G4/F4*100</f>
        <v>24.958991830596879</v>
      </c>
    </row>
    <row r="5" spans="1:12" ht="27" customHeight="1">
      <c r="A5" s="80" t="s">
        <v>179</v>
      </c>
      <c r="B5" s="76">
        <v>10102</v>
      </c>
      <c r="C5" s="195">
        <f>F5</f>
        <v>155367.51999999999</v>
      </c>
      <c r="D5" s="195">
        <f>G5</f>
        <v>36844.526619999997</v>
      </c>
      <c r="E5" s="196">
        <f t="shared" ref="E5:E12" si="0">D5/C5*100</f>
        <v>23.714433119612131</v>
      </c>
      <c r="F5" s="195">
        <f>район!C6</f>
        <v>155367.51999999999</v>
      </c>
      <c r="G5" s="195">
        <f>район!D6</f>
        <v>36844.526619999997</v>
      </c>
      <c r="H5" s="196">
        <f t="shared" ref="H5:H43" si="1">G5/F5*100</f>
        <v>23.714433119612131</v>
      </c>
    </row>
    <row r="6" spans="1:12" ht="41.25" customHeight="1">
      <c r="A6" s="80" t="s">
        <v>265</v>
      </c>
      <c r="B6" s="76">
        <v>10300</v>
      </c>
      <c r="C6" s="195">
        <f t="shared" ref="C6:C13" si="2">F6</f>
        <v>18312.5</v>
      </c>
      <c r="D6" s="195">
        <f t="shared" ref="D6:D13" si="3">G6</f>
        <v>6060.3520499999995</v>
      </c>
      <c r="E6" s="196">
        <f t="shared" si="0"/>
        <v>33.094072627986343</v>
      </c>
      <c r="F6" s="195">
        <f>район!C8</f>
        <v>18312.5</v>
      </c>
      <c r="G6" s="195">
        <f>район!D8</f>
        <v>6060.3520499999995</v>
      </c>
      <c r="H6" s="196">
        <f t="shared" si="1"/>
        <v>33.094072627986343</v>
      </c>
    </row>
    <row r="7" spans="1:12" ht="19.5" customHeight="1">
      <c r="A7" s="80" t="s">
        <v>180</v>
      </c>
      <c r="B7" s="76">
        <v>10500</v>
      </c>
      <c r="C7" s="195">
        <f t="shared" si="2"/>
        <v>23128</v>
      </c>
      <c r="D7" s="195">
        <f t="shared" si="3"/>
        <v>11692.039450000002</v>
      </c>
      <c r="E7" s="196">
        <f t="shared" si="0"/>
        <v>50.553612288135596</v>
      </c>
      <c r="F7" s="195">
        <f>район!C13</f>
        <v>23128</v>
      </c>
      <c r="G7" s="195">
        <f>район!D13</f>
        <v>11692.039450000002</v>
      </c>
      <c r="H7" s="196">
        <f t="shared" si="1"/>
        <v>50.553612288135596</v>
      </c>
    </row>
    <row r="8" spans="1:12" ht="19.5" customHeight="1">
      <c r="A8" s="80" t="s">
        <v>181</v>
      </c>
      <c r="B8" s="76">
        <v>10601</v>
      </c>
      <c r="C8" s="195">
        <f t="shared" si="2"/>
        <v>6890</v>
      </c>
      <c r="D8" s="195">
        <f t="shared" si="3"/>
        <v>346.43311</v>
      </c>
      <c r="E8" s="196">
        <f t="shared" si="0"/>
        <v>5.0280567489114656</v>
      </c>
      <c r="F8" s="195">
        <f>SUM(район!C19)</f>
        <v>6890</v>
      </c>
      <c r="G8" s="195">
        <f>SUM(район!D19)</f>
        <v>346.43311</v>
      </c>
      <c r="H8" s="196"/>
    </row>
    <row r="9" spans="1:12" ht="19.5" customHeight="1">
      <c r="A9" s="80" t="s">
        <v>266</v>
      </c>
      <c r="B9" s="76">
        <v>10604</v>
      </c>
      <c r="C9" s="195">
        <f t="shared" si="2"/>
        <v>2921.2</v>
      </c>
      <c r="D9" s="195">
        <f t="shared" si="3"/>
        <v>245.02213</v>
      </c>
      <c r="E9" s="196">
        <f t="shared" si="0"/>
        <v>8.3877218266465832</v>
      </c>
      <c r="F9" s="195">
        <f>SUM(район!C21)</f>
        <v>2921.2</v>
      </c>
      <c r="G9" s="195">
        <f>район!D21</f>
        <v>245.02213</v>
      </c>
      <c r="H9" s="196">
        <f t="shared" si="1"/>
        <v>8.3877218266465832</v>
      </c>
    </row>
    <row r="10" spans="1:12" ht="19.5" customHeight="1">
      <c r="A10" s="80" t="s">
        <v>182</v>
      </c>
      <c r="B10" s="76">
        <v>10606</v>
      </c>
      <c r="C10" s="195">
        <f t="shared" si="2"/>
        <v>15114</v>
      </c>
      <c r="D10" s="195">
        <f t="shared" si="3"/>
        <v>1981.48189</v>
      </c>
      <c r="E10" s="196">
        <f t="shared" si="0"/>
        <v>13.1102414317851</v>
      </c>
      <c r="F10" s="195">
        <f>SUM(район!C22)</f>
        <v>15114</v>
      </c>
      <c r="G10" s="195">
        <f>SUM(район!D22)</f>
        <v>1981.48189</v>
      </c>
      <c r="H10" s="196">
        <v>0</v>
      </c>
    </row>
    <row r="11" spans="1:12" ht="33.75" customHeight="1">
      <c r="A11" s="80" t="s">
        <v>183</v>
      </c>
      <c r="B11" s="76">
        <v>10701</v>
      </c>
      <c r="C11" s="195">
        <f t="shared" si="2"/>
        <v>4300</v>
      </c>
      <c r="D11" s="195">
        <f t="shared" si="3"/>
        <v>-600.10126000000002</v>
      </c>
      <c r="E11" s="196">
        <f t="shared" si="0"/>
        <v>-13.955843255813955</v>
      </c>
      <c r="F11" s="195">
        <f>район!C23</f>
        <v>4300</v>
      </c>
      <c r="G11" s="195">
        <f>район!D23</f>
        <v>-600.10126000000002</v>
      </c>
      <c r="H11" s="196">
        <f t="shared" si="1"/>
        <v>-13.955843255813955</v>
      </c>
    </row>
    <row r="12" spans="1:12" ht="19.5" customHeight="1">
      <c r="A12" s="80" t="s">
        <v>184</v>
      </c>
      <c r="B12" s="76">
        <v>10800</v>
      </c>
      <c r="C12" s="195">
        <f t="shared" si="2"/>
        <v>2500</v>
      </c>
      <c r="D12" s="195">
        <f t="shared" si="3"/>
        <v>469.89483000000001</v>
      </c>
      <c r="E12" s="196">
        <f t="shared" si="0"/>
        <v>18.795793199999999</v>
      </c>
      <c r="F12" s="195">
        <f>район!C25</f>
        <v>2500</v>
      </c>
      <c r="G12" s="195">
        <f>район!D25</f>
        <v>469.89483000000001</v>
      </c>
      <c r="H12" s="196">
        <f t="shared" si="1"/>
        <v>18.795793199999999</v>
      </c>
    </row>
    <row r="13" spans="1:12" ht="19.5" customHeight="1">
      <c r="A13" s="80" t="s">
        <v>185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район!C29</f>
        <v>0</v>
      </c>
      <c r="G13" s="195">
        <f>район!D29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31143.727999999999</v>
      </c>
      <c r="D14" s="194">
        <f>SUM(D15:D21)</f>
        <v>13723.893800000002</v>
      </c>
      <c r="E14" s="194">
        <f t="shared" ref="E14:E41" si="4">D14/C14*100</f>
        <v>44.066316659328649</v>
      </c>
      <c r="F14" s="194">
        <f>F15+F16+F17+F18+F20+F21+F19</f>
        <v>31143.727999999999</v>
      </c>
      <c r="G14" s="194">
        <f>G15+G16+G17+G18+G20+G21+G19</f>
        <v>13723.8938</v>
      </c>
      <c r="H14" s="194">
        <f t="shared" si="1"/>
        <v>44.066316659328649</v>
      </c>
    </row>
    <row r="15" spans="1:12" ht="52.5" customHeight="1">
      <c r="A15" s="80" t="s">
        <v>186</v>
      </c>
      <c r="B15" s="76">
        <v>11100</v>
      </c>
      <c r="C15" s="195">
        <f>F15</f>
        <v>12473</v>
      </c>
      <c r="D15" s="195">
        <f>G15</f>
        <v>4777.5650599999999</v>
      </c>
      <c r="E15" s="195">
        <f t="shared" si="4"/>
        <v>38.303255511905718</v>
      </c>
      <c r="F15" s="195">
        <f>район!C35</f>
        <v>12473</v>
      </c>
      <c r="G15" s="195">
        <f>район!D35</f>
        <v>4777.5650599999999</v>
      </c>
      <c r="H15" s="195">
        <f t="shared" si="1"/>
        <v>38.303255511905718</v>
      </c>
    </row>
    <row r="16" spans="1:12" ht="33" customHeight="1">
      <c r="A16" s="80" t="s">
        <v>187</v>
      </c>
      <c r="B16" s="76">
        <v>11200</v>
      </c>
      <c r="C16" s="195">
        <f t="shared" ref="C16:C22" si="5">F16</f>
        <v>950</v>
      </c>
      <c r="D16" s="195">
        <f t="shared" ref="D16:D21" si="6">G16</f>
        <v>310.84863000000001</v>
      </c>
      <c r="E16" s="195">
        <f t="shared" si="4"/>
        <v>32.720908421052634</v>
      </c>
      <c r="F16" s="195">
        <f>район!C45</f>
        <v>950</v>
      </c>
      <c r="G16" s="195">
        <f>район!D45</f>
        <v>310.84863000000001</v>
      </c>
      <c r="H16" s="195">
        <f t="shared" si="1"/>
        <v>32.720908421052634</v>
      </c>
    </row>
    <row r="17" spans="1:10" ht="33" customHeight="1">
      <c r="A17" s="80" t="s">
        <v>188</v>
      </c>
      <c r="B17" s="76">
        <v>11300</v>
      </c>
      <c r="C17" s="195">
        <f t="shared" si="5"/>
        <v>900</v>
      </c>
      <c r="D17" s="195">
        <f t="shared" si="6"/>
        <v>130.9811</v>
      </c>
      <c r="E17" s="195">
        <f>D17/C17*100</f>
        <v>14.553455555555555</v>
      </c>
      <c r="F17" s="195">
        <f>район!C47</f>
        <v>900</v>
      </c>
      <c r="G17" s="195">
        <f>район!D47</f>
        <v>130.9811</v>
      </c>
      <c r="H17" s="195">
        <f t="shared" si="1"/>
        <v>14.553455555555555</v>
      </c>
    </row>
    <row r="18" spans="1:10" ht="33" customHeight="1">
      <c r="A18" s="80" t="s">
        <v>189</v>
      </c>
      <c r="B18" s="76">
        <v>11400</v>
      </c>
      <c r="C18" s="195">
        <f t="shared" si="5"/>
        <v>3400</v>
      </c>
      <c r="D18" s="195">
        <f t="shared" si="6"/>
        <v>1566.7292600000001</v>
      </c>
      <c r="E18" s="195">
        <f t="shared" si="4"/>
        <v>46.080272352941179</v>
      </c>
      <c r="F18" s="195">
        <f>район!C50</f>
        <v>3400</v>
      </c>
      <c r="G18" s="195">
        <f>район!D50</f>
        <v>1566.7292600000001</v>
      </c>
      <c r="H18" s="195">
        <f t="shared" si="1"/>
        <v>46.080272352941179</v>
      </c>
    </row>
    <row r="19" spans="1:10" ht="23.25" customHeight="1">
      <c r="A19" s="80" t="s">
        <v>237</v>
      </c>
      <c r="B19" s="76">
        <v>11500</v>
      </c>
      <c r="C19" s="195">
        <f t="shared" si="5"/>
        <v>0</v>
      </c>
      <c r="D19" s="195">
        <f t="shared" si="6"/>
        <v>6457.3426499999996</v>
      </c>
      <c r="E19" s="195"/>
      <c r="F19" s="195">
        <f>район!C53</f>
        <v>0</v>
      </c>
      <c r="G19" s="195">
        <f>район!D60</f>
        <v>6457.3426499999996</v>
      </c>
      <c r="H19" s="195"/>
    </row>
    <row r="20" spans="1:10" ht="22.5" customHeight="1">
      <c r="A20" s="80" t="s">
        <v>190</v>
      </c>
      <c r="B20" s="76">
        <v>11600</v>
      </c>
      <c r="C20" s="195">
        <f t="shared" si="5"/>
        <v>2150</v>
      </c>
      <c r="D20" s="195">
        <f t="shared" si="6"/>
        <v>480.4271</v>
      </c>
      <c r="E20" s="195">
        <f t="shared" si="4"/>
        <v>22.345446511627905</v>
      </c>
      <c r="F20" s="195">
        <f>район!C55</f>
        <v>2150</v>
      </c>
      <c r="G20" s="195">
        <f>район!D55</f>
        <v>480.4271</v>
      </c>
      <c r="H20" s="195">
        <f t="shared" si="1"/>
        <v>22.345446511627905</v>
      </c>
    </row>
    <row r="21" spans="1:10" ht="29.25" customHeight="1">
      <c r="A21" s="80" t="s">
        <v>191</v>
      </c>
      <c r="B21" s="76">
        <v>11700</v>
      </c>
      <c r="C21" s="195">
        <f t="shared" si="5"/>
        <v>11270.727999999999</v>
      </c>
      <c r="D21" s="195">
        <f t="shared" si="6"/>
        <v>0</v>
      </c>
      <c r="E21" s="195"/>
      <c r="F21" s="195">
        <f>район!C60</f>
        <v>11270.727999999999</v>
      </c>
      <c r="G21" s="412"/>
      <c r="H21" s="195"/>
    </row>
    <row r="22" spans="1:10" ht="28.5" customHeight="1">
      <c r="A22" s="78" t="s">
        <v>192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259676.948</v>
      </c>
      <c r="D23" s="425">
        <f>SUM(D4,D14,)</f>
        <v>70763.481509999998</v>
      </c>
      <c r="E23" s="194">
        <f t="shared" si="4"/>
        <v>27.250582716337224</v>
      </c>
      <c r="F23" s="197">
        <f>SUM(F4,F14,)</f>
        <v>259676.948</v>
      </c>
      <c r="G23" s="424">
        <f>SUM(G4,G14,G22)</f>
        <v>70763.481509999998</v>
      </c>
      <c r="H23" s="194">
        <f t="shared" si="1"/>
        <v>27.250582716337224</v>
      </c>
    </row>
    <row r="24" spans="1:10" ht="32.25" customHeight="1">
      <c r="A24" s="78" t="s">
        <v>193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район!C64</f>
        <v>850195.81864000007</v>
      </c>
      <c r="G24" s="197">
        <f>район!D64</f>
        <v>259928.85170999999</v>
      </c>
      <c r="H24" s="196">
        <f t="shared" si="1"/>
        <v>30.572821697216806</v>
      </c>
    </row>
    <row r="25" spans="1:10" ht="33" customHeight="1">
      <c r="A25" s="78" t="s">
        <v>284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405</v>
      </c>
      <c r="B26" s="408">
        <v>20800</v>
      </c>
      <c r="C26" s="411">
        <f>F26</f>
        <v>0</v>
      </c>
      <c r="D26" s="199">
        <f>район!D70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400</v>
      </c>
      <c r="B27" s="399">
        <v>21800</v>
      </c>
      <c r="C27" s="199">
        <v>0</v>
      </c>
      <c r="D27" s="199">
        <f>SUM(район!D71)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248</v>
      </c>
      <c r="B28" s="76">
        <v>21900</v>
      </c>
      <c r="C28" s="199">
        <f>F28</f>
        <v>0</v>
      </c>
      <c r="D28" s="199">
        <v>-87055.707250000007</v>
      </c>
      <c r="E28" s="197"/>
      <c r="F28" s="196">
        <f>район!C72</f>
        <v>0</v>
      </c>
      <c r="G28" s="196">
        <f>район!D72</f>
        <v>-7538.9315800000004</v>
      </c>
      <c r="H28" s="194"/>
      <c r="I28" s="82"/>
    </row>
    <row r="29" spans="1:10" ht="29.25" customHeight="1">
      <c r="A29" s="75" t="s">
        <v>194</v>
      </c>
      <c r="B29" s="75"/>
      <c r="C29" s="200">
        <f>C24+C23+C28+C25</f>
        <v>976901.60930999997</v>
      </c>
      <c r="D29" s="423">
        <f>D24+D23+D25+D27+D26</f>
        <v>24195.689079999996</v>
      </c>
      <c r="E29" s="200">
        <f t="shared" si="4"/>
        <v>2.4767785055743503</v>
      </c>
      <c r="F29" s="200">
        <f>F24+F23</f>
        <v>1109872.76664</v>
      </c>
      <c r="G29" s="423">
        <f>G24+G23+G26</f>
        <v>330692.33321999997</v>
      </c>
      <c r="H29" s="200">
        <f t="shared" si="1"/>
        <v>29.795517392604321</v>
      </c>
      <c r="I29" s="94"/>
      <c r="J29" s="82"/>
    </row>
    <row r="30" spans="1:10" ht="29.25" customHeight="1">
      <c r="A30" s="75" t="s">
        <v>195</v>
      </c>
      <c r="B30" s="75"/>
      <c r="C30" s="200">
        <f>C31+C32+C33+C34+C35+C36+C37+C38+C39+C43+C40+C41+C42</f>
        <v>1070987.2627800002</v>
      </c>
      <c r="D30" s="200">
        <f>SUM(D31:D43)</f>
        <v>234833.46093000003</v>
      </c>
      <c r="E30" s="200">
        <f t="shared" si="4"/>
        <v>21.926821082860908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196</v>
      </c>
      <c r="B31" s="81" t="s">
        <v>27</v>
      </c>
      <c r="C31" s="257">
        <f>F31</f>
        <v>114417.811</v>
      </c>
      <c r="D31" s="257">
        <f>G31</f>
        <v>26636.071279999996</v>
      </c>
      <c r="E31" s="202">
        <f t="shared" si="4"/>
        <v>23.279654668450174</v>
      </c>
      <c r="F31" s="195">
        <f>район!C77</f>
        <v>114417.811</v>
      </c>
      <c r="G31" s="202">
        <f>район!D77</f>
        <v>26636.071279999996</v>
      </c>
      <c r="H31" s="203">
        <f t="shared" si="1"/>
        <v>23.279654668450174</v>
      </c>
    </row>
    <row r="32" spans="1:10" ht="30.75" customHeight="1">
      <c r="A32" s="80" t="s">
        <v>197</v>
      </c>
      <c r="B32" s="81" t="s">
        <v>43</v>
      </c>
      <c r="C32" s="257">
        <f t="shared" ref="C32:C33" si="7">F32</f>
        <v>1788.6</v>
      </c>
      <c r="D32" s="257">
        <f t="shared" ref="D32:D33" si="8">G32</f>
        <v>492.31132000000002</v>
      </c>
      <c r="E32" s="202">
        <f t="shared" si="4"/>
        <v>27.5249535949905</v>
      </c>
      <c r="F32" s="195">
        <f>район!C85</f>
        <v>1788.6</v>
      </c>
      <c r="G32" s="202">
        <f>район!D85</f>
        <v>492.31132000000002</v>
      </c>
      <c r="H32" s="203">
        <f t="shared" si="1"/>
        <v>27.5249535949905</v>
      </c>
    </row>
    <row r="33" spans="1:9" ht="33" customHeight="1">
      <c r="A33" s="80" t="s">
        <v>198</v>
      </c>
      <c r="B33" s="81" t="s">
        <v>47</v>
      </c>
      <c r="C33" s="257">
        <f t="shared" si="7"/>
        <v>6970.5</v>
      </c>
      <c r="D33" s="257">
        <f t="shared" si="8"/>
        <v>1292.6326900000001</v>
      </c>
      <c r="E33" s="202">
        <f t="shared" si="4"/>
        <v>18.544332400832079</v>
      </c>
      <c r="F33" s="195">
        <f>район!C87</f>
        <v>6970.5</v>
      </c>
      <c r="G33" s="202">
        <f>район!D87</f>
        <v>1292.6326900000001</v>
      </c>
      <c r="H33" s="203">
        <f t="shared" si="1"/>
        <v>18.544332400832079</v>
      </c>
    </row>
    <row r="34" spans="1:9" ht="30" customHeight="1">
      <c r="A34" s="80" t="s">
        <v>199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район!C93</f>
        <v>153333.88314000002</v>
      </c>
      <c r="G34" s="202">
        <f>район!D93</f>
        <v>15735.43363</v>
      </c>
      <c r="H34" s="203">
        <f t="shared" si="1"/>
        <v>10.26220252677806</v>
      </c>
    </row>
    <row r="35" spans="1:9" ht="30" customHeight="1">
      <c r="A35" s="80" t="s">
        <v>200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район!C99</f>
        <v>212472.34178000002</v>
      </c>
      <c r="G35" s="202">
        <f>район!D99</f>
        <v>4314.7298499999997</v>
      </c>
      <c r="H35" s="203">
        <f t="shared" si="1"/>
        <v>2.0307254176487572</v>
      </c>
    </row>
    <row r="36" spans="1:9" ht="30" customHeight="1">
      <c r="A36" s="80" t="s">
        <v>201</v>
      </c>
      <c r="B36" s="81" t="s">
        <v>73</v>
      </c>
      <c r="C36" s="199">
        <f>F36</f>
        <v>950</v>
      </c>
      <c r="D36" s="199">
        <f>G36</f>
        <v>153.9</v>
      </c>
      <c r="E36" s="202">
        <f t="shared" si="4"/>
        <v>16.2</v>
      </c>
      <c r="F36" s="195">
        <f>район!C104</f>
        <v>950</v>
      </c>
      <c r="G36" s="202">
        <f>район!D104</f>
        <v>153.9</v>
      </c>
      <c r="H36" s="203">
        <f t="shared" si="1"/>
        <v>16.2</v>
      </c>
    </row>
    <row r="37" spans="1:9" ht="30" customHeight="1">
      <c r="A37" s="80" t="s">
        <v>202</v>
      </c>
      <c r="B37" s="81" t="s">
        <v>75</v>
      </c>
      <c r="C37" s="199">
        <f>F37</f>
        <v>592941.64346000005</v>
      </c>
      <c r="D37" s="199">
        <f>G37</f>
        <v>202451.06164000006</v>
      </c>
      <c r="E37" s="202">
        <f t="shared" si="4"/>
        <v>34.143505330243755</v>
      </c>
      <c r="F37" s="195">
        <f>район!C107</f>
        <v>592941.64346000005</v>
      </c>
      <c r="G37" s="202">
        <f>район!D107</f>
        <v>202451.06164000006</v>
      </c>
      <c r="H37" s="203">
        <f t="shared" si="1"/>
        <v>34.143505330243755</v>
      </c>
    </row>
    <row r="38" spans="1:9" ht="30" customHeight="1">
      <c r="A38" s="80" t="s">
        <v>203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район!C114</f>
        <v>64527.645940000002</v>
      </c>
      <c r="G38" s="202">
        <f>район!D114</f>
        <v>22156.47451</v>
      </c>
      <c r="H38" s="203">
        <f t="shared" si="1"/>
        <v>34.336406027583656</v>
      </c>
      <c r="I38" s="82"/>
    </row>
    <row r="39" spans="1:9" ht="30" customHeight="1">
      <c r="A39" s="80" t="s">
        <v>204</v>
      </c>
      <c r="B39" s="81" t="s">
        <v>205</v>
      </c>
      <c r="C39" s="201">
        <v>40552.978329999998</v>
      </c>
      <c r="D39" s="201">
        <v>0</v>
      </c>
      <c r="E39" s="202">
        <f t="shared" si="4"/>
        <v>0</v>
      </c>
      <c r="F39" s="195">
        <f>район!C117</f>
        <v>62301.902979999999</v>
      </c>
      <c r="G39" s="202">
        <f>район!D117</f>
        <v>18350.404210000001</v>
      </c>
      <c r="H39" s="203">
        <f t="shared" si="1"/>
        <v>29.454002738713779</v>
      </c>
    </row>
    <row r="40" spans="1:9" ht="30" customHeight="1">
      <c r="A40" s="80" t="s">
        <v>206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район!C122</f>
        <v>7843.2820000000002</v>
      </c>
      <c r="G40" s="202">
        <f>район!D122</f>
        <v>3973.0099999999998</v>
      </c>
      <c r="H40" s="203">
        <f t="shared" si="1"/>
        <v>50.654942663033154</v>
      </c>
    </row>
    <row r="41" spans="1:9" ht="30" customHeight="1">
      <c r="A41" s="80" t="s">
        <v>207</v>
      </c>
      <c r="B41" s="81" t="s">
        <v>102</v>
      </c>
      <c r="C41" s="195">
        <f>F41</f>
        <v>0</v>
      </c>
      <c r="D41" s="195">
        <f>G41</f>
        <v>0</v>
      </c>
      <c r="E41" s="202" t="e">
        <f t="shared" si="4"/>
        <v>#DIV/0!</v>
      </c>
      <c r="F41" s="195">
        <f>район!C128</f>
        <v>0</v>
      </c>
      <c r="G41" s="202">
        <f>район!D128</f>
        <v>0</v>
      </c>
      <c r="H41" s="203" t="e">
        <f t="shared" si="1"/>
        <v>#DIV/0!</v>
      </c>
    </row>
    <row r="42" spans="1:9" ht="34.5" customHeight="1">
      <c r="A42" s="80" t="s">
        <v>208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район!C130</f>
        <v>0</v>
      </c>
      <c r="G42" s="202">
        <f>район!D130</f>
        <v>0</v>
      </c>
      <c r="H42" s="203">
        <v>0</v>
      </c>
    </row>
    <row r="43" spans="1:9" ht="30" customHeight="1">
      <c r="A43" s="80" t="s">
        <v>209</v>
      </c>
      <c r="B43" s="81" t="s">
        <v>210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-94085.653470000252</v>
      </c>
      <c r="D45" s="136">
        <f>D29-D30</f>
        <v>-210637.77185000002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211</v>
      </c>
      <c r="B52" s="138"/>
      <c r="C52" s="141" t="s">
        <v>252</v>
      </c>
      <c r="D52" s="526"/>
      <c r="E52" s="526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3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4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0"/>
    </customSheetView>
    <customSheetView guid="{F85EE840-0C31-454A-8951-832C2E9E0600}" scale="80" showPageBreaks="1" printArea="1" hiddenRows="1" view="pageBreakPreview" topLeftCell="A25">
      <selection activeCell="D25" sqref="D25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1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2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423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6.7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222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262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264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270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263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272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221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219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218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411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126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217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127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128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319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404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130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410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326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279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302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212</v>
      </c>
      <c r="B71" s="47" t="s">
        <v>213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334</v>
      </c>
      <c r="B72" s="47" t="s">
        <v>389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249</v>
      </c>
      <c r="B82" s="39" t="s">
        <v>259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227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8">
      <selection activeCell="D90" sqref="D90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422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222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262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264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270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263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272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221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123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219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218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126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217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127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215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238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130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410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329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302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212</v>
      </c>
      <c r="B70" s="47" t="s">
        <v>213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227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10"/>
    </customSheetView>
    <customSheetView guid="{F85EE840-0C31-454A-8951-832C2E9E0600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421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222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262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264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270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263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272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221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330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219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218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126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317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331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127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128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238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408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130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410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214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225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329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302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212</v>
      </c>
      <c r="B70" s="47" t="s">
        <v>213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227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258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4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10"/>
    </customSheetView>
    <customSheetView guid="{F85EE840-0C31-454A-8951-832C2E9E0600}" scale="70" showPageBreaks="1" printArea="1" hiddenRows="1" view="pageBreakPreview" topLeftCell="A48">
      <selection activeCell="D84" sqref="D84"/>
      <pageMargins left="0.70866141732283472" right="0.70866141732283472" top="0.74803149606299213" bottom="0.74803149606299213" header="0.31496062992125984" footer="0.31496062992125984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420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222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262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264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270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263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272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221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121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124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219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218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126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403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127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128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216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238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130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410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225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225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329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307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302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398</v>
      </c>
      <c r="D51" s="400" t="s">
        <v>413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212</v>
      </c>
      <c r="B67" s="47" t="s">
        <v>213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334</v>
      </c>
      <c r="B68" s="47" t="s">
        <v>337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227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419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222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262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264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270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263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272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223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221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224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226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124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219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126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217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127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215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238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320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130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410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329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302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212</v>
      </c>
      <c r="B70" s="47" t="s">
        <v>213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227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318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9" t="s">
        <v>418</v>
      </c>
      <c r="B1" s="569"/>
      <c r="C1" s="569"/>
      <c r="D1" s="569"/>
      <c r="E1" s="569"/>
      <c r="F1" s="569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222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262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264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270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263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272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221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219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218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126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401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127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215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216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238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321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130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410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225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242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329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303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212</v>
      </c>
      <c r="B70" s="47" t="s">
        <v>213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334</v>
      </c>
      <c r="B71" s="47" t="s">
        <v>389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227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205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8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 topLeftCell="A32">
      <selection activeCell="C81" sqref="C81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417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43.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222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262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264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270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263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272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219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218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126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401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430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130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410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284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302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316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398</v>
      </c>
      <c r="D53" s="400" t="s">
        <v>413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212</v>
      </c>
      <c r="B69" s="47" t="s">
        <v>213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334</v>
      </c>
      <c r="B70" s="47" t="s">
        <v>389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227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3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10"/>
    </customSheetView>
    <customSheetView guid="{F85EE840-0C31-454A-8951-832C2E9E0600}" scale="70" showPageBreaks="1" printArea="1" hiddenRows="1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416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222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262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264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270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263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272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255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220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218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126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238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407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130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410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283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284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302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398</v>
      </c>
      <c r="D56" s="400" t="s">
        <v>413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212</v>
      </c>
      <c r="B72" s="47" t="s">
        <v>213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334</v>
      </c>
      <c r="B73" s="47" t="s">
        <v>337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227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4">
      <selection activeCell="D91" sqref="D91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68" t="s">
        <v>415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54.7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222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262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264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270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263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272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223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221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124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219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336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126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401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127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215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216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238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408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130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410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225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254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284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302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334</v>
      </c>
      <c r="B72" s="47" t="s">
        <v>337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227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4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10"/>
    </customSheetView>
    <customSheetView guid="{F85EE840-0C31-454A-8951-832C2E9E0600}" scale="70" showPageBreaks="1" printArea="1" hiddenRows="1" view="pageBreakPreview" topLeftCell="A30">
      <selection activeCell="D70" sqref="D70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68" t="s">
        <v>414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47.2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222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262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264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270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263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272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131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221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124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219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218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126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217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127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216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238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408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214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410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225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254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279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302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398</v>
      </c>
      <c r="D52" s="400" t="s">
        <v>413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212</v>
      </c>
      <c r="B68" s="47" t="s">
        <v>213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334</v>
      </c>
      <c r="B69" s="47" t="s">
        <v>335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227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3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4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9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2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59" t="s">
        <v>132</v>
      </c>
      <c r="AE1" s="559"/>
      <c r="AF1" s="559"/>
      <c r="AG1" s="151"/>
      <c r="AH1" s="151"/>
      <c r="AI1" s="151"/>
      <c r="AJ1" s="554"/>
      <c r="AK1" s="554"/>
      <c r="AL1" s="554"/>
      <c r="AM1" s="152"/>
      <c r="AN1" s="152"/>
      <c r="AO1" s="152"/>
      <c r="AP1" s="152"/>
      <c r="AQ1" s="152"/>
      <c r="AR1" s="152"/>
    </row>
    <row r="2" spans="1:165" ht="19.5" customHeight="1">
      <c r="AD2" s="152" t="s">
        <v>133</v>
      </c>
      <c r="AE2" s="152"/>
      <c r="AF2" s="152"/>
      <c r="AG2" s="150"/>
      <c r="AH2" s="150"/>
      <c r="AI2" s="150"/>
      <c r="AJ2" s="554"/>
      <c r="AK2" s="554"/>
      <c r="AL2" s="554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64" t="s">
        <v>134</v>
      </c>
      <c r="AE3" s="564"/>
      <c r="AF3" s="564"/>
      <c r="AG3" s="153"/>
      <c r="AH3" s="153"/>
      <c r="AI3" s="153"/>
      <c r="AJ3" s="558"/>
      <c r="AK3" s="558"/>
      <c r="AL3" s="558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62" t="s">
        <v>135</v>
      </c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60" t="s">
        <v>429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39" t="s">
        <v>136</v>
      </c>
      <c r="B7" s="539" t="s">
        <v>137</v>
      </c>
      <c r="C7" s="530" t="s">
        <v>138</v>
      </c>
      <c r="D7" s="531"/>
      <c r="E7" s="532"/>
      <c r="F7" s="270" t="s">
        <v>139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30" t="s">
        <v>140</v>
      </c>
      <c r="DN7" s="531"/>
      <c r="DO7" s="532"/>
      <c r="DP7" s="530"/>
      <c r="DQ7" s="531"/>
      <c r="DR7" s="531"/>
      <c r="DS7" s="531"/>
      <c r="DT7" s="531"/>
      <c r="DU7" s="531"/>
      <c r="DV7" s="531"/>
      <c r="DW7" s="531"/>
      <c r="DX7" s="531"/>
      <c r="DY7" s="531"/>
      <c r="DZ7" s="531"/>
      <c r="EA7" s="531"/>
      <c r="EB7" s="531"/>
      <c r="EC7" s="531"/>
      <c r="ED7" s="531"/>
      <c r="EE7" s="531"/>
      <c r="EF7" s="531"/>
      <c r="EG7" s="531"/>
      <c r="EH7" s="531"/>
      <c r="EI7" s="531"/>
      <c r="EJ7" s="531"/>
      <c r="EK7" s="531"/>
      <c r="EL7" s="531"/>
      <c r="EM7" s="531"/>
      <c r="EN7" s="531"/>
      <c r="EO7" s="531"/>
      <c r="EP7" s="531"/>
      <c r="EQ7" s="531"/>
      <c r="ER7" s="531"/>
      <c r="ES7" s="531"/>
      <c r="ET7" s="531"/>
      <c r="EU7" s="531"/>
      <c r="EV7" s="531"/>
      <c r="EW7" s="531"/>
      <c r="EX7" s="531"/>
      <c r="EY7" s="531"/>
      <c r="EZ7" s="531"/>
      <c r="FA7" s="531"/>
      <c r="FB7" s="532"/>
      <c r="FC7" s="530" t="s">
        <v>141</v>
      </c>
      <c r="FD7" s="531"/>
      <c r="FE7" s="532"/>
    </row>
    <row r="8" spans="1:165" s="157" customFormat="1" ht="15" customHeight="1">
      <c r="A8" s="539"/>
      <c r="B8" s="539"/>
      <c r="C8" s="533"/>
      <c r="D8" s="534"/>
      <c r="E8" s="535"/>
      <c r="F8" s="533" t="s">
        <v>142</v>
      </c>
      <c r="G8" s="534"/>
      <c r="H8" s="535"/>
      <c r="I8" s="406"/>
      <c r="J8" s="406"/>
      <c r="K8" s="406"/>
      <c r="L8" s="555" t="s">
        <v>143</v>
      </c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7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39" t="s">
        <v>144</v>
      </c>
      <c r="CG8" s="539"/>
      <c r="CH8" s="539"/>
      <c r="CI8" s="536" t="s">
        <v>143</v>
      </c>
      <c r="CJ8" s="537"/>
      <c r="CK8" s="537"/>
      <c r="CL8" s="537"/>
      <c r="CM8" s="537"/>
      <c r="CN8" s="537"/>
      <c r="CO8" s="537"/>
      <c r="CP8" s="537"/>
      <c r="CQ8" s="537"/>
      <c r="CR8" s="537"/>
      <c r="CS8" s="537"/>
      <c r="CT8" s="537"/>
      <c r="CU8" s="277"/>
      <c r="CV8" s="277"/>
      <c r="CW8" s="277"/>
      <c r="CX8" s="277"/>
      <c r="CY8" s="277"/>
      <c r="CZ8" s="277"/>
      <c r="DA8" s="278"/>
      <c r="DB8" s="278"/>
      <c r="DC8" s="279"/>
      <c r="DD8" s="533" t="s">
        <v>145</v>
      </c>
      <c r="DE8" s="534"/>
      <c r="DF8" s="535"/>
      <c r="DG8" s="565"/>
      <c r="DH8" s="566"/>
      <c r="DI8" s="567"/>
      <c r="DJ8" s="565"/>
      <c r="DK8" s="566"/>
      <c r="DL8" s="567"/>
      <c r="DM8" s="533"/>
      <c r="DN8" s="534"/>
      <c r="DO8" s="535"/>
      <c r="DP8" s="533" t="s">
        <v>143</v>
      </c>
      <c r="DQ8" s="534"/>
      <c r="DR8" s="534"/>
      <c r="DS8" s="534"/>
      <c r="DT8" s="534"/>
      <c r="DU8" s="534"/>
      <c r="DV8" s="534"/>
      <c r="DW8" s="534"/>
      <c r="DX8" s="534"/>
      <c r="DY8" s="534"/>
      <c r="DZ8" s="534"/>
      <c r="EA8" s="534"/>
      <c r="EB8" s="534"/>
      <c r="EC8" s="534"/>
      <c r="ED8" s="534"/>
      <c r="EE8" s="534"/>
      <c r="EF8" s="534"/>
      <c r="EG8" s="534"/>
      <c r="EH8" s="534"/>
      <c r="EI8" s="534"/>
      <c r="EJ8" s="534"/>
      <c r="EK8" s="534"/>
      <c r="EL8" s="534"/>
      <c r="EM8" s="534"/>
      <c r="EN8" s="534"/>
      <c r="EO8" s="534"/>
      <c r="EP8" s="534"/>
      <c r="EQ8" s="534"/>
      <c r="ER8" s="534"/>
      <c r="ES8" s="534"/>
      <c r="ET8" s="534"/>
      <c r="EU8" s="534"/>
      <c r="EV8" s="534"/>
      <c r="EW8" s="534"/>
      <c r="EX8" s="534"/>
      <c r="EY8" s="534"/>
      <c r="EZ8" s="534"/>
      <c r="FA8" s="534"/>
      <c r="FB8" s="535"/>
      <c r="FC8" s="533"/>
      <c r="FD8" s="534"/>
      <c r="FE8" s="535"/>
    </row>
    <row r="9" spans="1:165" s="157" customFormat="1" ht="15" customHeight="1">
      <c r="A9" s="539"/>
      <c r="B9" s="539"/>
      <c r="C9" s="533"/>
      <c r="D9" s="534"/>
      <c r="E9" s="535"/>
      <c r="F9" s="533"/>
      <c r="G9" s="534"/>
      <c r="H9" s="535"/>
      <c r="I9" s="406"/>
      <c r="J9" s="406"/>
      <c r="K9" s="406"/>
      <c r="L9" s="530" t="s">
        <v>146</v>
      </c>
      <c r="M9" s="531"/>
      <c r="N9" s="532"/>
      <c r="O9" s="413"/>
      <c r="P9" s="413"/>
      <c r="Q9" s="413"/>
      <c r="R9" s="530" t="s">
        <v>274</v>
      </c>
      <c r="S9" s="531"/>
      <c r="T9" s="532"/>
      <c r="U9" s="530" t="s">
        <v>277</v>
      </c>
      <c r="V9" s="531"/>
      <c r="W9" s="532"/>
      <c r="X9" s="530" t="s">
        <v>275</v>
      </c>
      <c r="Y9" s="531"/>
      <c r="Z9" s="532"/>
      <c r="AA9" s="530" t="s">
        <v>276</v>
      </c>
      <c r="AB9" s="531"/>
      <c r="AC9" s="532"/>
      <c r="AD9" s="530" t="s">
        <v>147</v>
      </c>
      <c r="AE9" s="531"/>
      <c r="AF9" s="532"/>
      <c r="AG9" s="530" t="s">
        <v>148</v>
      </c>
      <c r="AH9" s="531"/>
      <c r="AI9" s="532"/>
      <c r="AJ9" s="530" t="s">
        <v>149</v>
      </c>
      <c r="AK9" s="531"/>
      <c r="AL9" s="532"/>
      <c r="AM9" s="539" t="s">
        <v>150</v>
      </c>
      <c r="AN9" s="539"/>
      <c r="AO9" s="539"/>
      <c r="AP9" s="530" t="s">
        <v>241</v>
      </c>
      <c r="AQ9" s="531"/>
      <c r="AR9" s="532"/>
      <c r="AS9" s="530" t="s">
        <v>151</v>
      </c>
      <c r="AT9" s="531"/>
      <c r="AU9" s="532"/>
      <c r="AV9" s="530" t="s">
        <v>322</v>
      </c>
      <c r="AW9" s="531"/>
      <c r="AX9" s="532"/>
      <c r="AY9" s="530" t="s">
        <v>152</v>
      </c>
      <c r="AZ9" s="531"/>
      <c r="BA9" s="532"/>
      <c r="BB9" s="530" t="s">
        <v>153</v>
      </c>
      <c r="BC9" s="531"/>
      <c r="BD9" s="532"/>
      <c r="BE9" s="530" t="s">
        <v>243</v>
      </c>
      <c r="BF9" s="531"/>
      <c r="BG9" s="532"/>
      <c r="BH9" s="530" t="s">
        <v>332</v>
      </c>
      <c r="BI9" s="531"/>
      <c r="BJ9" s="532"/>
      <c r="BK9" s="530" t="s">
        <v>393</v>
      </c>
      <c r="BL9" s="531"/>
      <c r="BM9" s="532"/>
      <c r="BN9" s="530" t="s">
        <v>154</v>
      </c>
      <c r="BO9" s="531"/>
      <c r="BP9" s="532"/>
      <c r="BQ9" s="530" t="s">
        <v>267</v>
      </c>
      <c r="BR9" s="531"/>
      <c r="BS9" s="532"/>
      <c r="BT9" s="530" t="s">
        <v>239</v>
      </c>
      <c r="BU9" s="531"/>
      <c r="BV9" s="532"/>
      <c r="BW9" s="530" t="s">
        <v>155</v>
      </c>
      <c r="BX9" s="531"/>
      <c r="BY9" s="532"/>
      <c r="BZ9" s="530" t="s">
        <v>156</v>
      </c>
      <c r="CA9" s="531"/>
      <c r="CB9" s="532"/>
      <c r="CC9" s="533" t="s">
        <v>157</v>
      </c>
      <c r="CD9" s="534"/>
      <c r="CE9" s="534"/>
      <c r="CF9" s="539"/>
      <c r="CG9" s="539"/>
      <c r="CH9" s="539"/>
      <c r="CI9" s="530" t="s">
        <v>323</v>
      </c>
      <c r="CJ9" s="531"/>
      <c r="CK9" s="532"/>
      <c r="CL9" s="530" t="s">
        <v>324</v>
      </c>
      <c r="CM9" s="531"/>
      <c r="CN9" s="532"/>
      <c r="CO9" s="530" t="s">
        <v>158</v>
      </c>
      <c r="CP9" s="531"/>
      <c r="CQ9" s="532"/>
      <c r="CR9" s="530" t="s">
        <v>159</v>
      </c>
      <c r="CS9" s="531"/>
      <c r="CT9" s="532"/>
      <c r="CU9" s="530" t="s">
        <v>21</v>
      </c>
      <c r="CV9" s="531"/>
      <c r="CW9" s="532"/>
      <c r="CX9" s="530" t="s">
        <v>284</v>
      </c>
      <c r="CY9" s="531"/>
      <c r="CZ9" s="532"/>
      <c r="DA9" s="530" t="s">
        <v>325</v>
      </c>
      <c r="DB9" s="531"/>
      <c r="DC9" s="532"/>
      <c r="DD9" s="533"/>
      <c r="DE9" s="534"/>
      <c r="DF9" s="535"/>
      <c r="DG9" s="530" t="s">
        <v>254</v>
      </c>
      <c r="DH9" s="531"/>
      <c r="DI9" s="532"/>
      <c r="DJ9" s="539" t="s">
        <v>160</v>
      </c>
      <c r="DK9" s="539"/>
      <c r="DL9" s="539"/>
      <c r="DM9" s="533"/>
      <c r="DN9" s="534"/>
      <c r="DO9" s="535"/>
      <c r="DP9" s="540" t="s">
        <v>161</v>
      </c>
      <c r="DQ9" s="541"/>
      <c r="DR9" s="542"/>
      <c r="DS9" s="549" t="s">
        <v>139</v>
      </c>
      <c r="DT9" s="550"/>
      <c r="DU9" s="550"/>
      <c r="DV9" s="550"/>
      <c r="DW9" s="550"/>
      <c r="DX9" s="550"/>
      <c r="DY9" s="550"/>
      <c r="DZ9" s="550"/>
      <c r="EA9" s="550"/>
      <c r="EB9" s="550"/>
      <c r="EC9" s="550"/>
      <c r="ED9" s="551"/>
      <c r="EE9" s="540" t="s">
        <v>162</v>
      </c>
      <c r="EF9" s="541"/>
      <c r="EG9" s="542"/>
      <c r="EH9" s="540" t="s">
        <v>163</v>
      </c>
      <c r="EI9" s="541"/>
      <c r="EJ9" s="542"/>
      <c r="EK9" s="540" t="s">
        <v>164</v>
      </c>
      <c r="EL9" s="541"/>
      <c r="EM9" s="542"/>
      <c r="EN9" s="540" t="s">
        <v>165</v>
      </c>
      <c r="EO9" s="541"/>
      <c r="EP9" s="542"/>
      <c r="EQ9" s="530" t="s">
        <v>278</v>
      </c>
      <c r="ER9" s="531"/>
      <c r="ES9" s="532"/>
      <c r="ET9" s="530" t="s">
        <v>166</v>
      </c>
      <c r="EU9" s="531"/>
      <c r="EV9" s="532"/>
      <c r="EW9" s="530" t="s">
        <v>310</v>
      </c>
      <c r="EX9" s="531"/>
      <c r="EY9" s="532"/>
      <c r="EZ9" s="539" t="s">
        <v>280</v>
      </c>
      <c r="FA9" s="539"/>
      <c r="FB9" s="539"/>
      <c r="FC9" s="533"/>
      <c r="FD9" s="534"/>
      <c r="FE9" s="535"/>
    </row>
    <row r="10" spans="1:165" s="157" customFormat="1" ht="62.25" customHeight="1">
      <c r="A10" s="539"/>
      <c r="B10" s="539"/>
      <c r="C10" s="533"/>
      <c r="D10" s="534"/>
      <c r="E10" s="535"/>
      <c r="F10" s="533"/>
      <c r="G10" s="534"/>
      <c r="H10" s="535"/>
      <c r="I10" s="406"/>
      <c r="J10" s="406"/>
      <c r="K10" s="406"/>
      <c r="L10" s="533"/>
      <c r="M10" s="534"/>
      <c r="N10" s="535"/>
      <c r="O10" s="414"/>
      <c r="P10" s="414"/>
      <c r="Q10" s="414"/>
      <c r="R10" s="533"/>
      <c r="S10" s="534"/>
      <c r="T10" s="535"/>
      <c r="U10" s="533"/>
      <c r="V10" s="534"/>
      <c r="W10" s="535"/>
      <c r="X10" s="533"/>
      <c r="Y10" s="534"/>
      <c r="Z10" s="535"/>
      <c r="AA10" s="533"/>
      <c r="AB10" s="534"/>
      <c r="AC10" s="535"/>
      <c r="AD10" s="533"/>
      <c r="AE10" s="534"/>
      <c r="AF10" s="535"/>
      <c r="AG10" s="533"/>
      <c r="AH10" s="534"/>
      <c r="AI10" s="535"/>
      <c r="AJ10" s="533"/>
      <c r="AK10" s="534"/>
      <c r="AL10" s="535"/>
      <c r="AM10" s="539"/>
      <c r="AN10" s="539"/>
      <c r="AO10" s="539"/>
      <c r="AP10" s="533"/>
      <c r="AQ10" s="534"/>
      <c r="AR10" s="535"/>
      <c r="AS10" s="533"/>
      <c r="AT10" s="534"/>
      <c r="AU10" s="535"/>
      <c r="AV10" s="533"/>
      <c r="AW10" s="534"/>
      <c r="AX10" s="535"/>
      <c r="AY10" s="533"/>
      <c r="AZ10" s="534"/>
      <c r="BA10" s="535"/>
      <c r="BB10" s="533"/>
      <c r="BC10" s="534"/>
      <c r="BD10" s="535"/>
      <c r="BE10" s="533"/>
      <c r="BF10" s="534"/>
      <c r="BG10" s="535"/>
      <c r="BH10" s="533"/>
      <c r="BI10" s="534"/>
      <c r="BJ10" s="535"/>
      <c r="BK10" s="533"/>
      <c r="BL10" s="534"/>
      <c r="BM10" s="535"/>
      <c r="BN10" s="533"/>
      <c r="BO10" s="534"/>
      <c r="BP10" s="535"/>
      <c r="BQ10" s="533"/>
      <c r="BR10" s="534"/>
      <c r="BS10" s="535"/>
      <c r="BT10" s="533"/>
      <c r="BU10" s="534"/>
      <c r="BV10" s="535"/>
      <c r="BW10" s="533"/>
      <c r="BX10" s="534"/>
      <c r="BY10" s="535"/>
      <c r="BZ10" s="533"/>
      <c r="CA10" s="534"/>
      <c r="CB10" s="535"/>
      <c r="CC10" s="533"/>
      <c r="CD10" s="534"/>
      <c r="CE10" s="534"/>
      <c r="CF10" s="539"/>
      <c r="CG10" s="539"/>
      <c r="CH10" s="539"/>
      <c r="CI10" s="533"/>
      <c r="CJ10" s="534"/>
      <c r="CK10" s="535"/>
      <c r="CL10" s="533"/>
      <c r="CM10" s="534"/>
      <c r="CN10" s="535"/>
      <c r="CO10" s="533"/>
      <c r="CP10" s="534"/>
      <c r="CQ10" s="535"/>
      <c r="CR10" s="533"/>
      <c r="CS10" s="534"/>
      <c r="CT10" s="535"/>
      <c r="CU10" s="533"/>
      <c r="CV10" s="534"/>
      <c r="CW10" s="535"/>
      <c r="CX10" s="533"/>
      <c r="CY10" s="534"/>
      <c r="CZ10" s="535"/>
      <c r="DA10" s="533"/>
      <c r="DB10" s="534"/>
      <c r="DC10" s="535"/>
      <c r="DD10" s="533"/>
      <c r="DE10" s="534"/>
      <c r="DF10" s="535"/>
      <c r="DG10" s="533"/>
      <c r="DH10" s="534"/>
      <c r="DI10" s="535"/>
      <c r="DJ10" s="539"/>
      <c r="DK10" s="539"/>
      <c r="DL10" s="539"/>
      <c r="DM10" s="533"/>
      <c r="DN10" s="534"/>
      <c r="DO10" s="535"/>
      <c r="DP10" s="543"/>
      <c r="DQ10" s="544"/>
      <c r="DR10" s="545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43"/>
      <c r="EF10" s="544"/>
      <c r="EG10" s="545"/>
      <c r="EH10" s="543"/>
      <c r="EI10" s="544"/>
      <c r="EJ10" s="545"/>
      <c r="EK10" s="543"/>
      <c r="EL10" s="544"/>
      <c r="EM10" s="545"/>
      <c r="EN10" s="543"/>
      <c r="EO10" s="544"/>
      <c r="EP10" s="545"/>
      <c r="EQ10" s="533"/>
      <c r="ER10" s="534"/>
      <c r="ES10" s="535"/>
      <c r="ET10" s="533"/>
      <c r="EU10" s="534"/>
      <c r="EV10" s="535"/>
      <c r="EW10" s="533"/>
      <c r="EX10" s="534"/>
      <c r="EY10" s="535"/>
      <c r="EZ10" s="539"/>
      <c r="FA10" s="539"/>
      <c r="FB10" s="539"/>
      <c r="FC10" s="533"/>
      <c r="FD10" s="534"/>
      <c r="FE10" s="535"/>
    </row>
    <row r="11" spans="1:165" s="157" customFormat="1" ht="109.5" customHeight="1">
      <c r="A11" s="539"/>
      <c r="B11" s="539"/>
      <c r="C11" s="536"/>
      <c r="D11" s="537"/>
      <c r="E11" s="563"/>
      <c r="F11" s="536"/>
      <c r="G11" s="537"/>
      <c r="H11" s="538"/>
      <c r="I11" s="407"/>
      <c r="J11" s="407"/>
      <c r="K11" s="407"/>
      <c r="L11" s="536"/>
      <c r="M11" s="537"/>
      <c r="N11" s="538"/>
      <c r="O11" s="415"/>
      <c r="P11" s="415"/>
      <c r="Q11" s="415"/>
      <c r="R11" s="536"/>
      <c r="S11" s="537"/>
      <c r="T11" s="538"/>
      <c r="U11" s="536"/>
      <c r="V11" s="537"/>
      <c r="W11" s="538"/>
      <c r="X11" s="536"/>
      <c r="Y11" s="537"/>
      <c r="Z11" s="538"/>
      <c r="AA11" s="536"/>
      <c r="AB11" s="537"/>
      <c r="AC11" s="538"/>
      <c r="AD11" s="536"/>
      <c r="AE11" s="537"/>
      <c r="AF11" s="538"/>
      <c r="AG11" s="536"/>
      <c r="AH11" s="537"/>
      <c r="AI11" s="538"/>
      <c r="AJ11" s="536"/>
      <c r="AK11" s="537"/>
      <c r="AL11" s="538"/>
      <c r="AM11" s="539"/>
      <c r="AN11" s="539"/>
      <c r="AO11" s="539"/>
      <c r="AP11" s="536"/>
      <c r="AQ11" s="537"/>
      <c r="AR11" s="538"/>
      <c r="AS11" s="536"/>
      <c r="AT11" s="537"/>
      <c r="AU11" s="538"/>
      <c r="AV11" s="536"/>
      <c r="AW11" s="537"/>
      <c r="AX11" s="538"/>
      <c r="AY11" s="536"/>
      <c r="AZ11" s="537"/>
      <c r="BA11" s="538"/>
      <c r="BB11" s="536"/>
      <c r="BC11" s="537"/>
      <c r="BD11" s="538"/>
      <c r="BE11" s="536"/>
      <c r="BF11" s="537"/>
      <c r="BG11" s="538"/>
      <c r="BH11" s="536"/>
      <c r="BI11" s="537"/>
      <c r="BJ11" s="538"/>
      <c r="BK11" s="536"/>
      <c r="BL11" s="537"/>
      <c r="BM11" s="538"/>
      <c r="BN11" s="536"/>
      <c r="BO11" s="537"/>
      <c r="BP11" s="538"/>
      <c r="BQ11" s="536"/>
      <c r="BR11" s="537"/>
      <c r="BS11" s="538"/>
      <c r="BT11" s="536"/>
      <c r="BU11" s="537"/>
      <c r="BV11" s="538"/>
      <c r="BW11" s="536"/>
      <c r="BX11" s="537"/>
      <c r="BY11" s="538"/>
      <c r="BZ11" s="536"/>
      <c r="CA11" s="537"/>
      <c r="CB11" s="538"/>
      <c r="CC11" s="536"/>
      <c r="CD11" s="537"/>
      <c r="CE11" s="537"/>
      <c r="CF11" s="539"/>
      <c r="CG11" s="539"/>
      <c r="CH11" s="539"/>
      <c r="CI11" s="536"/>
      <c r="CJ11" s="537"/>
      <c r="CK11" s="538"/>
      <c r="CL11" s="536"/>
      <c r="CM11" s="537"/>
      <c r="CN11" s="538"/>
      <c r="CO11" s="536"/>
      <c r="CP11" s="537"/>
      <c r="CQ11" s="538"/>
      <c r="CR11" s="536"/>
      <c r="CS11" s="537"/>
      <c r="CT11" s="538"/>
      <c r="CU11" s="536"/>
      <c r="CV11" s="537"/>
      <c r="CW11" s="538"/>
      <c r="CX11" s="536"/>
      <c r="CY11" s="537"/>
      <c r="CZ11" s="538"/>
      <c r="DA11" s="536"/>
      <c r="DB11" s="537"/>
      <c r="DC11" s="538"/>
      <c r="DD11" s="536"/>
      <c r="DE11" s="537"/>
      <c r="DF11" s="538"/>
      <c r="DG11" s="536"/>
      <c r="DH11" s="537"/>
      <c r="DI11" s="538"/>
      <c r="DJ11" s="539"/>
      <c r="DK11" s="539"/>
      <c r="DL11" s="539"/>
      <c r="DM11" s="536"/>
      <c r="DN11" s="537"/>
      <c r="DO11" s="538"/>
      <c r="DP11" s="546"/>
      <c r="DQ11" s="547"/>
      <c r="DR11" s="548"/>
      <c r="DS11" s="546" t="s">
        <v>167</v>
      </c>
      <c r="DT11" s="547"/>
      <c r="DU11" s="548"/>
      <c r="DV11" s="549" t="s">
        <v>168</v>
      </c>
      <c r="DW11" s="550"/>
      <c r="DX11" s="551"/>
      <c r="DY11" s="546" t="s">
        <v>169</v>
      </c>
      <c r="DZ11" s="547"/>
      <c r="EA11" s="548"/>
      <c r="EB11" s="546" t="s">
        <v>236</v>
      </c>
      <c r="EC11" s="547"/>
      <c r="ED11" s="548"/>
      <c r="EE11" s="546"/>
      <c r="EF11" s="547"/>
      <c r="EG11" s="548"/>
      <c r="EH11" s="546"/>
      <c r="EI11" s="547"/>
      <c r="EJ11" s="548"/>
      <c r="EK11" s="546"/>
      <c r="EL11" s="547"/>
      <c r="EM11" s="548"/>
      <c r="EN11" s="546"/>
      <c r="EO11" s="547"/>
      <c r="EP11" s="548"/>
      <c r="EQ11" s="536"/>
      <c r="ER11" s="537"/>
      <c r="ES11" s="538"/>
      <c r="ET11" s="536"/>
      <c r="EU11" s="537"/>
      <c r="EV11" s="538"/>
      <c r="EW11" s="536"/>
      <c r="EX11" s="537"/>
      <c r="EY11" s="538"/>
      <c r="EZ11" s="539"/>
      <c r="FA11" s="539"/>
      <c r="FB11" s="539"/>
      <c r="FC11" s="536"/>
      <c r="FD11" s="537"/>
      <c r="FE11" s="538"/>
      <c r="FG11" s="158"/>
      <c r="FH11" s="158"/>
      <c r="FI11" s="158"/>
    </row>
    <row r="12" spans="1:165" s="157" customFormat="1" ht="42.75" customHeight="1">
      <c r="A12" s="539"/>
      <c r="B12" s="539"/>
      <c r="C12" s="284" t="s">
        <v>170</v>
      </c>
      <c r="D12" s="285" t="s">
        <v>171</v>
      </c>
      <c r="E12" s="284" t="s">
        <v>172</v>
      </c>
      <c r="F12" s="284" t="s">
        <v>170</v>
      </c>
      <c r="G12" s="284" t="s">
        <v>171</v>
      </c>
      <c r="H12" s="284" t="s">
        <v>172</v>
      </c>
      <c r="I12" s="284"/>
      <c r="J12" s="284"/>
      <c r="K12" s="284"/>
      <c r="L12" s="284" t="s">
        <v>170</v>
      </c>
      <c r="M12" s="284" t="s">
        <v>171</v>
      </c>
      <c r="N12" s="284" t="s">
        <v>172</v>
      </c>
      <c r="O12" s="284"/>
      <c r="P12" s="284"/>
      <c r="Q12" s="284"/>
      <c r="R12" s="284" t="s">
        <v>170</v>
      </c>
      <c r="S12" s="284" t="s">
        <v>171</v>
      </c>
      <c r="T12" s="284" t="s">
        <v>172</v>
      </c>
      <c r="U12" s="284" t="s">
        <v>170</v>
      </c>
      <c r="V12" s="284" t="s">
        <v>171</v>
      </c>
      <c r="W12" s="284" t="s">
        <v>172</v>
      </c>
      <c r="X12" s="284" t="s">
        <v>170</v>
      </c>
      <c r="Y12" s="284" t="s">
        <v>171</v>
      </c>
      <c r="Z12" s="284" t="s">
        <v>172</v>
      </c>
      <c r="AA12" s="284" t="s">
        <v>170</v>
      </c>
      <c r="AB12" s="284" t="s">
        <v>171</v>
      </c>
      <c r="AC12" s="284" t="s">
        <v>172</v>
      </c>
      <c r="AD12" s="284" t="s">
        <v>170</v>
      </c>
      <c r="AE12" s="284" t="s">
        <v>171</v>
      </c>
      <c r="AF12" s="284" t="s">
        <v>172</v>
      </c>
      <c r="AG12" s="284" t="s">
        <v>170</v>
      </c>
      <c r="AH12" s="284" t="s">
        <v>171</v>
      </c>
      <c r="AI12" s="284" t="s">
        <v>172</v>
      </c>
      <c r="AJ12" s="284" t="s">
        <v>170</v>
      </c>
      <c r="AK12" s="284" t="s">
        <v>171</v>
      </c>
      <c r="AL12" s="284" t="s">
        <v>172</v>
      </c>
      <c r="AM12" s="284" t="s">
        <v>170</v>
      </c>
      <c r="AN12" s="284" t="s">
        <v>171</v>
      </c>
      <c r="AO12" s="284" t="s">
        <v>172</v>
      </c>
      <c r="AP12" s="284" t="s">
        <v>170</v>
      </c>
      <c r="AQ12" s="284" t="s">
        <v>171</v>
      </c>
      <c r="AR12" s="284" t="s">
        <v>172</v>
      </c>
      <c r="AS12" s="284" t="s">
        <v>170</v>
      </c>
      <c r="AT12" s="284" t="s">
        <v>171</v>
      </c>
      <c r="AU12" s="284" t="s">
        <v>172</v>
      </c>
      <c r="AV12" s="284" t="s">
        <v>170</v>
      </c>
      <c r="AW12" s="284" t="s">
        <v>171</v>
      </c>
      <c r="AX12" s="284" t="s">
        <v>172</v>
      </c>
      <c r="AY12" s="284" t="s">
        <v>170</v>
      </c>
      <c r="AZ12" s="284" t="s">
        <v>171</v>
      </c>
      <c r="BA12" s="284" t="s">
        <v>172</v>
      </c>
      <c r="BB12" s="284" t="s">
        <v>170</v>
      </c>
      <c r="BC12" s="284" t="s">
        <v>171</v>
      </c>
      <c r="BD12" s="284" t="s">
        <v>172</v>
      </c>
      <c r="BE12" s="284" t="s">
        <v>170</v>
      </c>
      <c r="BF12" s="284" t="s">
        <v>171</v>
      </c>
      <c r="BG12" s="284" t="s">
        <v>172</v>
      </c>
      <c r="BH12" s="284"/>
      <c r="BI12" s="284"/>
      <c r="BJ12" s="284"/>
      <c r="BK12" s="284" t="s">
        <v>173</v>
      </c>
      <c r="BL12" s="284" t="s">
        <v>171</v>
      </c>
      <c r="BM12" s="284" t="s">
        <v>172</v>
      </c>
      <c r="BN12" s="284" t="s">
        <v>170</v>
      </c>
      <c r="BO12" s="284" t="s">
        <v>171</v>
      </c>
      <c r="BP12" s="284" t="s">
        <v>172</v>
      </c>
      <c r="BQ12" s="284" t="s">
        <v>170</v>
      </c>
      <c r="BR12" s="284" t="s">
        <v>171</v>
      </c>
      <c r="BS12" s="284" t="s">
        <v>172</v>
      </c>
      <c r="BT12" s="284" t="s">
        <v>173</v>
      </c>
      <c r="BU12" s="284" t="s">
        <v>171</v>
      </c>
      <c r="BV12" s="284" t="s">
        <v>172</v>
      </c>
      <c r="BW12" s="284" t="s">
        <v>173</v>
      </c>
      <c r="BX12" s="284" t="s">
        <v>171</v>
      </c>
      <c r="BY12" s="284" t="s">
        <v>172</v>
      </c>
      <c r="BZ12" s="284" t="s">
        <v>173</v>
      </c>
      <c r="CA12" s="284" t="s">
        <v>171</v>
      </c>
      <c r="CB12" s="284" t="s">
        <v>172</v>
      </c>
      <c r="CC12" s="284" t="s">
        <v>173</v>
      </c>
      <c r="CD12" s="284" t="s">
        <v>171</v>
      </c>
      <c r="CE12" s="284" t="s">
        <v>172</v>
      </c>
      <c r="CF12" s="284" t="s">
        <v>170</v>
      </c>
      <c r="CG12" s="284" t="s">
        <v>171</v>
      </c>
      <c r="CH12" s="284" t="s">
        <v>172</v>
      </c>
      <c r="CI12" s="284" t="s">
        <v>170</v>
      </c>
      <c r="CJ12" s="284" t="s">
        <v>171</v>
      </c>
      <c r="CK12" s="284" t="s">
        <v>172</v>
      </c>
      <c r="CL12" s="284" t="s">
        <v>170</v>
      </c>
      <c r="CM12" s="284" t="s">
        <v>171</v>
      </c>
      <c r="CN12" s="284" t="s">
        <v>172</v>
      </c>
      <c r="CO12" s="284" t="s">
        <v>170</v>
      </c>
      <c r="CP12" s="284" t="s">
        <v>171</v>
      </c>
      <c r="CQ12" s="284" t="s">
        <v>172</v>
      </c>
      <c r="CR12" s="284" t="s">
        <v>170</v>
      </c>
      <c r="CS12" s="284" t="s">
        <v>171</v>
      </c>
      <c r="CT12" s="284" t="s">
        <v>172</v>
      </c>
      <c r="CU12" s="284" t="s">
        <v>170</v>
      </c>
      <c r="CV12" s="284" t="s">
        <v>171</v>
      </c>
      <c r="CW12" s="284" t="s">
        <v>172</v>
      </c>
      <c r="CX12" s="284" t="s">
        <v>170</v>
      </c>
      <c r="CY12" s="284" t="s">
        <v>171</v>
      </c>
      <c r="CZ12" s="284" t="s">
        <v>172</v>
      </c>
      <c r="DA12" s="284" t="s">
        <v>170</v>
      </c>
      <c r="DB12" s="284" t="s">
        <v>171</v>
      </c>
      <c r="DC12" s="284" t="s">
        <v>172</v>
      </c>
      <c r="DD12" s="284" t="s">
        <v>170</v>
      </c>
      <c r="DE12" s="284" t="s">
        <v>171</v>
      </c>
      <c r="DF12" s="284" t="s">
        <v>172</v>
      </c>
      <c r="DG12" s="284" t="s">
        <v>170</v>
      </c>
      <c r="DH12" s="284" t="s">
        <v>171</v>
      </c>
      <c r="DI12" s="284" t="s">
        <v>172</v>
      </c>
      <c r="DJ12" s="284" t="s">
        <v>170</v>
      </c>
      <c r="DK12" s="284" t="s">
        <v>171</v>
      </c>
      <c r="DL12" s="284" t="s">
        <v>172</v>
      </c>
      <c r="DM12" s="284" t="s">
        <v>170</v>
      </c>
      <c r="DN12" s="284" t="s">
        <v>171</v>
      </c>
      <c r="DO12" s="284" t="s">
        <v>172</v>
      </c>
      <c r="DP12" s="284" t="s">
        <v>170</v>
      </c>
      <c r="DQ12" s="284" t="s">
        <v>171</v>
      </c>
      <c r="DR12" s="284" t="s">
        <v>172</v>
      </c>
      <c r="DS12" s="284" t="s">
        <v>170</v>
      </c>
      <c r="DT12" s="284" t="s">
        <v>171</v>
      </c>
      <c r="DU12" s="284" t="s">
        <v>172</v>
      </c>
      <c r="DV12" s="284" t="s">
        <v>170</v>
      </c>
      <c r="DW12" s="284" t="s">
        <v>171</v>
      </c>
      <c r="DX12" s="284" t="s">
        <v>172</v>
      </c>
      <c r="DY12" s="284" t="s">
        <v>170</v>
      </c>
      <c r="DZ12" s="284" t="s">
        <v>171</v>
      </c>
      <c r="EA12" s="284" t="s">
        <v>172</v>
      </c>
      <c r="EB12" s="284" t="s">
        <v>170</v>
      </c>
      <c r="EC12" s="284" t="s">
        <v>171</v>
      </c>
      <c r="ED12" s="284" t="s">
        <v>172</v>
      </c>
      <c r="EE12" s="284" t="s">
        <v>170</v>
      </c>
      <c r="EF12" s="284" t="s">
        <v>171</v>
      </c>
      <c r="EG12" s="284" t="s">
        <v>172</v>
      </c>
      <c r="EH12" s="284" t="s">
        <v>170</v>
      </c>
      <c r="EI12" s="284" t="s">
        <v>171</v>
      </c>
      <c r="EJ12" s="284" t="s">
        <v>172</v>
      </c>
      <c r="EK12" s="284" t="s">
        <v>170</v>
      </c>
      <c r="EL12" s="284" t="s">
        <v>171</v>
      </c>
      <c r="EM12" s="284" t="s">
        <v>172</v>
      </c>
      <c r="EN12" s="284" t="s">
        <v>170</v>
      </c>
      <c r="EO12" s="284" t="s">
        <v>171</v>
      </c>
      <c r="EP12" s="284" t="s">
        <v>172</v>
      </c>
      <c r="EQ12" s="284" t="s">
        <v>170</v>
      </c>
      <c r="ER12" s="284" t="s">
        <v>171</v>
      </c>
      <c r="ES12" s="284" t="s">
        <v>172</v>
      </c>
      <c r="ET12" s="284" t="s">
        <v>170</v>
      </c>
      <c r="EU12" s="284" t="s">
        <v>171</v>
      </c>
      <c r="EV12" s="284" t="s">
        <v>172</v>
      </c>
      <c r="EW12" s="284" t="s">
        <v>170</v>
      </c>
      <c r="EX12" s="284" t="s">
        <v>171</v>
      </c>
      <c r="EY12" s="284" t="s">
        <v>172</v>
      </c>
      <c r="EZ12" s="284" t="s">
        <v>170</v>
      </c>
      <c r="FA12" s="284" t="s">
        <v>171</v>
      </c>
      <c r="FB12" s="284" t="s">
        <v>172</v>
      </c>
      <c r="FC12" s="284" t="s">
        <v>170</v>
      </c>
      <c r="FD12" s="284" t="s">
        <v>171</v>
      </c>
      <c r="FE12" s="284" t="s">
        <v>172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285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286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287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288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289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290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291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292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293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294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295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296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297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298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299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300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52" t="s">
        <v>174</v>
      </c>
      <c r="B31" s="553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4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10"/>
    </customSheetView>
    <customSheetView guid="{F85EE840-0C31-454A-8951-832C2E9E0600}" scale="70" showPageBreaks="1" printArea="1" hiddenColumns="1" view="pageBreakPreview" topLeftCell="A4">
      <selection activeCell="O1" sqref="O1:Q1048576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11"/>
    </customSheetView>
  </customSheetViews>
  <mergeCells count="69"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CU9:CW11"/>
    <mergeCell ref="DA9:DC11"/>
    <mergeCell ref="DJ9:DL11"/>
    <mergeCell ref="EH9:EJ11"/>
    <mergeCell ref="DS11:DU11"/>
    <mergeCell ref="EB11:ED11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2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338</v>
      </c>
      <c r="AO1" t="s">
        <v>339</v>
      </c>
      <c r="AP1" t="s">
        <v>340</v>
      </c>
      <c r="AS1" t="s">
        <v>341</v>
      </c>
      <c r="AW1">
        <v>187.4</v>
      </c>
      <c r="AX1" t="s">
        <v>342</v>
      </c>
      <c r="AY1" t="s">
        <v>343</v>
      </c>
    </row>
    <row r="2" spans="32:51">
      <c r="AF2" t="s">
        <v>344</v>
      </c>
      <c r="AJ2" t="s">
        <v>345</v>
      </c>
    </row>
    <row r="3" spans="32:51">
      <c r="AF3" t="s">
        <v>347</v>
      </c>
      <c r="AH3" t="s">
        <v>346</v>
      </c>
      <c r="AJ3" t="s">
        <v>347</v>
      </c>
      <c r="AN3" t="s">
        <v>346</v>
      </c>
      <c r="AO3" t="s">
        <v>346</v>
      </c>
      <c r="AP3" t="s">
        <v>346</v>
      </c>
      <c r="AS3" t="s">
        <v>348</v>
      </c>
      <c r="AT3" t="s">
        <v>349</v>
      </c>
      <c r="AU3" t="s">
        <v>350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351</v>
      </c>
      <c r="AU4" t="s">
        <v>352</v>
      </c>
      <c r="AV4" t="s">
        <v>353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354</v>
      </c>
      <c r="AU5" t="s">
        <v>352</v>
      </c>
      <c r="AV5" t="s">
        <v>355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356</v>
      </c>
      <c r="AU6" t="s">
        <v>352</v>
      </c>
      <c r="AV6" t="s">
        <v>355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357</v>
      </c>
      <c r="AU7" t="s">
        <v>352</v>
      </c>
      <c r="AV7" t="s">
        <v>358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359</v>
      </c>
      <c r="AU8" t="s">
        <v>352</v>
      </c>
      <c r="AV8" t="s">
        <v>360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361</v>
      </c>
      <c r="AU9" t="s">
        <v>352</v>
      </c>
      <c r="AV9" t="s">
        <v>362</v>
      </c>
      <c r="AW9" t="s">
        <v>363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364</v>
      </c>
      <c r="AU10" t="s">
        <v>352</v>
      </c>
      <c r="AV10" t="s">
        <v>365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366</v>
      </c>
      <c r="AU11" t="s">
        <v>352</v>
      </c>
      <c r="AV11" t="s">
        <v>367</v>
      </c>
      <c r="AW11" t="s">
        <v>363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368</v>
      </c>
      <c r="AU12" t="s">
        <v>352</v>
      </c>
      <c r="AV12" t="s">
        <v>369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370</v>
      </c>
      <c r="AU13" t="s">
        <v>352</v>
      </c>
      <c r="AV13" t="s">
        <v>371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372</v>
      </c>
      <c r="AU14" t="s">
        <v>352</v>
      </c>
      <c r="AV14" t="s">
        <v>358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373</v>
      </c>
      <c r="AU15" t="s">
        <v>352</v>
      </c>
      <c r="AV15" t="s">
        <v>374</v>
      </c>
      <c r="AW15" t="s">
        <v>375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376</v>
      </c>
      <c r="AU16" t="s">
        <v>352</v>
      </c>
      <c r="AV16" t="s">
        <v>355</v>
      </c>
      <c r="AW16" t="s">
        <v>377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378</v>
      </c>
      <c r="AU17" t="s">
        <v>352</v>
      </c>
      <c r="AV17" t="s">
        <v>379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380</v>
      </c>
      <c r="AU18" t="s">
        <v>352</v>
      </c>
      <c r="AV18" t="s">
        <v>355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381</v>
      </c>
      <c r="AU19" t="s">
        <v>382</v>
      </c>
      <c r="AV19" t="s">
        <v>365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383</v>
      </c>
      <c r="AY20" t="s">
        <v>384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1718F1EE-9F48-4DBE-9531-3B70F9C4A5DD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B31C8DB7-3E78-4144-A6B5-8DE36DE63F0E}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35"/>
  <sheetViews>
    <sheetView tabSelected="1" view="pageBreakPreview" zoomScale="62" zoomScaleSheetLayoutView="62" workbookViewId="0">
      <selection activeCell="C14" sqref="C14"/>
    </sheetView>
  </sheetViews>
  <sheetFormatPr defaultRowHeight="15.75"/>
  <cols>
    <col min="1" max="1" width="21" style="58" customWidth="1"/>
    <col min="2" max="2" width="83.28515625" style="59" customWidth="1"/>
    <col min="3" max="3" width="26.85546875" style="62" customWidth="1"/>
    <col min="4" max="4" width="27.14062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444</v>
      </c>
      <c r="B1" s="429"/>
      <c r="C1" s="429"/>
      <c r="D1" s="429"/>
      <c r="E1" s="429"/>
      <c r="F1" s="429"/>
      <c r="G1" s="426"/>
    </row>
    <row r="2" spans="1:7" ht="23.25" thickBot="1">
      <c r="A2" s="427" t="s">
        <v>456</v>
      </c>
      <c r="B2" s="429"/>
      <c r="C2" s="429"/>
      <c r="D2" s="429"/>
      <c r="E2" s="429"/>
      <c r="F2" s="429"/>
      <c r="G2" s="426"/>
    </row>
    <row r="3" spans="1:7" ht="23.25" thickBot="1">
      <c r="A3" s="520"/>
      <c r="B3" s="521"/>
      <c r="C3" s="450" t="s">
        <v>446</v>
      </c>
      <c r="D3" s="451"/>
      <c r="E3" s="452"/>
      <c r="F3" s="453" t="s">
        <v>447</v>
      </c>
      <c r="G3" s="454"/>
    </row>
    <row r="4" spans="1:7" ht="71.25" customHeight="1">
      <c r="A4" s="518" t="s">
        <v>445</v>
      </c>
      <c r="B4" s="519" t="s">
        <v>450</v>
      </c>
      <c r="C4" s="509" t="s">
        <v>453</v>
      </c>
      <c r="D4" s="510" t="s">
        <v>455</v>
      </c>
      <c r="E4" s="511" t="s">
        <v>312</v>
      </c>
      <c r="F4" s="509" t="s">
        <v>457</v>
      </c>
      <c r="G4" s="511" t="s">
        <v>458</v>
      </c>
    </row>
    <row r="5" spans="1:7" s="6" customFormat="1" ht="26.25">
      <c r="A5" s="347"/>
      <c r="B5" s="430" t="s">
        <v>4</v>
      </c>
      <c r="C5" s="455">
        <f>C6+C13+C18+C23+C25+C29+C8</f>
        <v>228533.22</v>
      </c>
      <c r="D5" s="456">
        <f>D6+D13+D18+D23+D25+D29+D8</f>
        <v>57039.587709999993</v>
      </c>
      <c r="E5" s="457">
        <f t="shared" ref="E5:E14" si="0">SUM(D5/C5*100)</f>
        <v>24.958991830596879</v>
      </c>
      <c r="F5" s="455">
        <f>SUM(F6+F8+F13+F18+F23+F25+F29)</f>
        <v>64350.018329999999</v>
      </c>
      <c r="G5" s="457">
        <f>SUM(D5/F5*100)</f>
        <v>88.639582692097107</v>
      </c>
    </row>
    <row r="6" spans="1:7" s="6" customFormat="1" ht="26.25">
      <c r="A6" s="347">
        <v>1010000</v>
      </c>
      <c r="B6" s="430" t="s">
        <v>5</v>
      </c>
      <c r="C6" s="455">
        <f>C7</f>
        <v>155367.51999999999</v>
      </c>
      <c r="D6" s="456">
        <f>D7</f>
        <v>36844.526619999997</v>
      </c>
      <c r="E6" s="457">
        <f t="shared" si="0"/>
        <v>23.714433119612131</v>
      </c>
      <c r="F6" s="455">
        <f>SUM(F7)</f>
        <v>41063.938099999999</v>
      </c>
      <c r="G6" s="457">
        <f t="shared" ref="G6:G67" si="1">SUM(D6/F6*100)</f>
        <v>89.724776348228517</v>
      </c>
    </row>
    <row r="7" spans="1:7" ht="26.25">
      <c r="A7" s="348">
        <v>1010200001</v>
      </c>
      <c r="B7" s="431" t="s">
        <v>222</v>
      </c>
      <c r="C7" s="458">
        <v>155367.51999999999</v>
      </c>
      <c r="D7" s="459">
        <v>36844.526619999997</v>
      </c>
      <c r="E7" s="457">
        <f t="shared" si="0"/>
        <v>23.714433119612131</v>
      </c>
      <c r="F7" s="460">
        <v>41063.938099999999</v>
      </c>
      <c r="G7" s="457">
        <f t="shared" si="1"/>
        <v>89.724776348228517</v>
      </c>
    </row>
    <row r="8" spans="1:7" ht="40.5">
      <c r="A8" s="347">
        <v>1030000</v>
      </c>
      <c r="B8" s="432" t="s">
        <v>262</v>
      </c>
      <c r="C8" s="455">
        <f>C9+C11+C10</f>
        <v>18312.5</v>
      </c>
      <c r="D8" s="456">
        <f>D9+D11+D10+D12</f>
        <v>6060.3520499999995</v>
      </c>
      <c r="E8" s="457">
        <f t="shared" si="0"/>
        <v>33.094072627986343</v>
      </c>
      <c r="F8" s="455">
        <f>SUM(F9+F10+F11+F12)</f>
        <v>5397.3537100000003</v>
      </c>
      <c r="G8" s="457">
        <f t="shared" si="1"/>
        <v>112.28376674242458</v>
      </c>
    </row>
    <row r="9" spans="1:7" ht="26.25">
      <c r="A9" s="348">
        <v>1030223001</v>
      </c>
      <c r="B9" s="431" t="s">
        <v>264</v>
      </c>
      <c r="C9" s="458">
        <v>8457.5</v>
      </c>
      <c r="D9" s="459">
        <v>3114.9003899999998</v>
      </c>
      <c r="E9" s="457">
        <f t="shared" si="0"/>
        <v>36.830037126810524</v>
      </c>
      <c r="F9" s="460">
        <v>2634.3838700000001</v>
      </c>
      <c r="G9" s="457">
        <f t="shared" si="1"/>
        <v>118.24018608191673</v>
      </c>
    </row>
    <row r="10" spans="1:7" ht="26.25">
      <c r="A10" s="348">
        <v>1030224001</v>
      </c>
      <c r="B10" s="431" t="s">
        <v>270</v>
      </c>
      <c r="C10" s="458">
        <v>55</v>
      </c>
      <c r="D10" s="459">
        <v>14.302060000000001</v>
      </c>
      <c r="E10" s="457">
        <f t="shared" si="0"/>
        <v>26.003745454545456</v>
      </c>
      <c r="F10" s="460">
        <v>18.095420000000001</v>
      </c>
      <c r="G10" s="457">
        <f t="shared" si="1"/>
        <v>79.03690547110817</v>
      </c>
    </row>
    <row r="11" spans="1:7" ht="26.25">
      <c r="A11" s="348">
        <v>1030225001</v>
      </c>
      <c r="B11" s="431" t="s">
        <v>263</v>
      </c>
      <c r="C11" s="458">
        <v>9800</v>
      </c>
      <c r="D11" s="459">
        <v>3316.9546999999998</v>
      </c>
      <c r="E11" s="457">
        <f t="shared" si="0"/>
        <v>33.846476530612243</v>
      </c>
      <c r="F11" s="460">
        <v>3126.2687900000001</v>
      </c>
      <c r="G11" s="457">
        <f t="shared" si="1"/>
        <v>106.0994726560284</v>
      </c>
    </row>
    <row r="12" spans="1:7" ht="26.25">
      <c r="A12" s="348">
        <v>1030226001</v>
      </c>
      <c r="B12" s="431" t="s">
        <v>272</v>
      </c>
      <c r="C12" s="458">
        <v>0</v>
      </c>
      <c r="D12" s="459">
        <v>-385.80509999999998</v>
      </c>
      <c r="E12" s="457" t="e">
        <f t="shared" si="0"/>
        <v>#DIV/0!</v>
      </c>
      <c r="F12" s="460">
        <v>-381.39436999999998</v>
      </c>
      <c r="G12" s="457">
        <f t="shared" si="1"/>
        <v>101.1564748582943</v>
      </c>
    </row>
    <row r="13" spans="1:7" s="6" customFormat="1" ht="26.25">
      <c r="A13" s="347">
        <v>1050000</v>
      </c>
      <c r="B13" s="430" t="s">
        <v>6</v>
      </c>
      <c r="C13" s="455">
        <f>SUM(C14:C17)</f>
        <v>23128</v>
      </c>
      <c r="D13" s="456">
        <f>SUM(D14:D17)</f>
        <v>11692.039450000002</v>
      </c>
      <c r="E13" s="457">
        <f t="shared" si="0"/>
        <v>50.553612288135596</v>
      </c>
      <c r="F13" s="455">
        <f>SUM(F14+F15+F16+F17)</f>
        <v>9064.6331499999997</v>
      </c>
      <c r="G13" s="457">
        <f t="shared" si="1"/>
        <v>128.98524690985428</v>
      </c>
    </row>
    <row r="14" spans="1:7" s="6" customFormat="1" ht="26.25">
      <c r="A14" s="348">
        <v>1050100000</v>
      </c>
      <c r="B14" s="433" t="s">
        <v>395</v>
      </c>
      <c r="C14" s="458">
        <v>18528</v>
      </c>
      <c r="D14" s="461">
        <v>9301.7455100000006</v>
      </c>
      <c r="E14" s="457">
        <f t="shared" si="0"/>
        <v>50.20372144861831</v>
      </c>
      <c r="F14" s="458">
        <v>6470.9753099999998</v>
      </c>
      <c r="G14" s="457">
        <f t="shared" si="1"/>
        <v>143.74564983466149</v>
      </c>
    </row>
    <row r="15" spans="1:7" ht="26.25">
      <c r="A15" s="348">
        <v>1050200000</v>
      </c>
      <c r="B15" s="433" t="s">
        <v>230</v>
      </c>
      <c r="C15" s="462">
        <v>0</v>
      </c>
      <c r="D15" s="459">
        <v>-62.381369999999997</v>
      </c>
      <c r="E15" s="457"/>
      <c r="F15" s="460">
        <v>-3.4452500000000001</v>
      </c>
      <c r="G15" s="457">
        <f t="shared" si="1"/>
        <v>1810.6485741237937</v>
      </c>
    </row>
    <row r="16" spans="1:7" ht="23.25" customHeight="1">
      <c r="A16" s="348">
        <v>1050300000</v>
      </c>
      <c r="B16" s="433" t="s">
        <v>223</v>
      </c>
      <c r="C16" s="462">
        <v>2100</v>
      </c>
      <c r="D16" s="459">
        <v>1855.7763199999999</v>
      </c>
      <c r="E16" s="457">
        <f t="shared" ref="E16:E42" si="2">SUM(D16/C16*100)</f>
        <v>88.370300952380958</v>
      </c>
      <c r="F16" s="460">
        <v>1457.3998999999999</v>
      </c>
      <c r="G16" s="457">
        <f t="shared" si="1"/>
        <v>127.33473633420725</v>
      </c>
    </row>
    <row r="17" spans="1:7" ht="40.5">
      <c r="A17" s="348">
        <v>1050400002</v>
      </c>
      <c r="B17" s="431" t="s">
        <v>251</v>
      </c>
      <c r="C17" s="462">
        <v>2500</v>
      </c>
      <c r="D17" s="459">
        <v>596.89899000000003</v>
      </c>
      <c r="E17" s="457">
        <f t="shared" si="2"/>
        <v>23.875959600000002</v>
      </c>
      <c r="F17" s="460">
        <v>1139.7031899999999</v>
      </c>
      <c r="G17" s="457">
        <f t="shared" si="1"/>
        <v>52.373196393352202</v>
      </c>
    </row>
    <row r="18" spans="1:7" s="6" customFormat="1" ht="24" customHeight="1">
      <c r="A18" s="347">
        <v>1060000</v>
      </c>
      <c r="B18" s="430" t="s">
        <v>131</v>
      </c>
      <c r="C18" s="455">
        <f>SUM(C19:C22)</f>
        <v>24925.200000000001</v>
      </c>
      <c r="D18" s="456">
        <f>SUM(D19:D22)</f>
        <v>2572.9371300000003</v>
      </c>
      <c r="E18" s="457">
        <f t="shared" si="2"/>
        <v>10.32263384045063</v>
      </c>
      <c r="F18" s="455">
        <f>SUM(F19+F21+F22)</f>
        <v>3229.7467999999999</v>
      </c>
      <c r="G18" s="457">
        <f t="shared" si="1"/>
        <v>79.663741132896249</v>
      </c>
    </row>
    <row r="19" spans="1:7" s="6" customFormat="1" ht="18" customHeight="1">
      <c r="A19" s="348">
        <v>1060100000</v>
      </c>
      <c r="B19" s="433" t="s">
        <v>8</v>
      </c>
      <c r="C19" s="458">
        <v>6890</v>
      </c>
      <c r="D19" s="459">
        <v>346.43311</v>
      </c>
      <c r="E19" s="457">
        <f t="shared" si="2"/>
        <v>5.0280567489114656</v>
      </c>
      <c r="F19" s="460">
        <v>581.36598000000004</v>
      </c>
      <c r="G19" s="457">
        <f t="shared" si="1"/>
        <v>59.589505048093791</v>
      </c>
    </row>
    <row r="20" spans="1:7" s="6" customFormat="1" ht="22.5" customHeight="1">
      <c r="A20" s="348">
        <v>1060200000</v>
      </c>
      <c r="B20" s="433" t="s">
        <v>118</v>
      </c>
      <c r="C20" s="458"/>
      <c r="D20" s="459"/>
      <c r="E20" s="457" t="e">
        <f t="shared" si="2"/>
        <v>#DIV/0!</v>
      </c>
      <c r="F20" s="460"/>
      <c r="G20" s="457" t="e">
        <f t="shared" si="1"/>
        <v>#DIV/0!</v>
      </c>
    </row>
    <row r="21" spans="1:7" s="6" customFormat="1" ht="21.75" customHeight="1">
      <c r="A21" s="348">
        <v>1060400000</v>
      </c>
      <c r="B21" s="433" t="s">
        <v>261</v>
      </c>
      <c r="C21" s="458">
        <v>2921.2</v>
      </c>
      <c r="D21" s="459">
        <v>245.02213</v>
      </c>
      <c r="E21" s="457">
        <f t="shared" si="2"/>
        <v>8.3877218266465832</v>
      </c>
      <c r="F21" s="460">
        <v>266.38959999999997</v>
      </c>
      <c r="G21" s="457">
        <f t="shared" si="1"/>
        <v>91.978864790517349</v>
      </c>
    </row>
    <row r="22" spans="1:7" ht="31.5" customHeight="1">
      <c r="A22" s="348">
        <v>1060600000</v>
      </c>
      <c r="B22" s="433" t="s">
        <v>7</v>
      </c>
      <c r="C22" s="458">
        <v>15114</v>
      </c>
      <c r="D22" s="459">
        <v>1981.48189</v>
      </c>
      <c r="E22" s="457">
        <f t="shared" si="2"/>
        <v>13.1102414317851</v>
      </c>
      <c r="F22" s="460">
        <v>2381.9912199999999</v>
      </c>
      <c r="G22" s="457">
        <f t="shared" si="1"/>
        <v>83.185944320987048</v>
      </c>
    </row>
    <row r="23" spans="1:7" s="6" customFormat="1" ht="42" customHeight="1">
      <c r="A23" s="347">
        <v>1070000</v>
      </c>
      <c r="B23" s="432" t="s">
        <v>9</v>
      </c>
      <c r="C23" s="455">
        <f>SUM(C24)</f>
        <v>4300</v>
      </c>
      <c r="D23" s="456">
        <f>SUM(D24)</f>
        <v>-600.10126000000002</v>
      </c>
      <c r="E23" s="457">
        <f t="shared" si="2"/>
        <v>-13.955843255813955</v>
      </c>
      <c r="F23" s="455">
        <v>4760.2740000000003</v>
      </c>
      <c r="G23" s="457">
        <f t="shared" si="1"/>
        <v>-12.606443662696726</v>
      </c>
    </row>
    <row r="24" spans="1:7" ht="36.75" customHeight="1">
      <c r="A24" s="348">
        <v>1070102001</v>
      </c>
      <c r="B24" s="431" t="s">
        <v>231</v>
      </c>
      <c r="C24" s="458">
        <v>4300</v>
      </c>
      <c r="D24" s="459">
        <v>-600.10126000000002</v>
      </c>
      <c r="E24" s="457">
        <f t="shared" si="2"/>
        <v>-13.955843255813955</v>
      </c>
      <c r="F24" s="460">
        <v>4760.2740000000003</v>
      </c>
      <c r="G24" s="457">
        <f t="shared" si="1"/>
        <v>-12.606443662696726</v>
      </c>
    </row>
    <row r="25" spans="1:7" s="6" customFormat="1" ht="26.25">
      <c r="A25" s="347">
        <v>1080000</v>
      </c>
      <c r="B25" s="430" t="s">
        <v>10</v>
      </c>
      <c r="C25" s="455">
        <f>C26+C27+C28</f>
        <v>2500</v>
      </c>
      <c r="D25" s="456">
        <f>D26+D27+D28</f>
        <v>469.89483000000001</v>
      </c>
      <c r="E25" s="457">
        <f t="shared" si="2"/>
        <v>18.795793199999999</v>
      </c>
      <c r="F25" s="455">
        <f>SUM(F26+F27)</f>
        <v>834.06891999999993</v>
      </c>
      <c r="G25" s="457">
        <f t="shared" si="1"/>
        <v>56.337650130878878</v>
      </c>
    </row>
    <row r="26" spans="1:7" ht="27" customHeight="1">
      <c r="A26" s="348">
        <v>1080300001</v>
      </c>
      <c r="B26" s="431" t="s">
        <v>232</v>
      </c>
      <c r="C26" s="458">
        <v>2500</v>
      </c>
      <c r="D26" s="459">
        <v>457.71483000000001</v>
      </c>
      <c r="E26" s="457">
        <f t="shared" si="2"/>
        <v>18.308593200000001</v>
      </c>
      <c r="F26" s="460">
        <v>812.05891999999994</v>
      </c>
      <c r="G26" s="457">
        <f t="shared" si="1"/>
        <v>56.36473151480191</v>
      </c>
    </row>
    <row r="27" spans="1:7" ht="24" customHeight="1">
      <c r="A27" s="348">
        <v>1080400001</v>
      </c>
      <c r="B27" s="431" t="s">
        <v>221</v>
      </c>
      <c r="C27" s="458">
        <v>0</v>
      </c>
      <c r="D27" s="459">
        <v>12.18</v>
      </c>
      <c r="E27" s="457" t="e">
        <f t="shared" si="2"/>
        <v>#DIV/0!</v>
      </c>
      <c r="F27" s="460">
        <v>22.01</v>
      </c>
      <c r="G27" s="457">
        <f t="shared" si="1"/>
        <v>55.338482507950928</v>
      </c>
    </row>
    <row r="28" spans="1:7" ht="54.75" customHeight="1">
      <c r="A28" s="348">
        <v>1080700001</v>
      </c>
      <c r="B28" s="431" t="s">
        <v>452</v>
      </c>
      <c r="C28" s="458">
        <v>0</v>
      </c>
      <c r="D28" s="459"/>
      <c r="E28" s="457" t="e">
        <f t="shared" si="2"/>
        <v>#DIV/0!</v>
      </c>
      <c r="F28" s="460"/>
      <c r="G28" s="457" t="e">
        <f t="shared" si="1"/>
        <v>#DIV/0!</v>
      </c>
    </row>
    <row r="29" spans="1:7" s="15" customFormat="1" ht="40.5">
      <c r="A29" s="347">
        <v>109000000</v>
      </c>
      <c r="B29" s="432" t="s">
        <v>224</v>
      </c>
      <c r="C29" s="455">
        <f>C30+C31+C32+C33</f>
        <v>0</v>
      </c>
      <c r="D29" s="456">
        <f>D30+D31+D32+D33</f>
        <v>-6.1109999999999998E-2</v>
      </c>
      <c r="E29" s="457" t="e">
        <f t="shared" si="2"/>
        <v>#DIV/0!</v>
      </c>
      <c r="F29" s="455">
        <f>SUM(F30:F32)</f>
        <v>3.65E-3</v>
      </c>
      <c r="G29" s="457">
        <f t="shared" si="1"/>
        <v>-1674.2465753424658</v>
      </c>
    </row>
    <row r="30" spans="1:7" s="15" customFormat="1" ht="17.25" customHeight="1">
      <c r="A30" s="348">
        <v>1090100000</v>
      </c>
      <c r="B30" s="431" t="s">
        <v>120</v>
      </c>
      <c r="C30" s="458">
        <v>0</v>
      </c>
      <c r="D30" s="459">
        <v>0</v>
      </c>
      <c r="E30" s="457" t="e">
        <f t="shared" si="2"/>
        <v>#DIV/0!</v>
      </c>
      <c r="F30" s="460">
        <v>0</v>
      </c>
      <c r="G30" s="457" t="e">
        <f t="shared" si="1"/>
        <v>#DIV/0!</v>
      </c>
    </row>
    <row r="31" spans="1:7" s="15" customFormat="1" ht="17.25" customHeight="1">
      <c r="A31" s="348">
        <v>1090400000</v>
      </c>
      <c r="B31" s="431" t="s">
        <v>226</v>
      </c>
      <c r="C31" s="458">
        <v>0</v>
      </c>
      <c r="D31" s="459">
        <v>0</v>
      </c>
      <c r="E31" s="457" t="e">
        <f t="shared" si="2"/>
        <v>#DIV/0!</v>
      </c>
      <c r="F31" s="460">
        <v>3.65E-3</v>
      </c>
      <c r="G31" s="457">
        <f t="shared" si="1"/>
        <v>0</v>
      </c>
    </row>
    <row r="32" spans="1:7" s="15" customFormat="1" ht="36.75" customHeight="1">
      <c r="A32" s="348">
        <v>1090700000</v>
      </c>
      <c r="B32" s="431" t="s">
        <v>433</v>
      </c>
      <c r="C32" s="458">
        <v>0</v>
      </c>
      <c r="D32" s="459">
        <v>-6.1109999999999998E-2</v>
      </c>
      <c r="E32" s="457" t="e">
        <f t="shared" si="2"/>
        <v>#DIV/0!</v>
      </c>
      <c r="F32" s="460">
        <v>0</v>
      </c>
      <c r="G32" s="457" t="e">
        <f t="shared" si="1"/>
        <v>#DIV/0!</v>
      </c>
    </row>
    <row r="33" spans="1:7" s="15" customFormat="1" ht="1.5" customHeight="1">
      <c r="A33" s="348">
        <v>1090700000</v>
      </c>
      <c r="B33" s="431" t="s">
        <v>123</v>
      </c>
      <c r="C33" s="458">
        <v>0</v>
      </c>
      <c r="D33" s="459">
        <v>0</v>
      </c>
      <c r="E33" s="457" t="e">
        <f t="shared" si="2"/>
        <v>#DIV/0!</v>
      </c>
      <c r="F33" s="460">
        <v>0</v>
      </c>
      <c r="G33" s="457" t="e">
        <f t="shared" si="1"/>
        <v>#DIV/0!</v>
      </c>
    </row>
    <row r="34" spans="1:7" s="6" customFormat="1" ht="33.75" customHeight="1">
      <c r="A34" s="347"/>
      <c r="B34" s="430" t="s">
        <v>12</v>
      </c>
      <c r="C34" s="455">
        <f>C35+C45+C47+C50+C53+C55+C60</f>
        <v>31143.727999999999</v>
      </c>
      <c r="D34" s="456">
        <f>D35+D45+D47+D50+D53+D55+D60</f>
        <v>13723.8938</v>
      </c>
      <c r="E34" s="457">
        <f t="shared" si="2"/>
        <v>44.066316659328649</v>
      </c>
      <c r="F34" s="455">
        <f>F35+F45+F47+F50+F53+F55+F60</f>
        <v>9835.3456100000003</v>
      </c>
      <c r="G34" s="457">
        <f t="shared" si="1"/>
        <v>139.53646718877221</v>
      </c>
    </row>
    <row r="35" spans="1:7" s="6" customFormat="1" ht="42.75" customHeight="1">
      <c r="A35" s="347">
        <v>1110000</v>
      </c>
      <c r="B35" s="432" t="s">
        <v>124</v>
      </c>
      <c r="C35" s="455">
        <f>SUM(C36:C44)</f>
        <v>12473</v>
      </c>
      <c r="D35" s="456">
        <f>SUM(D36+D38+D40+D42+D43+D44+D39+D41)</f>
        <v>4777.5650599999999</v>
      </c>
      <c r="E35" s="457">
        <f t="shared" si="2"/>
        <v>38.303255511905718</v>
      </c>
      <c r="F35" s="455">
        <f>SUM(F36:F44)</f>
        <v>4564.6697199999999</v>
      </c>
      <c r="G35" s="457">
        <f t="shared" si="1"/>
        <v>104.66398125295251</v>
      </c>
    </row>
    <row r="36" spans="1:7" s="6" customFormat="1" ht="34.5" customHeight="1">
      <c r="A36" s="348">
        <v>1110100000</v>
      </c>
      <c r="B36" s="431" t="s">
        <v>301</v>
      </c>
      <c r="C36" s="458">
        <v>46</v>
      </c>
      <c r="D36" s="461">
        <v>0</v>
      </c>
      <c r="E36" s="457">
        <f t="shared" si="2"/>
        <v>0</v>
      </c>
      <c r="F36" s="458">
        <v>44.585999999999999</v>
      </c>
      <c r="G36" s="457">
        <f t="shared" si="1"/>
        <v>0</v>
      </c>
    </row>
    <row r="37" spans="1:7" ht="21" customHeight="1">
      <c r="A37" s="348">
        <v>1110305005</v>
      </c>
      <c r="B37" s="433" t="s">
        <v>233</v>
      </c>
      <c r="C37" s="458">
        <v>0</v>
      </c>
      <c r="D37" s="459">
        <v>0</v>
      </c>
      <c r="E37" s="457" t="e">
        <f t="shared" si="2"/>
        <v>#DIV/0!</v>
      </c>
      <c r="F37" s="460">
        <v>0</v>
      </c>
      <c r="G37" s="457" t="e">
        <f t="shared" si="1"/>
        <v>#DIV/0!</v>
      </c>
    </row>
    <row r="38" spans="1:7" ht="26.25">
      <c r="A38" s="349">
        <v>1110501000</v>
      </c>
      <c r="B38" s="434" t="s">
        <v>219</v>
      </c>
      <c r="C38" s="462">
        <v>8000</v>
      </c>
      <c r="D38" s="459">
        <v>3789.0252799999998</v>
      </c>
      <c r="E38" s="457">
        <f t="shared" si="2"/>
        <v>47.362815999999995</v>
      </c>
      <c r="F38" s="460">
        <v>3354.8548599999999</v>
      </c>
      <c r="G38" s="457">
        <f t="shared" si="1"/>
        <v>112.94155598731325</v>
      </c>
    </row>
    <row r="39" spans="1:7" ht="44.25" customHeight="1">
      <c r="A39" s="349">
        <v>1110502000</v>
      </c>
      <c r="B39" s="435" t="s">
        <v>437</v>
      </c>
      <c r="C39" s="462">
        <v>2594</v>
      </c>
      <c r="D39" s="459">
        <v>431.06209000000001</v>
      </c>
      <c r="E39" s="457">
        <f t="shared" si="2"/>
        <v>16.617659599074788</v>
      </c>
      <c r="F39" s="460">
        <v>811.11186999999995</v>
      </c>
      <c r="G39" s="457">
        <f t="shared" si="1"/>
        <v>53.144591509923288</v>
      </c>
    </row>
    <row r="40" spans="1:7" ht="18.75" customHeight="1">
      <c r="A40" s="348">
        <v>1110503505</v>
      </c>
      <c r="B40" s="433" t="s">
        <v>218</v>
      </c>
      <c r="C40" s="462">
        <v>517</v>
      </c>
      <c r="D40" s="459">
        <v>131.91586000000001</v>
      </c>
      <c r="E40" s="457">
        <f t="shared" si="2"/>
        <v>25.515640232108318</v>
      </c>
      <c r="F40" s="460">
        <v>176.88935000000001</v>
      </c>
      <c r="G40" s="457">
        <f t="shared" si="1"/>
        <v>74.575354593139721</v>
      </c>
    </row>
    <row r="41" spans="1:7" ht="37.5" customHeight="1">
      <c r="A41" s="348">
        <v>1110530000</v>
      </c>
      <c r="B41" s="431" t="s">
        <v>454</v>
      </c>
      <c r="C41" s="463">
        <v>0</v>
      </c>
      <c r="D41" s="459">
        <v>2.8300000000000001E-3</v>
      </c>
      <c r="E41" s="457" t="e">
        <f t="shared" si="2"/>
        <v>#DIV/0!</v>
      </c>
      <c r="F41" s="460">
        <v>0</v>
      </c>
      <c r="G41" s="457" t="e">
        <f t="shared" si="1"/>
        <v>#DIV/0!</v>
      </c>
    </row>
    <row r="42" spans="1:7" s="15" customFormat="1" ht="26.25">
      <c r="A42" s="348">
        <v>1110701505</v>
      </c>
      <c r="B42" s="433" t="s">
        <v>234</v>
      </c>
      <c r="C42" s="462">
        <v>100</v>
      </c>
      <c r="D42" s="459">
        <v>261.95400000000001</v>
      </c>
      <c r="E42" s="457">
        <f t="shared" si="2"/>
        <v>261.95400000000001</v>
      </c>
      <c r="F42" s="460">
        <v>13.106999999999999</v>
      </c>
      <c r="G42" s="457">
        <f t="shared" si="1"/>
        <v>1998.5809109636073</v>
      </c>
    </row>
    <row r="43" spans="1:7" s="15" customFormat="1" ht="26.25">
      <c r="A43" s="348">
        <v>1110903000</v>
      </c>
      <c r="B43" s="433" t="s">
        <v>386</v>
      </c>
      <c r="C43" s="462">
        <v>0</v>
      </c>
      <c r="D43" s="459">
        <v>0</v>
      </c>
      <c r="E43" s="457"/>
      <c r="F43" s="460"/>
      <c r="G43" s="457" t="e">
        <f t="shared" si="1"/>
        <v>#DIV/0!</v>
      </c>
    </row>
    <row r="44" spans="1:7" s="15" customFormat="1" ht="26.25">
      <c r="A44" s="348">
        <v>1110904414</v>
      </c>
      <c r="B44" s="433" t="s">
        <v>313</v>
      </c>
      <c r="C44" s="462">
        <v>1216</v>
      </c>
      <c r="D44" s="459">
        <v>163.60499999999999</v>
      </c>
      <c r="E44" s="457">
        <f>SUM(D44/C44*100)</f>
        <v>13.454358552631579</v>
      </c>
      <c r="F44" s="460">
        <v>164.12064000000001</v>
      </c>
      <c r="G44" s="457">
        <f t="shared" si="1"/>
        <v>99.685816482314465</v>
      </c>
    </row>
    <row r="45" spans="1:7" s="15" customFormat="1" ht="40.5">
      <c r="A45" s="347">
        <v>1120000</v>
      </c>
      <c r="B45" s="432" t="s">
        <v>125</v>
      </c>
      <c r="C45" s="464">
        <f>C46</f>
        <v>950</v>
      </c>
      <c r="D45" s="465">
        <f>D46</f>
        <v>310.84863000000001</v>
      </c>
      <c r="E45" s="457">
        <f>SUM(D45/C45*100)</f>
        <v>32.720908421052634</v>
      </c>
      <c r="F45" s="464">
        <f>SUM(F46)</f>
        <v>457.53095000000002</v>
      </c>
      <c r="G45" s="457">
        <f t="shared" si="1"/>
        <v>67.940459547053592</v>
      </c>
    </row>
    <row r="46" spans="1:7" s="15" customFormat="1" ht="26.25">
      <c r="A46" s="348">
        <v>1120100001</v>
      </c>
      <c r="B46" s="431" t="s">
        <v>235</v>
      </c>
      <c r="C46" s="458">
        <v>950</v>
      </c>
      <c r="D46" s="459">
        <v>310.84863000000001</v>
      </c>
      <c r="E46" s="457">
        <f>SUM(D46/C46*100)</f>
        <v>32.720908421052634</v>
      </c>
      <c r="F46" s="460">
        <v>457.53095000000002</v>
      </c>
      <c r="G46" s="457">
        <f t="shared" si="1"/>
        <v>67.940459547053592</v>
      </c>
    </row>
    <row r="47" spans="1:7" s="182" customFormat="1" ht="21.75" customHeight="1">
      <c r="A47" s="350">
        <v>1130000</v>
      </c>
      <c r="B47" s="436" t="s">
        <v>126</v>
      </c>
      <c r="C47" s="455">
        <f>C48+C49</f>
        <v>900</v>
      </c>
      <c r="D47" s="456">
        <f>D48+D49</f>
        <v>130.9811</v>
      </c>
      <c r="E47" s="457">
        <f>SUM(D47/C47*100)</f>
        <v>14.553455555555555</v>
      </c>
      <c r="F47" s="455">
        <f>SUM(F48:F49)</f>
        <v>271.81425000000002</v>
      </c>
      <c r="G47" s="457">
        <f t="shared" si="1"/>
        <v>48.187723785636692</v>
      </c>
    </row>
    <row r="48" spans="1:7" s="15" customFormat="1" ht="20.25" customHeight="1">
      <c r="A48" s="348">
        <v>1130200000</v>
      </c>
      <c r="B48" s="431" t="s">
        <v>311</v>
      </c>
      <c r="C48" s="458">
        <v>900</v>
      </c>
      <c r="D48" s="461">
        <v>130.9811</v>
      </c>
      <c r="E48" s="457">
        <f>SUM(D48/C48*100)</f>
        <v>14.553455555555555</v>
      </c>
      <c r="F48" s="458">
        <v>271.81425000000002</v>
      </c>
      <c r="G48" s="457">
        <f t="shared" si="1"/>
        <v>48.187723785636692</v>
      </c>
    </row>
    <row r="49" spans="1:9" ht="25.5" customHeight="1">
      <c r="A49" s="348">
        <v>1130305005</v>
      </c>
      <c r="B49" s="431" t="s">
        <v>217</v>
      </c>
      <c r="C49" s="458">
        <v>0</v>
      </c>
      <c r="D49" s="459">
        <v>0</v>
      </c>
      <c r="E49" s="457"/>
      <c r="F49" s="460">
        <v>0</v>
      </c>
      <c r="G49" s="457"/>
    </row>
    <row r="50" spans="1:9" ht="20.25" customHeight="1">
      <c r="A50" s="351">
        <v>1140000</v>
      </c>
      <c r="B50" s="437" t="s">
        <v>127</v>
      </c>
      <c r="C50" s="455">
        <f>C51+C52</f>
        <v>3400</v>
      </c>
      <c r="D50" s="456">
        <f>D51+D52</f>
        <v>1566.7292600000001</v>
      </c>
      <c r="E50" s="457">
        <f t="shared" ref="E50:E60" si="3">SUM(D50/C50*100)</f>
        <v>46.080272352941179</v>
      </c>
      <c r="F50" s="455">
        <f>F51+F52</f>
        <v>3897.6757699999998</v>
      </c>
      <c r="G50" s="457">
        <f t="shared" si="1"/>
        <v>40.196500490342224</v>
      </c>
    </row>
    <row r="51" spans="1:9" ht="26.25">
      <c r="A51" s="349">
        <v>1140200000</v>
      </c>
      <c r="B51" s="435" t="s">
        <v>215</v>
      </c>
      <c r="C51" s="458">
        <v>1400</v>
      </c>
      <c r="D51" s="459">
        <v>0</v>
      </c>
      <c r="E51" s="457">
        <f t="shared" si="3"/>
        <v>0</v>
      </c>
      <c r="F51" s="460">
        <v>1108.4413999999999</v>
      </c>
      <c r="G51" s="457">
        <f t="shared" si="1"/>
        <v>0</v>
      </c>
    </row>
    <row r="52" spans="1:9" ht="24" customHeight="1">
      <c r="A52" s="348">
        <v>1140600000</v>
      </c>
      <c r="B52" s="431" t="s">
        <v>216</v>
      </c>
      <c r="C52" s="458">
        <v>2000</v>
      </c>
      <c r="D52" s="459">
        <v>1566.7292600000001</v>
      </c>
      <c r="E52" s="457">
        <f t="shared" si="3"/>
        <v>78.336462999999995</v>
      </c>
      <c r="F52" s="460">
        <v>2789.2343700000001</v>
      </c>
      <c r="G52" s="457">
        <f t="shared" si="1"/>
        <v>56.170584904989539</v>
      </c>
    </row>
    <row r="53" spans="1:9" ht="0.75" customHeight="1">
      <c r="A53" s="347">
        <v>1150000000</v>
      </c>
      <c r="B53" s="432" t="s">
        <v>228</v>
      </c>
      <c r="C53" s="455">
        <f>C54</f>
        <v>0</v>
      </c>
      <c r="D53" s="456">
        <f>D54</f>
        <v>0</v>
      </c>
      <c r="E53" s="457" t="e">
        <f t="shared" si="3"/>
        <v>#DIV/0!</v>
      </c>
      <c r="F53" s="455">
        <f>F54</f>
        <v>0</v>
      </c>
      <c r="G53" s="457" t="e">
        <f t="shared" si="1"/>
        <v>#DIV/0!</v>
      </c>
    </row>
    <row r="54" spans="1:9" ht="42.75" customHeight="1">
      <c r="A54" s="348">
        <v>1150205005</v>
      </c>
      <c r="B54" s="431" t="s">
        <v>229</v>
      </c>
      <c r="C54" s="458">
        <v>0</v>
      </c>
      <c r="D54" s="459">
        <v>0</v>
      </c>
      <c r="E54" s="457" t="e">
        <f t="shared" si="3"/>
        <v>#DIV/0!</v>
      </c>
      <c r="F54" s="460">
        <v>0</v>
      </c>
      <c r="G54" s="457" t="e">
        <f t="shared" si="1"/>
        <v>#DIV/0!</v>
      </c>
    </row>
    <row r="55" spans="1:9" ht="26.25">
      <c r="A55" s="347">
        <v>1160000</v>
      </c>
      <c r="B55" s="432" t="s">
        <v>129</v>
      </c>
      <c r="C55" s="455">
        <f>SUM(C56:C59)</f>
        <v>2150</v>
      </c>
      <c r="D55" s="456">
        <f>SUM(D56:D59)</f>
        <v>480.4271</v>
      </c>
      <c r="E55" s="457">
        <f t="shared" si="3"/>
        <v>22.345446511627905</v>
      </c>
      <c r="F55" s="455">
        <f>SUM(F56:F59)</f>
        <v>643.65491999999995</v>
      </c>
      <c r="G55" s="457">
        <f t="shared" si="1"/>
        <v>74.640476608180052</v>
      </c>
      <c r="I55" s="147"/>
    </row>
    <row r="56" spans="1:9" ht="36.75" customHeight="1">
      <c r="A56" s="348">
        <v>1160100001</v>
      </c>
      <c r="B56" s="431" t="s">
        <v>438</v>
      </c>
      <c r="C56" s="458">
        <v>1227.9000000000001</v>
      </c>
      <c r="D56" s="466">
        <v>301.90280999999999</v>
      </c>
      <c r="E56" s="457">
        <f t="shared" si="3"/>
        <v>24.586921573418028</v>
      </c>
      <c r="F56" s="467">
        <v>513.25729999999999</v>
      </c>
      <c r="G56" s="457">
        <f t="shared" si="1"/>
        <v>58.820948089778746</v>
      </c>
    </row>
    <row r="57" spans="1:9" ht="39.75" customHeight="1">
      <c r="A57" s="348">
        <v>1160700000</v>
      </c>
      <c r="B57" s="431" t="s">
        <v>439</v>
      </c>
      <c r="C57" s="458">
        <v>813.1</v>
      </c>
      <c r="D57" s="468">
        <v>43.971290000000003</v>
      </c>
      <c r="E57" s="457">
        <f t="shared" si="3"/>
        <v>5.4078575820932233</v>
      </c>
      <c r="F57" s="469">
        <v>28.21472</v>
      </c>
      <c r="G57" s="457">
        <f t="shared" si="1"/>
        <v>155.84521129396288</v>
      </c>
    </row>
    <row r="58" spans="1:9" ht="41.25" customHeight="1">
      <c r="A58" s="348">
        <v>1161012000</v>
      </c>
      <c r="B58" s="431" t="s">
        <v>396</v>
      </c>
      <c r="C58" s="470">
        <v>9</v>
      </c>
      <c r="D58" s="468">
        <v>0</v>
      </c>
      <c r="E58" s="457">
        <f t="shared" si="3"/>
        <v>0</v>
      </c>
      <c r="F58" s="469">
        <v>62.182899999999997</v>
      </c>
      <c r="G58" s="457">
        <f t="shared" si="1"/>
        <v>0</v>
      </c>
    </row>
    <row r="59" spans="1:9" ht="41.25" customHeight="1">
      <c r="A59" s="348">
        <v>1161100001</v>
      </c>
      <c r="B59" s="431" t="s">
        <v>397</v>
      </c>
      <c r="C59" s="470">
        <v>100</v>
      </c>
      <c r="D59" s="468">
        <v>134.553</v>
      </c>
      <c r="E59" s="457">
        <f t="shared" si="3"/>
        <v>134.553</v>
      </c>
      <c r="F59" s="469">
        <v>40</v>
      </c>
      <c r="G59" s="457"/>
    </row>
    <row r="60" spans="1:9" ht="25.5" customHeight="1">
      <c r="A60" s="347">
        <v>1170000</v>
      </c>
      <c r="B60" s="432" t="s">
        <v>130</v>
      </c>
      <c r="C60" s="455">
        <f>C61+C62</f>
        <v>11270.727999999999</v>
      </c>
      <c r="D60" s="456">
        <f>D61+D62</f>
        <v>6457.3426499999996</v>
      </c>
      <c r="E60" s="457">
        <f t="shared" si="3"/>
        <v>57.293039544561807</v>
      </c>
      <c r="F60" s="455">
        <f>F61+F62</f>
        <v>0</v>
      </c>
      <c r="G60" s="457"/>
    </row>
    <row r="61" spans="1:9" ht="26.25">
      <c r="A61" s="348">
        <v>1170100000</v>
      </c>
      <c r="B61" s="431" t="s">
        <v>15</v>
      </c>
      <c r="C61" s="458">
        <v>0</v>
      </c>
      <c r="D61" s="461">
        <v>9.8520000000000003</v>
      </c>
      <c r="E61" s="457"/>
      <c r="F61" s="458"/>
      <c r="G61" s="457"/>
    </row>
    <row r="62" spans="1:9" ht="26.25">
      <c r="A62" s="348">
        <v>1171500000</v>
      </c>
      <c r="B62" s="433" t="s">
        <v>410</v>
      </c>
      <c r="C62" s="458">
        <v>11270.727999999999</v>
      </c>
      <c r="D62" s="459">
        <v>6447.4906499999997</v>
      </c>
      <c r="E62" s="457">
        <f>SUM(D62/C62*100)</f>
        <v>57.205627267377935</v>
      </c>
      <c r="F62" s="460">
        <v>0</v>
      </c>
      <c r="G62" s="457"/>
    </row>
    <row r="63" spans="1:9" s="6" customFormat="1" ht="26.25">
      <c r="A63" s="347">
        <v>100000</v>
      </c>
      <c r="B63" s="430" t="s">
        <v>16</v>
      </c>
      <c r="C63" s="471">
        <f>SUM(C5,C34)</f>
        <v>259676.948</v>
      </c>
      <c r="D63" s="472">
        <f>SUM(D5,D34)</f>
        <v>70763.481509999998</v>
      </c>
      <c r="E63" s="457">
        <f>SUM(D63/C63*100)</f>
        <v>27.250582716337224</v>
      </c>
      <c r="F63" s="471">
        <f>SUM(F5+F34)</f>
        <v>74185.363939999996</v>
      </c>
      <c r="G63" s="457">
        <f t="shared" si="1"/>
        <v>95.387388767456116</v>
      </c>
      <c r="H63" s="93"/>
      <c r="I63" s="93"/>
    </row>
    <row r="64" spans="1:9" s="6" customFormat="1" ht="28.5" customHeight="1">
      <c r="A64" s="347">
        <v>200000</v>
      </c>
      <c r="B64" s="430" t="s">
        <v>17</v>
      </c>
      <c r="C64" s="455">
        <f>C65+C67+C68+C69+C72+C66+C71</f>
        <v>850195.81864000007</v>
      </c>
      <c r="D64" s="456">
        <f>SUM(D65+D66+D67+D68+D69+D70+D71+D72)</f>
        <v>259928.85170999999</v>
      </c>
      <c r="E64" s="457">
        <f>SUM(D64/C64*100)</f>
        <v>30.572821697216806</v>
      </c>
      <c r="F64" s="455">
        <f>SUM(F65+F67+F68+F69+F70+F71+F72)</f>
        <v>217239.22365</v>
      </c>
      <c r="G64" s="457">
        <f t="shared" si="1"/>
        <v>119.65097616477327</v>
      </c>
      <c r="H64" s="93"/>
      <c r="I64" s="93"/>
    </row>
    <row r="65" spans="1:9" ht="26.25" customHeight="1">
      <c r="A65" s="349">
        <v>2021000000</v>
      </c>
      <c r="B65" s="434" t="s">
        <v>18</v>
      </c>
      <c r="C65" s="462">
        <v>116188.5</v>
      </c>
      <c r="D65" s="473">
        <v>58385.599999999999</v>
      </c>
      <c r="E65" s="457">
        <f>SUM(D65/C65*100)</f>
        <v>50.250756314093046</v>
      </c>
      <c r="F65" s="474">
        <v>748.5</v>
      </c>
      <c r="G65" s="457">
        <f t="shared" si="1"/>
        <v>7800.3473613894457</v>
      </c>
    </row>
    <row r="66" spans="1:9" ht="18.75" customHeight="1">
      <c r="A66" s="349">
        <v>2021500200</v>
      </c>
      <c r="B66" s="434" t="s">
        <v>225</v>
      </c>
      <c r="C66" s="462"/>
      <c r="D66" s="473"/>
      <c r="E66" s="457"/>
      <c r="F66" s="474">
        <v>0</v>
      </c>
      <c r="G66" s="457"/>
    </row>
    <row r="67" spans="1:9" ht="26.25">
      <c r="A67" s="349">
        <v>2022000000</v>
      </c>
      <c r="B67" s="434" t="s">
        <v>19</v>
      </c>
      <c r="C67" s="462">
        <v>238209.05249</v>
      </c>
      <c r="D67" s="459">
        <v>52561.169560000002</v>
      </c>
      <c r="E67" s="457">
        <f>SUM(D67/C67*100)</f>
        <v>22.065143625138475</v>
      </c>
      <c r="F67" s="460">
        <v>60913.488299999997</v>
      </c>
      <c r="G67" s="457">
        <f t="shared" si="1"/>
        <v>86.288227824246945</v>
      </c>
    </row>
    <row r="68" spans="1:9" ht="26.25">
      <c r="A68" s="349">
        <v>2023000000</v>
      </c>
      <c r="B68" s="434" t="s">
        <v>20</v>
      </c>
      <c r="C68" s="462">
        <v>467448.54499999998</v>
      </c>
      <c r="D68" s="475">
        <v>148681.05342000001</v>
      </c>
      <c r="E68" s="457">
        <f>SUM(D68/C68*100)</f>
        <v>31.806934690533694</v>
      </c>
      <c r="F68" s="476">
        <v>149226.22454</v>
      </c>
      <c r="G68" s="457">
        <f>G77</f>
        <v>126.56514947036396</v>
      </c>
    </row>
    <row r="69" spans="1:9" ht="18" customHeight="1">
      <c r="A69" s="349">
        <v>2024000000</v>
      </c>
      <c r="B69" s="435" t="s">
        <v>21</v>
      </c>
      <c r="C69" s="462">
        <v>28349.721150000001</v>
      </c>
      <c r="D69" s="477">
        <v>7839.9603100000004</v>
      </c>
      <c r="E69" s="457">
        <f>SUM(D69/C69*100)</f>
        <v>27.654452996268713</v>
      </c>
      <c r="F69" s="478">
        <v>6171.48</v>
      </c>
      <c r="G69" s="457"/>
    </row>
    <row r="70" spans="1:9" ht="18" customHeight="1">
      <c r="A70" s="349">
        <v>207000000</v>
      </c>
      <c r="B70" s="435" t="s">
        <v>284</v>
      </c>
      <c r="C70" s="462"/>
      <c r="D70" s="477"/>
      <c r="E70" s="457"/>
      <c r="F70" s="478">
        <v>171.95500000000001</v>
      </c>
      <c r="G70" s="457"/>
    </row>
    <row r="71" spans="1:9" ht="24" customHeight="1">
      <c r="A71" s="349">
        <v>2180500005</v>
      </c>
      <c r="B71" s="435" t="s">
        <v>306</v>
      </c>
      <c r="C71" s="462">
        <v>0</v>
      </c>
      <c r="D71" s="477">
        <v>0</v>
      </c>
      <c r="E71" s="457"/>
      <c r="F71" s="478">
        <v>1848.9377500000001</v>
      </c>
      <c r="G71" s="457">
        <f t="shared" ref="G71:G73" si="4">SUM(D71/F71*100)</f>
        <v>0</v>
      </c>
    </row>
    <row r="72" spans="1:9" ht="23.25" customHeight="1">
      <c r="A72" s="348">
        <v>2196001005</v>
      </c>
      <c r="B72" s="433" t="s">
        <v>23</v>
      </c>
      <c r="C72" s="460"/>
      <c r="D72" s="459">
        <v>-7538.9315800000004</v>
      </c>
      <c r="E72" s="457"/>
      <c r="F72" s="460">
        <v>-1841.36194</v>
      </c>
      <c r="G72" s="457">
        <f t="shared" si="4"/>
        <v>409.42149483115742</v>
      </c>
    </row>
    <row r="73" spans="1:9" s="6" customFormat="1" ht="22.5" customHeight="1">
      <c r="A73" s="347"/>
      <c r="B73" s="430" t="s">
        <v>25</v>
      </c>
      <c r="C73" s="479">
        <f>C63+C64</f>
        <v>1109872.76664</v>
      </c>
      <c r="D73" s="522">
        <f>D63+D64</f>
        <v>330692.33321999997</v>
      </c>
      <c r="E73" s="457">
        <f>SUM(D73/C73*100)</f>
        <v>29.795517392604321</v>
      </c>
      <c r="F73" s="479">
        <f>F63+F64</f>
        <v>291424.58759000001</v>
      </c>
      <c r="G73" s="457">
        <f t="shared" si="4"/>
        <v>113.47441063732242</v>
      </c>
      <c r="H73" s="205"/>
      <c r="I73" s="93"/>
    </row>
    <row r="74" spans="1:9" s="6" customFormat="1" ht="26.25">
      <c r="A74" s="347"/>
      <c r="B74" s="438" t="s">
        <v>302</v>
      </c>
      <c r="C74" s="480">
        <f>C73-C132</f>
        <v>-107674.84366000001</v>
      </c>
      <c r="D74" s="456">
        <f>D73-D132</f>
        <v>35136.304089999874</v>
      </c>
      <c r="E74" s="481"/>
      <c r="F74" s="455">
        <f>F73-F132</f>
        <v>13933.755810000002</v>
      </c>
      <c r="G74" s="481"/>
      <c r="H74" s="93"/>
      <c r="I74" s="93"/>
    </row>
    <row r="75" spans="1:9" ht="26.25">
      <c r="A75" s="352"/>
      <c r="B75" s="439"/>
      <c r="C75" s="482"/>
      <c r="D75" s="483"/>
      <c r="E75" s="484"/>
      <c r="F75" s="485"/>
      <c r="G75" s="484"/>
    </row>
    <row r="76" spans="1:9" ht="60.75">
      <c r="A76" s="512" t="s">
        <v>448</v>
      </c>
      <c r="B76" s="513" t="s">
        <v>449</v>
      </c>
      <c r="C76" s="509" t="s">
        <v>453</v>
      </c>
      <c r="D76" s="515" t="s">
        <v>455</v>
      </c>
      <c r="E76" s="516" t="s">
        <v>312</v>
      </c>
      <c r="F76" s="514" t="s">
        <v>457</v>
      </c>
      <c r="G76" s="516" t="s">
        <v>458</v>
      </c>
    </row>
    <row r="77" spans="1:9" s="6" customFormat="1" ht="22.5" customHeight="1">
      <c r="A77" s="353" t="s">
        <v>27</v>
      </c>
      <c r="B77" s="440" t="s">
        <v>28</v>
      </c>
      <c r="C77" s="486">
        <f>SUM(C78+C79+C80+C81+C82+C83+C84)</f>
        <v>114417.811</v>
      </c>
      <c r="D77" s="487">
        <f>SUM(D78:D84)</f>
        <v>26636.071279999996</v>
      </c>
      <c r="E77" s="488">
        <f t="shared" ref="E77:E109" si="5">SUM(D77/C77*100)</f>
        <v>23.279654668450174</v>
      </c>
      <c r="F77" s="486">
        <f>SUM(F78:F84)</f>
        <v>21045.344149999997</v>
      </c>
      <c r="G77" s="488">
        <f>SUM(D77/F77*100)</f>
        <v>126.56514947036396</v>
      </c>
    </row>
    <row r="78" spans="1:9" s="6" customFormat="1" ht="42">
      <c r="A78" s="354" t="s">
        <v>29</v>
      </c>
      <c r="B78" s="441" t="s">
        <v>30</v>
      </c>
      <c r="C78" s="489">
        <v>50</v>
      </c>
      <c r="D78" s="490">
        <v>2.3258999999999999</v>
      </c>
      <c r="E78" s="488">
        <f t="shared" si="5"/>
        <v>4.6517999999999997</v>
      </c>
      <c r="F78" s="489">
        <v>0</v>
      </c>
      <c r="G78" s="488" t="e">
        <f t="shared" ref="G78:G132" si="6">SUM(D78/F78*100)</f>
        <v>#DIV/0!</v>
      </c>
    </row>
    <row r="79" spans="1:9" ht="21.75" customHeight="1">
      <c r="A79" s="354" t="s">
        <v>31</v>
      </c>
      <c r="B79" s="442" t="s">
        <v>32</v>
      </c>
      <c r="C79" s="489">
        <v>67721.716</v>
      </c>
      <c r="D79" s="490">
        <v>15996.008519999999</v>
      </c>
      <c r="E79" s="488">
        <f t="shared" si="5"/>
        <v>23.620205548246886</v>
      </c>
      <c r="F79" s="489">
        <v>13559.062809999999</v>
      </c>
      <c r="G79" s="488">
        <f t="shared" si="6"/>
        <v>117.97281821132002</v>
      </c>
    </row>
    <row r="80" spans="1:9" ht="19.5" customHeight="1">
      <c r="A80" s="354" t="s">
        <v>33</v>
      </c>
      <c r="B80" s="442" t="s">
        <v>34</v>
      </c>
      <c r="C80" s="489">
        <v>3.9</v>
      </c>
      <c r="D80" s="490">
        <v>0</v>
      </c>
      <c r="E80" s="488">
        <f t="shared" si="5"/>
        <v>0</v>
      </c>
      <c r="F80" s="489">
        <v>0</v>
      </c>
      <c r="G80" s="488" t="e">
        <f t="shared" si="6"/>
        <v>#DIV/0!</v>
      </c>
    </row>
    <row r="81" spans="1:8" ht="38.25" customHeight="1">
      <c r="A81" s="354" t="s">
        <v>35</v>
      </c>
      <c r="B81" s="442" t="s">
        <v>36</v>
      </c>
      <c r="C81" s="491">
        <v>6787</v>
      </c>
      <c r="D81" s="492">
        <v>1848.2099800000001</v>
      </c>
      <c r="E81" s="488">
        <f t="shared" si="5"/>
        <v>27.231618977456908</v>
      </c>
      <c r="F81" s="491">
        <v>1904.21</v>
      </c>
      <c r="G81" s="488">
        <f t="shared" si="6"/>
        <v>97.059146837796249</v>
      </c>
    </row>
    <row r="82" spans="1:8" ht="25.5" customHeight="1">
      <c r="A82" s="354" t="s">
        <v>37</v>
      </c>
      <c r="B82" s="442" t="s">
        <v>38</v>
      </c>
      <c r="C82" s="489">
        <v>266.565</v>
      </c>
      <c r="D82" s="490">
        <v>0</v>
      </c>
      <c r="E82" s="488">
        <f t="shared" si="5"/>
        <v>0</v>
      </c>
      <c r="F82" s="489">
        <v>0</v>
      </c>
      <c r="G82" s="488" t="e">
        <f t="shared" si="6"/>
        <v>#DIV/0!</v>
      </c>
    </row>
    <row r="83" spans="1:8" ht="24.75" customHeight="1">
      <c r="A83" s="354" t="s">
        <v>39</v>
      </c>
      <c r="B83" s="442" t="s">
        <v>40</v>
      </c>
      <c r="C83" s="491">
        <v>14269.701999999999</v>
      </c>
      <c r="D83" s="492">
        <v>0</v>
      </c>
      <c r="E83" s="488">
        <f t="shared" si="5"/>
        <v>0</v>
      </c>
      <c r="F83" s="491">
        <v>0</v>
      </c>
      <c r="G83" s="488" t="e">
        <f t="shared" si="6"/>
        <v>#DIV/0!</v>
      </c>
    </row>
    <row r="84" spans="1:8" ht="24" customHeight="1">
      <c r="A84" s="354" t="s">
        <v>41</v>
      </c>
      <c r="B84" s="442" t="s">
        <v>42</v>
      </c>
      <c r="C84" s="489">
        <v>25318.928</v>
      </c>
      <c r="D84" s="490">
        <v>8789.5268799999994</v>
      </c>
      <c r="E84" s="488">
        <f t="shared" si="5"/>
        <v>34.715241024422518</v>
      </c>
      <c r="F84" s="489">
        <v>5582.0713400000004</v>
      </c>
      <c r="G84" s="488">
        <f t="shared" si="6"/>
        <v>157.45995249139898</v>
      </c>
    </row>
    <row r="85" spans="1:8" s="6" customFormat="1" ht="26.25">
      <c r="A85" s="355" t="s">
        <v>43</v>
      </c>
      <c r="B85" s="443" t="s">
        <v>44</v>
      </c>
      <c r="C85" s="486">
        <f>C86</f>
        <v>1788.6</v>
      </c>
      <c r="D85" s="487">
        <f>D86</f>
        <v>492.31132000000002</v>
      </c>
      <c r="E85" s="488">
        <f t="shared" si="5"/>
        <v>27.5249535949905</v>
      </c>
      <c r="F85" s="486">
        <f>SUM(F86)</f>
        <v>492.26510000000002</v>
      </c>
      <c r="G85" s="488">
        <f t="shared" si="6"/>
        <v>100.00938924981682</v>
      </c>
    </row>
    <row r="86" spans="1:8" ht="26.25">
      <c r="A86" s="356" t="s">
        <v>45</v>
      </c>
      <c r="B86" s="444" t="s">
        <v>46</v>
      </c>
      <c r="C86" s="489">
        <v>1788.6</v>
      </c>
      <c r="D86" s="490">
        <v>492.31132000000002</v>
      </c>
      <c r="E86" s="488">
        <f t="shared" si="5"/>
        <v>27.5249535949905</v>
      </c>
      <c r="F86" s="489">
        <v>492.26510000000002</v>
      </c>
      <c r="G86" s="488">
        <f t="shared" si="6"/>
        <v>100.00938924981682</v>
      </c>
    </row>
    <row r="87" spans="1:8" s="6" customFormat="1" ht="21" customHeight="1">
      <c r="A87" s="353" t="s">
        <v>47</v>
      </c>
      <c r="B87" s="440" t="s">
        <v>48</v>
      </c>
      <c r="C87" s="486">
        <f>SUM(C89:C92)</f>
        <v>6970.5</v>
      </c>
      <c r="D87" s="487">
        <f>SUM(D89:D92)</f>
        <v>1292.6326900000001</v>
      </c>
      <c r="E87" s="488">
        <f t="shared" si="5"/>
        <v>18.544332400832079</v>
      </c>
      <c r="F87" s="486">
        <f>SUM(F89:F92)</f>
        <v>1347.3058500000002</v>
      </c>
      <c r="G87" s="488">
        <f t="shared" si="6"/>
        <v>95.9420379567119</v>
      </c>
    </row>
    <row r="88" spans="1:8" ht="23.25" customHeight="1">
      <c r="A88" s="354" t="s">
        <v>49</v>
      </c>
      <c r="B88" s="442" t="s">
        <v>50</v>
      </c>
      <c r="C88" s="489"/>
      <c r="D88" s="490"/>
      <c r="E88" s="488" t="e">
        <f t="shared" si="5"/>
        <v>#DIV/0!</v>
      </c>
      <c r="F88" s="489"/>
      <c r="G88" s="488" t="e">
        <f t="shared" si="6"/>
        <v>#DIV/0!</v>
      </c>
    </row>
    <row r="89" spans="1:8" ht="26.25">
      <c r="A89" s="357" t="s">
        <v>51</v>
      </c>
      <c r="B89" s="442" t="s">
        <v>308</v>
      </c>
      <c r="C89" s="489">
        <v>1410.2</v>
      </c>
      <c r="D89" s="490">
        <v>350.27891</v>
      </c>
      <c r="E89" s="488">
        <f t="shared" si="5"/>
        <v>24.838952630832505</v>
      </c>
      <c r="F89" s="489">
        <v>347.00441000000001</v>
      </c>
      <c r="G89" s="488">
        <f t="shared" si="6"/>
        <v>100.94364794960387</v>
      </c>
    </row>
    <row r="90" spans="1:8" ht="36.75" customHeight="1">
      <c r="A90" s="358" t="s">
        <v>53</v>
      </c>
      <c r="B90" s="445" t="s">
        <v>54</v>
      </c>
      <c r="C90" s="489">
        <v>3710.3</v>
      </c>
      <c r="D90" s="490">
        <v>900.91949</v>
      </c>
      <c r="E90" s="488">
        <f t="shared" si="5"/>
        <v>24.281580734711479</v>
      </c>
      <c r="F90" s="489">
        <v>926.67143999999996</v>
      </c>
      <c r="G90" s="488">
        <f t="shared" si="6"/>
        <v>97.221026904638393</v>
      </c>
    </row>
    <row r="91" spans="1:8" ht="21" customHeight="1">
      <c r="A91" s="358" t="s">
        <v>212</v>
      </c>
      <c r="B91" s="445" t="s">
        <v>213</v>
      </c>
      <c r="C91" s="489">
        <v>682</v>
      </c>
      <c r="D91" s="490">
        <v>26.034289999999999</v>
      </c>
      <c r="E91" s="488">
        <f t="shared" si="5"/>
        <v>3.8173445747800585</v>
      </c>
      <c r="F91" s="489">
        <v>40.47</v>
      </c>
      <c r="G91" s="488">
        <f t="shared" si="6"/>
        <v>64.329849271064987</v>
      </c>
    </row>
    <row r="92" spans="1:8" ht="34.5" customHeight="1">
      <c r="A92" s="358" t="s">
        <v>334</v>
      </c>
      <c r="B92" s="445" t="s">
        <v>335</v>
      </c>
      <c r="C92" s="493">
        <v>1168</v>
      </c>
      <c r="D92" s="490">
        <v>15.4</v>
      </c>
      <c r="E92" s="488">
        <f t="shared" si="5"/>
        <v>1.3184931506849316</v>
      </c>
      <c r="F92" s="489">
        <v>33.159999999999997</v>
      </c>
      <c r="G92" s="488">
        <f t="shared" si="6"/>
        <v>46.441495778045841</v>
      </c>
    </row>
    <row r="93" spans="1:8" s="6" customFormat="1" ht="27" customHeight="1">
      <c r="A93" s="353" t="s">
        <v>55</v>
      </c>
      <c r="B93" s="440" t="s">
        <v>56</v>
      </c>
      <c r="C93" s="494">
        <f>SUM(C94:C98)</f>
        <v>153333.88314000002</v>
      </c>
      <c r="D93" s="495">
        <f>SUM(D94:D98)</f>
        <v>15735.43363</v>
      </c>
      <c r="E93" s="488">
        <f t="shared" si="5"/>
        <v>10.26220252677806</v>
      </c>
      <c r="F93" s="494">
        <f>SUM(F94:F98)</f>
        <v>18399.426910000002</v>
      </c>
      <c r="G93" s="488">
        <f t="shared" si="6"/>
        <v>85.521324696520111</v>
      </c>
    </row>
    <row r="94" spans="1:8" ht="27" customHeight="1">
      <c r="A94" s="354" t="s">
        <v>391</v>
      </c>
      <c r="B94" s="441" t="s">
        <v>392</v>
      </c>
      <c r="C94" s="496">
        <v>250</v>
      </c>
      <c r="D94" s="497">
        <v>155.1</v>
      </c>
      <c r="E94" s="488">
        <f t="shared" si="5"/>
        <v>62.039999999999992</v>
      </c>
      <c r="F94" s="496">
        <v>33.75</v>
      </c>
      <c r="G94" s="488">
        <f t="shared" si="6"/>
        <v>459.55555555555554</v>
      </c>
    </row>
    <row r="95" spans="1:8" s="6" customFormat="1" ht="20.25" customHeight="1">
      <c r="A95" s="354" t="s">
        <v>57</v>
      </c>
      <c r="B95" s="442" t="s">
        <v>305</v>
      </c>
      <c r="C95" s="496">
        <v>1323.8989799999999</v>
      </c>
      <c r="D95" s="490">
        <v>132.9897</v>
      </c>
      <c r="E95" s="488">
        <f t="shared" si="5"/>
        <v>10.045305722646603</v>
      </c>
      <c r="F95" s="489">
        <v>16.2</v>
      </c>
      <c r="G95" s="488">
        <f t="shared" si="6"/>
        <v>820.92407407407416</v>
      </c>
      <c r="H95" s="50"/>
    </row>
    <row r="96" spans="1:8" s="6" customFormat="1" ht="20.25" customHeight="1">
      <c r="A96" s="354" t="s">
        <v>59</v>
      </c>
      <c r="B96" s="442" t="s">
        <v>387</v>
      </c>
      <c r="C96" s="496">
        <v>2275.6999999999998</v>
      </c>
      <c r="D96" s="490">
        <v>0</v>
      </c>
      <c r="E96" s="488">
        <f t="shared" si="5"/>
        <v>0</v>
      </c>
      <c r="F96" s="489"/>
      <c r="G96" s="488" t="e">
        <f t="shared" si="6"/>
        <v>#DIV/0!</v>
      </c>
      <c r="H96" s="50"/>
    </row>
    <row r="97" spans="1:7" ht="26.25" customHeight="1">
      <c r="A97" s="354" t="s">
        <v>61</v>
      </c>
      <c r="B97" s="442" t="s">
        <v>62</v>
      </c>
      <c r="C97" s="496">
        <v>137591.63016</v>
      </c>
      <c r="D97" s="490">
        <v>15204.48993</v>
      </c>
      <c r="E97" s="488">
        <f t="shared" si="5"/>
        <v>11.050446827557233</v>
      </c>
      <c r="F97" s="489">
        <v>17305.14861</v>
      </c>
      <c r="G97" s="488">
        <f t="shared" si="6"/>
        <v>87.861076912184927</v>
      </c>
    </row>
    <row r="98" spans="1:7" ht="27.75" customHeight="1">
      <c r="A98" s="354" t="s">
        <v>63</v>
      </c>
      <c r="B98" s="442" t="s">
        <v>64</v>
      </c>
      <c r="C98" s="496">
        <v>11892.654</v>
      </c>
      <c r="D98" s="490">
        <v>242.85400000000001</v>
      </c>
      <c r="E98" s="488">
        <f t="shared" si="5"/>
        <v>2.04205049604571</v>
      </c>
      <c r="F98" s="489">
        <v>1044.3282999999999</v>
      </c>
      <c r="G98" s="488">
        <f t="shared" si="6"/>
        <v>23.254564680474523</v>
      </c>
    </row>
    <row r="99" spans="1:7" s="6" customFormat="1" ht="26.25">
      <c r="A99" s="353" t="s">
        <v>65</v>
      </c>
      <c r="B99" s="440" t="s">
        <v>66</v>
      </c>
      <c r="C99" s="486">
        <f>SUM(C100:C103)</f>
        <v>212472.34178000002</v>
      </c>
      <c r="D99" s="487">
        <f>SUM(D100:D102)</f>
        <v>4314.7298499999997</v>
      </c>
      <c r="E99" s="488">
        <f t="shared" si="5"/>
        <v>2.0307254176487572</v>
      </c>
      <c r="F99" s="486">
        <f>SUM(F100:F103)</f>
        <v>7415.1994099999993</v>
      </c>
      <c r="G99" s="488">
        <f t="shared" si="6"/>
        <v>58.187644207939115</v>
      </c>
    </row>
    <row r="100" spans="1:7" ht="26.25">
      <c r="A100" s="354" t="s">
        <v>67</v>
      </c>
      <c r="B100" s="446" t="s">
        <v>68</v>
      </c>
      <c r="C100" s="489">
        <v>7963.2301399999997</v>
      </c>
      <c r="D100" s="490">
        <v>134.70878999999999</v>
      </c>
      <c r="E100" s="488">
        <f t="shared" si="5"/>
        <v>1.6916350228702546</v>
      </c>
      <c r="F100" s="489">
        <v>107.97607000000001</v>
      </c>
      <c r="G100" s="488">
        <f t="shared" si="6"/>
        <v>124.75800425038621</v>
      </c>
    </row>
    <row r="101" spans="1:7" ht="23.25" customHeight="1">
      <c r="A101" s="354" t="s">
        <v>69</v>
      </c>
      <c r="B101" s="446" t="s">
        <v>70</v>
      </c>
      <c r="C101" s="489">
        <v>151674.11326000001</v>
      </c>
      <c r="D101" s="490">
        <v>1322.194</v>
      </c>
      <c r="E101" s="488">
        <f t="shared" si="5"/>
        <v>0.87173346300267651</v>
      </c>
      <c r="F101" s="489">
        <v>2315.4412499999999</v>
      </c>
      <c r="G101" s="488">
        <f t="shared" si="6"/>
        <v>57.103327497512623</v>
      </c>
    </row>
    <row r="102" spans="1:7" ht="19.5" customHeight="1">
      <c r="A102" s="354" t="s">
        <v>71</v>
      </c>
      <c r="B102" s="442" t="s">
        <v>72</v>
      </c>
      <c r="C102" s="489">
        <v>52831.29838</v>
      </c>
      <c r="D102" s="490">
        <v>2857.8270600000001</v>
      </c>
      <c r="E102" s="488">
        <f t="shared" si="5"/>
        <v>5.4093447400146975</v>
      </c>
      <c r="F102" s="489">
        <v>4991.7820899999997</v>
      </c>
      <c r="G102" s="488">
        <f t="shared" si="6"/>
        <v>57.250637316982719</v>
      </c>
    </row>
    <row r="103" spans="1:7" ht="19.5" customHeight="1">
      <c r="A103" s="354" t="s">
        <v>249</v>
      </c>
      <c r="B103" s="442" t="s">
        <v>259</v>
      </c>
      <c r="C103" s="489">
        <v>3.7</v>
      </c>
      <c r="D103" s="490">
        <v>0</v>
      </c>
      <c r="E103" s="488">
        <f t="shared" si="5"/>
        <v>0</v>
      </c>
      <c r="F103" s="489">
        <v>0</v>
      </c>
      <c r="G103" s="488" t="e">
        <f t="shared" si="6"/>
        <v>#DIV/0!</v>
      </c>
    </row>
    <row r="104" spans="1:7" s="6" customFormat="1" ht="26.25">
      <c r="A104" s="353" t="s">
        <v>73</v>
      </c>
      <c r="B104" s="447" t="s">
        <v>74</v>
      </c>
      <c r="C104" s="494">
        <f>SUM(C106)</f>
        <v>950</v>
      </c>
      <c r="D104" s="495">
        <f>SUM(D106)</f>
        <v>153.9</v>
      </c>
      <c r="E104" s="488">
        <f t="shared" si="5"/>
        <v>16.2</v>
      </c>
      <c r="F104" s="494">
        <f>SUM(F105:F106)</f>
        <v>50</v>
      </c>
      <c r="G104" s="488">
        <f t="shared" si="6"/>
        <v>307.8</v>
      </c>
    </row>
    <row r="105" spans="1:7" s="6" customFormat="1" ht="42">
      <c r="A105" s="353" t="s">
        <v>459</v>
      </c>
      <c r="B105" s="523" t="s">
        <v>460</v>
      </c>
      <c r="C105" s="494"/>
      <c r="D105" s="495"/>
      <c r="E105" s="488"/>
      <c r="F105" s="496">
        <v>50</v>
      </c>
      <c r="G105" s="488"/>
    </row>
    <row r="106" spans="1:7" ht="28.5" customHeight="1">
      <c r="A106" s="354" t="s">
        <v>440</v>
      </c>
      <c r="B106" s="442" t="s">
        <v>441</v>
      </c>
      <c r="C106" s="498">
        <v>950</v>
      </c>
      <c r="D106" s="492">
        <v>153.9</v>
      </c>
      <c r="E106" s="488">
        <f t="shared" si="5"/>
        <v>16.2</v>
      </c>
      <c r="F106" s="491">
        <v>0</v>
      </c>
      <c r="G106" s="488" t="e">
        <f t="shared" si="6"/>
        <v>#DIV/0!</v>
      </c>
    </row>
    <row r="107" spans="1:7" s="6" customFormat="1" ht="26.25">
      <c r="A107" s="353" t="s">
        <v>75</v>
      </c>
      <c r="B107" s="447" t="s">
        <v>76</v>
      </c>
      <c r="C107" s="494">
        <f>SUM(C108:C113)</f>
        <v>592941.64346000005</v>
      </c>
      <c r="D107" s="495">
        <f>D108+D109+D112+D113+D110+D111</f>
        <v>202451.06164000006</v>
      </c>
      <c r="E107" s="488">
        <f t="shared" si="5"/>
        <v>34.143505330243755</v>
      </c>
      <c r="F107" s="494">
        <f>SUM(F108:F113)</f>
        <v>168923.20957000001</v>
      </c>
      <c r="G107" s="488">
        <f t="shared" si="6"/>
        <v>119.84798427365095</v>
      </c>
    </row>
    <row r="108" spans="1:7" ht="26.25">
      <c r="A108" s="354" t="s">
        <v>77</v>
      </c>
      <c r="B108" s="446" t="s">
        <v>244</v>
      </c>
      <c r="C108" s="496">
        <v>127759.41955999999</v>
      </c>
      <c r="D108" s="490">
        <v>40407.626060000002</v>
      </c>
      <c r="E108" s="488">
        <f t="shared" si="5"/>
        <v>31.627903601286526</v>
      </c>
      <c r="F108" s="489">
        <v>30418.639999999999</v>
      </c>
      <c r="G108" s="488">
        <f t="shared" si="6"/>
        <v>132.83837166947637</v>
      </c>
    </row>
    <row r="109" spans="1:7" ht="26.25">
      <c r="A109" s="354" t="s">
        <v>78</v>
      </c>
      <c r="B109" s="446" t="s">
        <v>245</v>
      </c>
      <c r="C109" s="496">
        <v>431469.00790000003</v>
      </c>
      <c r="D109" s="490">
        <v>148332.85195000001</v>
      </c>
      <c r="E109" s="488">
        <f t="shared" si="5"/>
        <v>34.378564678828234</v>
      </c>
      <c r="F109" s="489">
        <v>127392.62147</v>
      </c>
      <c r="G109" s="488">
        <f t="shared" si="6"/>
        <v>116.43755363408647</v>
      </c>
    </row>
    <row r="110" spans="1:7" ht="26.25">
      <c r="A110" s="354" t="s">
        <v>314</v>
      </c>
      <c r="B110" s="446" t="s">
        <v>315</v>
      </c>
      <c r="C110" s="496">
        <v>25284.416000000001</v>
      </c>
      <c r="D110" s="490">
        <v>12166.0088</v>
      </c>
      <c r="E110" s="488">
        <f t="shared" ref="E110:E132" si="7">SUM(D110/C110*100)</f>
        <v>48.11662962672343</v>
      </c>
      <c r="F110" s="489">
        <v>10354.973470000001</v>
      </c>
      <c r="G110" s="488">
        <f t="shared" si="6"/>
        <v>117.4895216800589</v>
      </c>
    </row>
    <row r="111" spans="1:7" ht="42">
      <c r="A111" s="354" t="s">
        <v>431</v>
      </c>
      <c r="B111" s="446" t="s">
        <v>432</v>
      </c>
      <c r="C111" s="496">
        <v>60</v>
      </c>
      <c r="D111" s="490">
        <v>24.6</v>
      </c>
      <c r="E111" s="488">
        <f t="shared" si="7"/>
        <v>41</v>
      </c>
      <c r="F111" s="489">
        <v>0</v>
      </c>
      <c r="G111" s="488" t="e">
        <f t="shared" si="6"/>
        <v>#DIV/0!</v>
      </c>
    </row>
    <row r="112" spans="1:7" ht="26.25">
      <c r="A112" s="354" t="s">
        <v>79</v>
      </c>
      <c r="B112" s="446" t="s">
        <v>246</v>
      </c>
      <c r="C112" s="496">
        <v>430</v>
      </c>
      <c r="D112" s="490">
        <v>58.7</v>
      </c>
      <c r="E112" s="488">
        <f t="shared" si="7"/>
        <v>13.651162790697674</v>
      </c>
      <c r="F112" s="489">
        <v>24.63</v>
      </c>
      <c r="G112" s="488">
        <f t="shared" si="6"/>
        <v>238.32724319935039</v>
      </c>
    </row>
    <row r="113" spans="1:8" ht="26.25">
      <c r="A113" s="354" t="s">
        <v>80</v>
      </c>
      <c r="B113" s="446" t="s">
        <v>247</v>
      </c>
      <c r="C113" s="496">
        <v>7938.8</v>
      </c>
      <c r="D113" s="490">
        <v>1461.2748300000001</v>
      </c>
      <c r="E113" s="488">
        <f t="shared" si="7"/>
        <v>18.40674698946944</v>
      </c>
      <c r="F113" s="489">
        <v>732.34463000000005</v>
      </c>
      <c r="G113" s="488">
        <f t="shared" si="6"/>
        <v>199.5337673193562</v>
      </c>
    </row>
    <row r="114" spans="1:8" s="6" customFormat="1" ht="26.25">
      <c r="A114" s="353" t="s">
        <v>81</v>
      </c>
      <c r="B114" s="440" t="s">
        <v>82</v>
      </c>
      <c r="C114" s="486">
        <f>SUM(C115:C116)</f>
        <v>64527.645940000002</v>
      </c>
      <c r="D114" s="487">
        <f>SUM(D115:D116)</f>
        <v>22156.47451</v>
      </c>
      <c r="E114" s="488">
        <f t="shared" si="7"/>
        <v>34.336406027583656</v>
      </c>
      <c r="F114" s="486">
        <f>SUM(F115:F116)</f>
        <v>24270.460340000001</v>
      </c>
      <c r="G114" s="488">
        <f t="shared" si="6"/>
        <v>91.289881607577286</v>
      </c>
    </row>
    <row r="115" spans="1:8" ht="26.25">
      <c r="A115" s="354" t="s">
        <v>83</v>
      </c>
      <c r="B115" s="442" t="s">
        <v>227</v>
      </c>
      <c r="C115" s="489">
        <v>63427.645940000002</v>
      </c>
      <c r="D115" s="490">
        <v>21839.532090000001</v>
      </c>
      <c r="E115" s="488">
        <f t="shared" si="7"/>
        <v>34.432197137915729</v>
      </c>
      <c r="F115" s="489">
        <v>24129.36807</v>
      </c>
      <c r="G115" s="488">
        <f t="shared" si="6"/>
        <v>90.51017012398701</v>
      </c>
    </row>
    <row r="116" spans="1:8" ht="32.25" customHeight="1">
      <c r="A116" s="354" t="s">
        <v>256</v>
      </c>
      <c r="B116" s="442" t="s">
        <v>257</v>
      </c>
      <c r="C116" s="489">
        <v>1100</v>
      </c>
      <c r="D116" s="490">
        <v>316.94242000000003</v>
      </c>
      <c r="E116" s="488">
        <f t="shared" si="7"/>
        <v>28.812947272727275</v>
      </c>
      <c r="F116" s="489">
        <v>141.09227000000001</v>
      </c>
      <c r="G116" s="488">
        <f t="shared" si="6"/>
        <v>224.63485774238373</v>
      </c>
    </row>
    <row r="117" spans="1:8" s="6" customFormat="1" ht="26.25">
      <c r="A117" s="359">
        <v>1000</v>
      </c>
      <c r="B117" s="440" t="s">
        <v>84</v>
      </c>
      <c r="C117" s="486">
        <f>SUM(C118:C121)</f>
        <v>62301.902979999999</v>
      </c>
      <c r="D117" s="499">
        <f>D118+D119+D120+D121</f>
        <v>18350.404210000001</v>
      </c>
      <c r="E117" s="488">
        <f t="shared" si="7"/>
        <v>29.454002738713779</v>
      </c>
      <c r="F117" s="500">
        <f>SUM(F118:F121)</f>
        <v>32350.37745</v>
      </c>
      <c r="G117" s="488">
        <f t="shared" si="6"/>
        <v>56.723926137684067</v>
      </c>
      <c r="H117" s="93"/>
    </row>
    <row r="118" spans="1:8" ht="26.25">
      <c r="A118" s="360">
        <v>1001</v>
      </c>
      <c r="B118" s="448" t="s">
        <v>85</v>
      </c>
      <c r="C118" s="489">
        <v>60</v>
      </c>
      <c r="D118" s="490">
        <v>0</v>
      </c>
      <c r="E118" s="488">
        <f t="shared" si="7"/>
        <v>0</v>
      </c>
      <c r="F118" s="489">
        <v>4.117</v>
      </c>
      <c r="G118" s="488">
        <f t="shared" si="6"/>
        <v>0</v>
      </c>
    </row>
    <row r="119" spans="1:8" ht="26.25">
      <c r="A119" s="360">
        <v>1003</v>
      </c>
      <c r="B119" s="448" t="s">
        <v>86</v>
      </c>
      <c r="C119" s="489">
        <v>10857.302309999999</v>
      </c>
      <c r="D119" s="490">
        <v>2545.3236499999998</v>
      </c>
      <c r="E119" s="488">
        <f t="shared" si="7"/>
        <v>23.443426159881884</v>
      </c>
      <c r="F119" s="489">
        <v>3454.67301</v>
      </c>
      <c r="G119" s="488">
        <f t="shared" si="6"/>
        <v>73.67770097581537</v>
      </c>
    </row>
    <row r="120" spans="1:8" ht="26.25">
      <c r="A120" s="360">
        <v>1004</v>
      </c>
      <c r="B120" s="448" t="s">
        <v>87</v>
      </c>
      <c r="C120" s="489">
        <v>51283.700669999998</v>
      </c>
      <c r="D120" s="501">
        <v>15785.8539</v>
      </c>
      <c r="E120" s="488">
        <f t="shared" si="7"/>
        <v>30.781425080024359</v>
      </c>
      <c r="F120" s="502">
        <v>28728.112300000001</v>
      </c>
      <c r="G120" s="488">
        <f t="shared" si="6"/>
        <v>54.94915132311008</v>
      </c>
    </row>
    <row r="121" spans="1:8" ht="28.5" customHeight="1">
      <c r="A121" s="354" t="s">
        <v>88</v>
      </c>
      <c r="B121" s="442" t="s">
        <v>89</v>
      </c>
      <c r="C121" s="489">
        <v>100.9</v>
      </c>
      <c r="D121" s="490">
        <v>19.226659999999999</v>
      </c>
      <c r="E121" s="488">
        <f t="shared" si="7"/>
        <v>19.055163528245785</v>
      </c>
      <c r="F121" s="489">
        <v>163.47514000000001</v>
      </c>
      <c r="G121" s="488">
        <f t="shared" si="6"/>
        <v>11.761213356354977</v>
      </c>
    </row>
    <row r="122" spans="1:8" ht="26.25">
      <c r="A122" s="353" t="s">
        <v>90</v>
      </c>
      <c r="B122" s="440" t="s">
        <v>91</v>
      </c>
      <c r="C122" s="486">
        <f>C123+C124</f>
        <v>7843.2820000000002</v>
      </c>
      <c r="D122" s="487">
        <f>D123+D124</f>
        <v>3973.0099999999998</v>
      </c>
      <c r="E122" s="488">
        <f t="shared" si="7"/>
        <v>50.654942663033154</v>
      </c>
      <c r="F122" s="486">
        <f>SUM(F123:F124)</f>
        <v>3197.2430000000004</v>
      </c>
      <c r="G122" s="488">
        <f t="shared" si="6"/>
        <v>124.2636233780166</v>
      </c>
    </row>
    <row r="123" spans="1:8" ht="26.25">
      <c r="A123" s="354" t="s">
        <v>92</v>
      </c>
      <c r="B123" s="442" t="s">
        <v>93</v>
      </c>
      <c r="C123" s="489">
        <v>475</v>
      </c>
      <c r="D123" s="490">
        <v>323.35000000000002</v>
      </c>
      <c r="E123" s="488">
        <f t="shared" si="7"/>
        <v>68.073684210526324</v>
      </c>
      <c r="F123" s="489">
        <v>285.72000000000003</v>
      </c>
      <c r="G123" s="488">
        <f t="shared" si="6"/>
        <v>113.17023659526808</v>
      </c>
    </row>
    <row r="124" spans="1:8" ht="26.25" customHeight="1">
      <c r="A124" s="354" t="s">
        <v>94</v>
      </c>
      <c r="B124" s="442" t="s">
        <v>95</v>
      </c>
      <c r="C124" s="489">
        <v>7368.2820000000002</v>
      </c>
      <c r="D124" s="490">
        <v>3649.66</v>
      </c>
      <c r="E124" s="488">
        <f t="shared" si="7"/>
        <v>49.53203474025559</v>
      </c>
      <c r="F124" s="489">
        <v>2911.5230000000001</v>
      </c>
      <c r="G124" s="488">
        <f t="shared" si="6"/>
        <v>125.35226408996252</v>
      </c>
    </row>
    <row r="125" spans="1:8" ht="15.75" hidden="1" customHeight="1">
      <c r="A125" s="354" t="s">
        <v>96</v>
      </c>
      <c r="B125" s="442" t="s">
        <v>97</v>
      </c>
      <c r="C125" s="489"/>
      <c r="D125" s="490"/>
      <c r="E125" s="488" t="e">
        <f t="shared" si="7"/>
        <v>#DIV/0!</v>
      </c>
      <c r="F125" s="489"/>
      <c r="G125" s="488" t="e">
        <f t="shared" si="6"/>
        <v>#DIV/0!</v>
      </c>
    </row>
    <row r="126" spans="1:8" ht="1.5" customHeight="1">
      <c r="A126" s="354" t="s">
        <v>98</v>
      </c>
      <c r="B126" s="442" t="s">
        <v>99</v>
      </c>
      <c r="C126" s="489"/>
      <c r="D126" s="490"/>
      <c r="E126" s="488" t="e">
        <f t="shared" si="7"/>
        <v>#DIV/0!</v>
      </c>
      <c r="F126" s="489"/>
      <c r="G126" s="488" t="e">
        <f t="shared" si="6"/>
        <v>#DIV/0!</v>
      </c>
    </row>
    <row r="127" spans="1:8" ht="0.75" customHeight="1">
      <c r="A127" s="354" t="s">
        <v>100</v>
      </c>
      <c r="B127" s="442" t="s">
        <v>101</v>
      </c>
      <c r="C127" s="489"/>
      <c r="D127" s="490"/>
      <c r="E127" s="488" t="e">
        <f t="shared" si="7"/>
        <v>#DIV/0!</v>
      </c>
      <c r="F127" s="489"/>
      <c r="G127" s="488" t="e">
        <f t="shared" si="6"/>
        <v>#DIV/0!</v>
      </c>
    </row>
    <row r="128" spans="1:8" ht="20.25" customHeight="1">
      <c r="A128" s="353" t="s">
        <v>102</v>
      </c>
      <c r="B128" s="440" t="s">
        <v>103</v>
      </c>
      <c r="C128" s="486">
        <f>C129</f>
        <v>0</v>
      </c>
      <c r="D128" s="503">
        <f>D129</f>
        <v>0</v>
      </c>
      <c r="E128" s="488" t="e">
        <f t="shared" si="7"/>
        <v>#DIV/0!</v>
      </c>
      <c r="F128" s="504"/>
      <c r="G128" s="488" t="e">
        <f t="shared" si="6"/>
        <v>#DIV/0!</v>
      </c>
    </row>
    <row r="129" spans="1:9" ht="22.5" customHeight="1">
      <c r="A129" s="354" t="s">
        <v>104</v>
      </c>
      <c r="B129" s="442" t="s">
        <v>105</v>
      </c>
      <c r="C129" s="489">
        <v>0</v>
      </c>
      <c r="D129" s="490">
        <v>0</v>
      </c>
      <c r="E129" s="488" t="e">
        <f t="shared" si="7"/>
        <v>#DIV/0!</v>
      </c>
      <c r="F129" s="489">
        <v>0</v>
      </c>
      <c r="G129" s="488" t="e">
        <f t="shared" si="6"/>
        <v>#DIV/0!</v>
      </c>
    </row>
    <row r="130" spans="1:9" ht="42.75" customHeight="1">
      <c r="A130" s="353" t="s">
        <v>106</v>
      </c>
      <c r="B130" s="443" t="s">
        <v>107</v>
      </c>
      <c r="C130" s="505">
        <f>C131</f>
        <v>0</v>
      </c>
      <c r="D130" s="506">
        <v>0</v>
      </c>
      <c r="E130" s="488" t="e">
        <f t="shared" si="7"/>
        <v>#DIV/0!</v>
      </c>
      <c r="F130" s="505"/>
      <c r="G130" s="488" t="e">
        <f t="shared" si="6"/>
        <v>#DIV/0!</v>
      </c>
    </row>
    <row r="131" spans="1:9" ht="37.5" customHeight="1">
      <c r="A131" s="354" t="s">
        <v>108</v>
      </c>
      <c r="B131" s="444" t="s">
        <v>109</v>
      </c>
      <c r="C131" s="491">
        <v>0</v>
      </c>
      <c r="D131" s="492">
        <v>0</v>
      </c>
      <c r="E131" s="488" t="e">
        <f t="shared" si="7"/>
        <v>#DIV/0!</v>
      </c>
      <c r="F131" s="491">
        <v>0</v>
      </c>
      <c r="G131" s="488" t="e">
        <f t="shared" si="6"/>
        <v>#DIV/0!</v>
      </c>
    </row>
    <row r="132" spans="1:9" s="6" customFormat="1" ht="27" thickBot="1">
      <c r="A132" s="359"/>
      <c r="B132" s="449" t="s">
        <v>114</v>
      </c>
      <c r="C132" s="507">
        <f>C77+C85+C87+C93+C99+C104+C107+C114+C117+C122+C128+C130</f>
        <v>1217547.6103000001</v>
      </c>
      <c r="D132" s="507">
        <f>D77+D85+D87+D93+D99+D104+D107+D114+D117+D122+D128+D130</f>
        <v>295556.0291300001</v>
      </c>
      <c r="E132" s="517">
        <f t="shared" si="7"/>
        <v>24.274699948462466</v>
      </c>
      <c r="F132" s="507">
        <f>F77+F85+F87+F93+F99+F104+F107+F114+F117+F122+F128+F130</f>
        <v>277490.83178000001</v>
      </c>
      <c r="G132" s="508">
        <f t="shared" si="6"/>
        <v>106.51019611499184</v>
      </c>
      <c r="H132" s="93"/>
      <c r="I132" s="93"/>
    </row>
    <row r="133" spans="1:9" ht="20.25">
      <c r="A133" s="361"/>
      <c r="B133" s="362"/>
      <c r="C133" s="363"/>
      <c r="D133" s="374"/>
      <c r="E133" s="374"/>
      <c r="F133" s="374"/>
      <c r="G133" s="364"/>
    </row>
    <row r="134" spans="1:9" s="65" customFormat="1" ht="20.25">
      <c r="A134" s="365" t="s">
        <v>451</v>
      </c>
      <c r="B134" s="365"/>
      <c r="C134" s="366"/>
      <c r="D134" s="366"/>
      <c r="E134" s="366"/>
      <c r="F134" s="366"/>
      <c r="G134" s="367"/>
    </row>
    <row r="135" spans="1:9" s="65" customFormat="1" ht="20.25">
      <c r="A135" s="368" t="s">
        <v>434</v>
      </c>
      <c r="B135" s="368"/>
      <c r="C135" s="366" t="s">
        <v>435</v>
      </c>
      <c r="D135" s="366"/>
      <c r="E135" s="366"/>
      <c r="F135" s="366"/>
      <c r="G135" s="367"/>
    </row>
  </sheetData>
  <customSheetViews>
    <customSheetView guid="{61528DAC-5C4C-48F4-ADE2-8A724B05A086}" scale="62" showPageBreaks="1" printArea="1" hiddenRows="1" view="pageBreakPreview">
      <selection activeCell="C14" sqref="C14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2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9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0"/>
      <headerFooter alignWithMargins="0"/>
    </customSheetView>
    <customSheetView guid="{F85EE840-0C31-454A-8951-832C2E9E0600}" scale="60" showPageBreaks="1" printArea="1" hiddenRows="1" view="pageBreakPreview" topLeftCell="A50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1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2"/>
  <headerFooter alignWithMargins="0"/>
  <rowBreaks count="1" manualBreakCount="1">
    <brk id="7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68" t="s">
        <v>412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222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262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264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268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263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269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221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220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224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219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126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402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127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130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409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225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284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303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398</v>
      </c>
      <c r="D50" s="400" t="s">
        <v>413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212</v>
      </c>
      <c r="B66" s="47" t="s">
        <v>213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334</v>
      </c>
      <c r="B67" s="47" t="s">
        <v>388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227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2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3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4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9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10"/>
      <headerFooter alignWithMargins="0"/>
    </customSheetView>
    <customSheetView guid="{F85EE840-0C31-454A-8951-832C2E9E0600}" scale="70" showPageBreaks="1" printArea="1" hiddenRows="1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428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222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262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264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270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263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272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223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221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124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309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218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126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399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311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127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128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216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238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394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130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214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225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326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327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302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398</v>
      </c>
      <c r="D56" s="400" t="s">
        <v>413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212</v>
      </c>
      <c r="B72" s="47" t="s">
        <v>213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334</v>
      </c>
      <c r="B73" s="47" t="s">
        <v>335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249</v>
      </c>
      <c r="B83" s="39" t="s">
        <v>250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227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256</v>
      </c>
      <c r="B86" s="39" t="s">
        <v>257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2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3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4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8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10"/>
      <headerFooter alignWithMargins="0"/>
    </customSheetView>
    <customSheetView guid="{F85EE840-0C31-454A-8951-832C2E9E0600}" scale="70" showPageBreaks="1" printArea="1" hiddenRows="1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427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222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262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264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270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263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272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221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124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281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218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126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399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311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127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238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408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130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409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225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326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302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212</v>
      </c>
      <c r="B70" s="47" t="s">
        <v>213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334</v>
      </c>
      <c r="B71" s="47" t="s">
        <v>385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212</v>
      </c>
      <c r="B78" s="47" t="s">
        <v>213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227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2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fitToPage="1" printArea="1" hiddenRows="1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8" t="s">
        <v>426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222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262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264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270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263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271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223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131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221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124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219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218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126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217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406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130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409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214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225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326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327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302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398</v>
      </c>
      <c r="D53" s="400" t="s">
        <v>413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212</v>
      </c>
      <c r="B69" s="47" t="s">
        <v>213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334</v>
      </c>
      <c r="B70" s="47" t="s">
        <v>388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227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425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222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260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264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270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263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272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240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221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124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126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402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127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128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238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130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410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326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279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302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212</v>
      </c>
      <c r="B70" s="47" t="s">
        <v>213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334</v>
      </c>
      <c r="B71" s="47" t="s">
        <v>389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227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249</v>
      </c>
      <c r="B83" s="39" t="s">
        <v>250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10"/>
    </customSheetView>
    <customSheetView guid="{F85EE840-0C31-454A-8951-832C2E9E0600}" scale="70" showPageBreaks="1" printArea="1" hiddenRows="1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424</v>
      </c>
      <c r="B1" s="568"/>
      <c r="C1" s="568"/>
      <c r="D1" s="568"/>
      <c r="E1" s="568"/>
      <c r="F1" s="568"/>
    </row>
    <row r="2" spans="1:6">
      <c r="A2" s="568"/>
      <c r="B2" s="568"/>
      <c r="C2" s="568"/>
      <c r="D2" s="568"/>
      <c r="E2" s="568"/>
      <c r="F2" s="568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222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262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264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270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263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273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223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219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126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403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127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215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216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406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130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410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326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333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328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303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334</v>
      </c>
      <c r="B72" s="47" t="s">
        <v>390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249</v>
      </c>
      <c r="B82" s="39" t="s">
        <v>250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227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256</v>
      </c>
      <c r="B85" s="39" t="s">
        <v>257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7">
      <selection activeCell="D94" sqref="D94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2023-05-11T05:19:32Z</cp:lastPrinted>
  <dcterms:created xsi:type="dcterms:W3CDTF">1996-10-08T23:32:33Z</dcterms:created>
  <dcterms:modified xsi:type="dcterms:W3CDTF">2023-05-11T05:21:13Z</dcterms:modified>
</cp:coreProperties>
</file>